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Alpha\"/>
    </mc:Choice>
  </mc:AlternateContent>
  <xr:revisionPtr revIDLastSave="0" documentId="13_ncr:1_{A9F68A19-6B16-46F2-B482-82DAA4E15BBB}" xr6:coauthVersionLast="47" xr6:coauthVersionMax="47" xr10:uidLastSave="{00000000-0000-0000-0000-000000000000}"/>
  <bookViews>
    <workbookView xWindow="1080" yWindow="-15120" windowWidth="21600" windowHeight="11505"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H28" i="1"/>
  <c r="H67" i="7"/>
  <c r="H17" i="7"/>
  <c r="B107" i="1"/>
  <c r="E24" i="1"/>
  <c r="B109" i="1"/>
  <c r="H48" i="1"/>
  <c r="B158" i="1"/>
  <c r="B132" i="1"/>
  <c r="G4" i="3"/>
  <c r="C139" i="6"/>
  <c r="C134" i="6"/>
  <c r="C143" i="6"/>
  <c r="C146" i="6"/>
  <c r="AD4" i="3"/>
  <c r="E190" i="6"/>
  <c r="D32" i="1"/>
  <c r="I68" i="7" s="1"/>
  <c r="AE4" i="3"/>
  <c r="T19" i="6"/>
  <c r="C142" i="6"/>
  <c r="C141" i="6"/>
  <c r="C145" i="6"/>
  <c r="I71" i="7"/>
  <c r="B77" i="8"/>
  <c r="C196" i="6"/>
  <c r="B196" i="6" s="1"/>
  <c r="C147" i="6"/>
  <c r="E42" i="7"/>
  <c r="E193" i="6"/>
  <c r="E189" i="6"/>
  <c r="C183" i="6"/>
  <c r="J90" i="7"/>
  <c r="F118" i="7" s="1"/>
  <c r="C132" i="6"/>
  <c r="F27" i="7"/>
  <c r="C137" i="6"/>
  <c r="C135" i="6"/>
  <c r="C138" i="6"/>
  <c r="E33" i="6"/>
  <c r="C144" i="6"/>
  <c r="T17" i="6"/>
  <c r="E14" i="7"/>
  <c r="B201" i="6"/>
  <c r="C201" i="6" s="1"/>
  <c r="B186" i="6"/>
  <c r="B200" i="6"/>
  <c r="C200" i="6" s="1"/>
  <c r="E183" i="6"/>
  <c r="B187" i="6"/>
  <c r="E184" i="6"/>
  <c r="B202" i="6"/>
  <c r="Y4" i="4"/>
  <c r="Q3"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B4" i="4"/>
  <c r="L2" i="4"/>
  <c r="E4" i="4"/>
  <c r="E3" i="4"/>
  <c r="J2" i="4"/>
  <c r="J3" i="4"/>
  <c r="I4" i="4"/>
  <c r="C3" i="4"/>
  <c r="V3" i="4"/>
  <c r="U3" i="4"/>
  <c r="Y3" i="4"/>
  <c r="L4" i="4"/>
  <c r="L3" i="4"/>
  <c r="T2" i="4"/>
  <c r="Q4" i="4"/>
  <c r="W3" i="4"/>
  <c r="R3" i="4"/>
  <c r="Z2" i="4"/>
  <c r="J4" i="4"/>
  <c r="M4" i="4"/>
  <c r="B3" i="4"/>
  <c r="K4" i="4"/>
  <c r="N4" i="4"/>
  <c r="P4" i="4"/>
  <c r="D3" i="4"/>
  <c r="F4" i="4"/>
  <c r="O4" i="4"/>
  <c r="M3" i="4"/>
  <c r="D4" i="4"/>
  <c r="X3" i="4"/>
  <c r="S4" i="4"/>
  <c r="G3" i="4"/>
  <c r="N3" i="4"/>
  <c r="O3" i="4"/>
  <c r="P3" i="4"/>
  <c r="H4" i="4"/>
  <c r="P2" i="4"/>
  <c r="W4" i="4"/>
  <c r="T4" i="4"/>
  <c r="G4" i="4"/>
  <c r="V4" i="4"/>
  <c r="R2" i="4"/>
  <c r="C4" i="4"/>
  <c r="V2" i="4"/>
  <c r="I3" i="4"/>
  <c r="X2" i="4"/>
  <c r="F3" i="4"/>
  <c r="H2" i="4"/>
  <c r="H3" i="4"/>
  <c r="N2" i="4"/>
  <c r="S3" i="4"/>
  <c r="U4" i="4"/>
  <c r="R4" i="4"/>
  <c r="X4" i="4"/>
  <c r="K3" i="4"/>
  <c r="P14" i="6" l="1"/>
  <c r="N14" i="6" s="1"/>
  <c r="I41" i="7" s="1"/>
  <c r="D166" i="6"/>
  <c r="E166" i="6" s="1"/>
  <c r="D167" i="6"/>
  <c r="E167" i="6" s="1"/>
  <c r="D163" i="6"/>
  <c r="E163" i="6" s="1"/>
  <c r="E28" i="6"/>
  <c r="D164" i="6"/>
  <c r="E164" i="6" s="1"/>
  <c r="D165" i="6"/>
  <c r="E165" i="6" s="1"/>
  <c r="A5" i="3"/>
  <c r="B5" i="3" s="1"/>
  <c r="Z5" i="3" s="1"/>
  <c r="N12" i="6"/>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M12" i="6"/>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D62" i="8" l="1"/>
  <c r="F62" i="8" s="1"/>
  <c r="I62" i="8" s="1"/>
  <c r="D69" i="8"/>
  <c r="F69" i="8" s="1"/>
  <c r="I69" i="8" s="1"/>
  <c r="D64" i="8"/>
  <c r="E64" i="8" s="1"/>
  <c r="H64" i="8" s="1"/>
  <c r="D56" i="8"/>
  <c r="F56" i="8" s="1"/>
  <c r="I56" i="8" s="1"/>
  <c r="D54" i="8"/>
  <c r="E54" i="8" s="1"/>
  <c r="H54" i="8" s="1"/>
  <c r="D63" i="8"/>
  <c r="E63" i="8" s="1"/>
  <c r="H63" i="8" s="1"/>
  <c r="D60" i="8"/>
  <c r="E60" i="8" s="1"/>
  <c r="H60" i="8" s="1"/>
  <c r="D49" i="8"/>
  <c r="E49" i="8" s="1"/>
  <c r="H49" i="8" s="1"/>
  <c r="D55" i="8"/>
  <c r="F55" i="8" s="1"/>
  <c r="I55" i="8" s="1"/>
  <c r="D45" i="8"/>
  <c r="E45" i="8" s="1"/>
  <c r="H45" i="8" s="1"/>
  <c r="D43" i="8"/>
  <c r="E43" i="8" s="1"/>
  <c r="H43" i="8" s="1"/>
  <c r="D61" i="8"/>
  <c r="F61" i="8" s="1"/>
  <c r="I61" i="8" s="1"/>
  <c r="D47" i="8"/>
  <c r="E47" i="8" s="1"/>
  <c r="H47" i="8" s="1"/>
  <c r="D58" i="8"/>
  <c r="F58" i="8" s="1"/>
  <c r="I58" i="8" s="1"/>
  <c r="D48" i="8"/>
  <c r="F48" i="8" s="1"/>
  <c r="I48" i="8" s="1"/>
  <c r="D67" i="8"/>
  <c r="E67" i="8" s="1"/>
  <c r="H67" i="8" s="1"/>
  <c r="M14" i="6"/>
  <c r="F107" i="7" s="1"/>
  <c r="D51" i="8"/>
  <c r="E51" i="8" s="1"/>
  <c r="H51" i="8" s="1"/>
  <c r="D50" i="8"/>
  <c r="F50" i="8" s="1"/>
  <c r="I50" i="8" s="1"/>
  <c r="D44" i="8"/>
  <c r="E44" i="8" s="1"/>
  <c r="H44" i="8" s="1"/>
  <c r="D53" i="8"/>
  <c r="E53" i="8" s="1"/>
  <c r="H53" i="8" s="1"/>
  <c r="D46" i="8"/>
  <c r="F46" i="8" s="1"/>
  <c r="I46" i="8" s="1"/>
  <c r="D66" i="8"/>
  <c r="E66" i="8" s="1"/>
  <c r="H66" i="8" s="1"/>
  <c r="D68" i="8"/>
  <c r="F68" i="8" s="1"/>
  <c r="I68" i="8" s="1"/>
  <c r="D52" i="8"/>
  <c r="F52" i="8" s="1"/>
  <c r="I52" i="8" s="1"/>
  <c r="D57" i="8"/>
  <c r="E57" i="8" s="1"/>
  <c r="H57" i="8" s="1"/>
  <c r="D65" i="8"/>
  <c r="E65" i="8" s="1"/>
  <c r="H65" i="8" s="1"/>
  <c r="D59" i="8"/>
  <c r="E59" i="8" s="1"/>
  <c r="H59" i="8" s="1"/>
  <c r="E11" i="7"/>
  <c r="C11" i="8"/>
  <c r="H5" i="7"/>
  <c r="H41" i="7"/>
  <c r="E107" i="7"/>
  <c r="P15" i="6"/>
  <c r="E35" i="6"/>
  <c r="O22" i="6" s="1"/>
  <c r="O19" i="6" s="1"/>
  <c r="H28" i="6" s="1"/>
  <c r="C190" i="6" s="1"/>
  <c r="M22" i="6"/>
  <c r="C164" i="6"/>
  <c r="C165" i="6"/>
  <c r="AC5" i="3"/>
  <c r="P5" i="3"/>
  <c r="Q5" i="3" s="1"/>
  <c r="A6" i="3"/>
  <c r="B6" i="3" s="1"/>
  <c r="AC6" i="3" s="1"/>
  <c r="E110" i="7"/>
  <c r="C25" i="1"/>
  <c r="C32" i="1" s="1"/>
  <c r="K49" i="1" s="1"/>
  <c r="AA5" i="3"/>
  <c r="AD5" i="3"/>
  <c r="C204" i="6"/>
  <c r="Q194" i="4"/>
  <c r="O196" i="4"/>
  <c r="V111" i="4"/>
  <c r="X110" i="4"/>
  <c r="E128" i="6"/>
  <c r="D129" i="6"/>
  <c r="X200" i="4"/>
  <c r="V201" i="4"/>
  <c r="W226" i="4"/>
  <c r="X226" i="4"/>
  <c r="X191" i="4"/>
  <c r="W191" i="4"/>
  <c r="W216" i="4"/>
  <c r="X216" i="4"/>
  <c r="V236" i="4"/>
  <c r="X235" i="4"/>
  <c r="C153" i="6"/>
  <c r="F63" i="8" l="1"/>
  <c r="I63" i="8" s="1"/>
  <c r="M15" i="6"/>
  <c r="J42" i="7" s="1"/>
  <c r="E69" i="8"/>
  <c r="H69" i="8" s="1"/>
  <c r="E62" i="8"/>
  <c r="H62" i="8" s="1"/>
  <c r="F60" i="8"/>
  <c r="I60" i="8" s="1"/>
  <c r="E46" i="8"/>
  <c r="H46" i="8" s="1"/>
  <c r="E58" i="8"/>
  <c r="H58" i="8" s="1"/>
  <c r="F53" i="8"/>
  <c r="I53" i="8" s="1"/>
  <c r="F54" i="8"/>
  <c r="I54" i="8" s="1"/>
  <c r="F47" i="8"/>
  <c r="I47" i="8" s="1"/>
  <c r="F49" i="8"/>
  <c r="I49" i="8" s="1"/>
  <c r="E68" i="8"/>
  <c r="H68" i="8" s="1"/>
  <c r="F67" i="8"/>
  <c r="I67" i="8" s="1"/>
  <c r="F43" i="8"/>
  <c r="I43" i="8" s="1"/>
  <c r="F45" i="8"/>
  <c r="I45" i="8" s="1"/>
  <c r="F64" i="8"/>
  <c r="I64" i="8" s="1"/>
  <c r="E61" i="8"/>
  <c r="H61" i="8" s="1"/>
  <c r="E55" i="8"/>
  <c r="H55" i="8" s="1"/>
  <c r="E56" i="8"/>
  <c r="H56" i="8" s="1"/>
  <c r="E52" i="8"/>
  <c r="H52" i="8" s="1"/>
  <c r="E50" i="8"/>
  <c r="H50" i="8" s="1"/>
  <c r="J41" i="7"/>
  <c r="C11" i="1"/>
  <c r="S4" i="3" s="1"/>
  <c r="T4" i="3" s="1"/>
  <c r="U4" i="3" s="1"/>
  <c r="E58" i="7"/>
  <c r="H65" i="7" s="1"/>
  <c r="C12" i="8"/>
  <c r="F51" i="8"/>
  <c r="I51" i="8" s="1"/>
  <c r="F66" i="8"/>
  <c r="I66" i="8" s="1"/>
  <c r="F59" i="8"/>
  <c r="I59" i="8" s="1"/>
  <c r="E48" i="8"/>
  <c r="H48" i="8" s="1"/>
  <c r="F44" i="8"/>
  <c r="I44" i="8" s="1"/>
  <c r="F57" i="8"/>
  <c r="I57" i="8" s="1"/>
  <c r="F65" i="8"/>
  <c r="I65" i="8" s="1"/>
  <c r="N15" i="6"/>
  <c r="I42" i="7" s="1"/>
  <c r="H42" i="7"/>
  <c r="E108" i="7"/>
  <c r="D23" i="7"/>
  <c r="M19" i="6"/>
  <c r="H31" i="6" s="1"/>
  <c r="AA6" i="3"/>
  <c r="P29" i="1"/>
  <c r="A7" i="3"/>
  <c r="B7" i="3" s="1"/>
  <c r="P7" i="3" s="1"/>
  <c r="Q7" i="3" s="1"/>
  <c r="AD6" i="3"/>
  <c r="P6" i="3"/>
  <c r="Q6" i="3" s="1"/>
  <c r="H71" i="7"/>
  <c r="Z6" i="3"/>
  <c r="H68" i="7"/>
  <c r="H16" i="7"/>
  <c r="P28" i="1"/>
  <c r="H46" i="7"/>
  <c r="D152" i="6"/>
  <c r="H13" i="7"/>
  <c r="R194" i="4"/>
  <c r="P196" i="4"/>
  <c r="D213" i="4"/>
  <c r="F213" i="4" s="1"/>
  <c r="C194" i="6"/>
  <c r="D223" i="4"/>
  <c r="F223" i="4" s="1"/>
  <c r="X111" i="4"/>
  <c r="W111" i="4"/>
  <c r="D108" i="4" s="1"/>
  <c r="D188" i="4"/>
  <c r="F188" i="4" s="1"/>
  <c r="D130" i="6"/>
  <c r="E130" i="6" s="1"/>
  <c r="E129" i="6"/>
  <c r="S28" i="6"/>
  <c r="C193" i="6"/>
  <c r="X236" i="4"/>
  <c r="W236" i="4"/>
  <c r="W201" i="4"/>
  <c r="X201" i="4"/>
  <c r="D198" i="4" s="1"/>
  <c r="D2" i="4"/>
  <c r="B191" i="6" l="1"/>
  <c r="C149" i="6"/>
  <c r="F108" i="7"/>
  <c r="H29" i="6"/>
  <c r="H47" i="7" s="1"/>
  <c r="C155" i="6"/>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S194" i="4"/>
  <c r="Q196" i="4"/>
  <c r="F108" i="4"/>
  <c r="D233" i="4"/>
  <c r="F233" i="4" s="1"/>
  <c r="F2" i="4"/>
  <c r="H14" i="7" l="1"/>
  <c r="B194" i="6"/>
  <c r="B190" i="6"/>
  <c r="H30" i="6"/>
  <c r="H48" i="7" s="1"/>
  <c r="S29" i="6"/>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R196" i="4"/>
  <c r="T194" i="4"/>
  <c r="H15" i="7" l="1"/>
  <c r="S30" i="6"/>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M7" i="3" s="1"/>
  <c r="N7" i="3" s="1"/>
  <c r="S14" i="3"/>
  <c r="T13" i="3"/>
  <c r="AA18" i="3"/>
  <c r="P18" i="3"/>
  <c r="Q18" i="3" s="1"/>
  <c r="R18" i="3" s="1"/>
  <c r="AC18" i="3"/>
  <c r="A19" i="3"/>
  <c r="B19" i="3" s="1"/>
  <c r="AD18" i="3"/>
  <c r="Z18"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s="1"/>
  <c r="Y520" i="3" l="1"/>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Y560" i="3"/>
  <c r="T562" i="3"/>
  <c r="AH562" i="3" s="1"/>
  <c r="AG562" i="3" l="1"/>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<sst xmlns="http://schemas.openxmlformats.org/spreadsheetml/2006/main" count="1732" uniqueCount="573">
  <si>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</si>
  <si>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</si>
  <si>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</si>
  <si>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</si>
  <si>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</si>
  <si>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</si>
  <si>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</si>
  <si>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</si>
  <si>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</si>
  <si>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</si>
  <si>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</si>
  <si>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</si>
  <si>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</si>
  <si>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</si>
  <si>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</si>
  <si>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</si>
  <si>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</si>
  <si>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</si>
  <si>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</si>
  <si>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</si>
  <si>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</si>
  <si>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</si>
  <si>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</si>
  <si>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</si>
  <si>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</si>
  <si>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</si>
  <si>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</si>
  <si>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</si>
  <si>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</si>
  <si>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</si>
  <si>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</si>
  <si>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</si>
  <si>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</si>
  <si>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</si>
  <si>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</si>
  <si>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</si>
  <si>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</si>
  <si>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</si>
  <si>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</si>
  <si>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</si>
  <si>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</si>
  <si>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</si>
  <si>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</si>
  <si>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</si>
  <si>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</si>
  <si>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</si>
  <si>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</si>
  <si>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</si>
  <si>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</si>
  <si>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</si>
  <si>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</si>
  <si>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</si>
  <si>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</si>
  <si>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</si>
  <si>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</si>
  <si>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</si>
  <si>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</si>
  <si>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</si>
  <si>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</si>
  <si>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</si>
  <si>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</si>
  <si>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</si>
  <si>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</si>
  <si>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</si>
  <si>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</si>
  <si>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</si>
  <si>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</si>
  <si>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</si>
  <si>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</si>
  <si>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</si>
  <si>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</si>
  <si>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</si>
  <si>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</si>
  <si>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</si>
  <si>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</si>
  <si>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</si>
  <si>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</si>
  <si>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</si>
  <si>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</si>
  <si>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</si>
  <si>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</si>
  <si>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</si>
  <si>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</si>
  <si>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</si>
  <si>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</si>
  <si>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</si>
  <si>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</si>
  <si>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</si>
  <si>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</si>
  <si>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</si>
  <si>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</si>
  <si>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</si>
  <si>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</si>
  <si>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</si>
  <si>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</si>
  <si>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</si>
  <si>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</si>
  <si>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</si>
  <si>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</si>
  <si>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</si>
  <si>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</si>
  <si>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</si>
  <si>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</si>
  <si>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</si>
  <si>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</si>
  <si>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</si>
  <si>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</si>
  <si>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</si>
  <si>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</si>
  <si>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</si>
  <si>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</si>
  <si>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</si>
  <si>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</si>
  <si>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</si>
  <si>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</si>
  <si>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</si>
  <si>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</si>
  <si>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</si>
  <si>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</si>
  <si>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</si>
  <si>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</si>
  <si>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</si>
  <si>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</si>
  <si>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</si>
  <si>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</si>
  <si>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</si>
  <si>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</si>
  <si>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</si>
  <si>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</si>
  <si>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</si>
  <si>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</si>
  <si>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</si>
  <si>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</si>
  <si>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</si>
  <si>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</si>
  <si>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</si>
  <si>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</si>
  <si>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</si>
  <si>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</si>
  <si>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</si>
  <si>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</si>
  <si>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</si>
  <si>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</si>
  <si>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</si>
  <si>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</si>
  <si>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</si>
  <si>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</si>
  <si>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</si>
  <si>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</si>
  <si>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</si>
  <si>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</si>
  <si>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</si>
  <si>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</si>
  <si>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</si>
  <si>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</si>
  <si>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</si>
  <si>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</si>
  <si>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</si>
  <si>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</si>
  <si>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</si>
  <si>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</si>
  <si>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</si>
  <si>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</si>
  <si>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</si>
  <si>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</si>
  <si>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</si>
  <si>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</si>
  <si>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</si>
  <si>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</si>
  <si>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</si>
  <si>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</si>
  <si>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</si>
  <si>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</si>
  <si>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</si>
  <si>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</si>
  <si>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</si>
  <si>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</si>
  <si>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</si>
  <si>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</si>
  <si>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</si>
  <si>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</si>
  <si>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</si>
  <si>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</si>
  <si>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</si>
  <si>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</si>
  <si>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</si>
  <si>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</si>
  <si>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</si>
  <si>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</si>
  <si>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</si>
  <si>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</si>
  <si>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</si>
  <si>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</si>
  <si>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</si>
  <si>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</si>
  <si>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</si>
  <si>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</si>
  <si>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</si>
  <si>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</si>
  <si>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</si>
  <si>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</si>
  <si>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</si>
  <si>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</si>
  <si>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</si>
  <si>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</si>
  <si>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</si>
  <si>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</si>
  <si>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</si>
  <si>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</si>
  <si>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</si>
  <si>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</si>
  <si>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</si>
  <si>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</si>
  <si>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</si>
  <si>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</si>
  <si>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</si>
  <si>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</si>
  <si>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</si>
  <si>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</si>
  <si>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</si>
  <si>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</si>
  <si>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</si>
  <si>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</si>
  <si>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</si>
  <si>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</si>
  <si>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</si>
  <si>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</si>
  <si>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</si>
  <si>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</si>
  <si>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</si>
  <si>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</si>
  <si>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</si>
  <si>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</si>
  <si>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</si>
  <si>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</si>
  <si>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</si>
  <si>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</si>
  <si>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</si>
  <si>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</si>
  <si>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</si>
  <si>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</si>
  <si>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</si>
  <si>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</si>
  <si>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</si>
  <si>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</si>
  <si>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</si>
  <si>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</si>
  <si>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</si>
  <si>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</si>
  <si>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</si>
  <si>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</si>
  <si>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</si>
  <si>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</si>
  <si>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</si>
  <si>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</si>
  <si>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</si>
  <si>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</si>
  <si>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</si>
  <si>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</si>
  <si>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</si>
  <si>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</si>
  <si>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</si>
  <si>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</si>
  <si>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</si>
  <si>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</si>
  <si>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</si>
  <si>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</si>
  <si>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</si>
  <si>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</si>
  <si>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</si>
  <si>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</si>
  <si>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</si>
  <si>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</si>
  <si>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</si>
  <si>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</si>
  <si>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</si>
  <si>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</si>
  <si>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</si>
  <si>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</si>
  <si>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</si>
  <si>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</si>
  <si>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</si>
  <si>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</si>
  <si>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</si>
  <si>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</si>
  <si>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</si>
  <si>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</si>
  <si>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</si>
  <si>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</si>
  <si>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</si>
  <si>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</si>
  <si>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</si>
  <si>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</si>
  <si>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</si>
  <si>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</si>
  <si>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</si>
  <si>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</si>
  <si>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</si>
  <si>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</si>
  <si>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</si>
  <si>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</si>
  <si>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</si>
  <si>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</si>
  <si>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</si>
  <si>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</si>
  <si>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</si>
  <si>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</si>
  <si>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</si>
  <si>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</si>
  <si>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</si>
  <si>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</si>
  <si>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</si>
  <si>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</si>
  <si>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</si>
  <si>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</si>
  <si>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</si>
  <si>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</si>
  <si>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</si>
  <si>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</si>
  <si>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</si>
  <si>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</si>
  <si>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</si>
  <si>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</si>
  <si>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</si>
  <si>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</si>
  <si>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</si>
  <si>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</si>
  <si>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</si>
  <si>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</si>
  <si>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</si>
  <si>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</si>
  <si>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</si>
  <si>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</si>
  <si>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</si>
  <si>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</si>
  <si>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</si>
  <si>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</si>
  <si>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</si>
  <si>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</si>
  <si>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</si>
  <si>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</si>
  <si>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</si>
  <si>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</si>
  <si>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</si>
  <si>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</si>
  <si>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</si>
  <si>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</si>
  <si>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</si>
  <si>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</si>
  <si>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</si>
  <si>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</si>
  <si>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</si>
  <si>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</si>
  <si>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</si>
  <si>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</si>
  <si>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</si>
  <si>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</si>
  <si>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</si>
  <si>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</si>
  <si>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</si>
  <si>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</si>
  <si>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</si>
  <si>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</si>
  <si>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</si>
  <si>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</si>
  <si>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</si>
  <si>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</si>
  <si>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</si>
  <si>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</si>
  <si>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</si>
  <si>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</si>
  <si>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</si>
  <si>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</si>
  <si>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</si>
  <si>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</si>
  <si>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</si>
  <si>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</si>
  <si>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</si>
  <si>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</si>
  <si>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</si>
  <si>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</si>
  <si>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</si>
  <si>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</si>
  <si>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</si>
  <si>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</si>
  <si>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</si>
  <si>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</si>
  <si>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</si>
  <si>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</si>
  <si>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</si>
  <si>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</si>
  <si>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</si>
  <si>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</si>
  <si>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</si>
  <si>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</si>
  <si>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</si>
  <si>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</si>
  <si>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</si>
  <si>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</si>
  <si>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</si>
  <si>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</si>
  <si>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</si>
  <si>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</si>
  <si>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</si>
  <si>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</si>
  <si>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</si>
  <si>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</si>
  <si>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</si>
  <si>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</si>
  <si>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</si>
  <si>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</si>
  <si>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</si>
  <si>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</si>
  <si>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</si>
  <si>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</si>
  <si>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</si>
  <si>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</si>
  <si>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</si>
  <si>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</si>
  <si>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</si>
  <si>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</si>
  <si>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</si>
  <si>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</si>
  <si>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</si>
  <si>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</si>
  <si>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</si>
  <si>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</si>
  <si>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</si>
  <si>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</si>
  <si>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</si>
  <si>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</si>
  <si>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</si>
  <si>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</si>
  <si>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</si>
  <si>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</si>
  <si>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</si>
  <si>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</si>
  <si>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</si>
  <si>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</si>
  <si>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</si>
  <si>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</si>
  <si>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</si>
  <si>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</si>
  <si>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</si>
  <si>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</si>
  <si>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</si>
  <si>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</si>
  <si>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</si>
  <si>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</si>
  <si>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</si>
  <si>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</si>
  <si>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</si>
  <si>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</si>
  <si>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</si>
  <si>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</si>
  <si>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</si>
  <si>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</si>
  <si>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</si>
  <si>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</si>
  <si>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</si>
  <si>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</si>
  <si>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</si>
  <si>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</si>
  <si>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</si>
  <si>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</si>
  <si>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</si>
  <si>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</si>
  <si>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</si>
  <si>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</si>
  <si>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</si>
  <si>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</si>
  <si>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</si>
  <si>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</si>
  <si>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</si>
  <si>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</si>
  <si>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</si>
  <si>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</si>
  <si>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</si>
  <si>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</si>
  <si>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</si>
  <si>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</si>
  <si>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</si>
  <si>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</si>
  <si>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</si>
  <si>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</si>
  <si>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</si>
  <si>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</si>
  <si>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</si>
  <si>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</si>
  <si>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</si>
  <si>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</si>
  <si>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</si>
  <si>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</si>
  <si>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</si>
  <si>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</si>
  <si>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</si>
  <si>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</si>
  <si>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</si>
  <si>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</si>
  <si>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</si>
  <si>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</si>
  <si>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</si>
  <si>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</si>
  <si>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</si>
  <si>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</si>
  <si>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</si>
  <si>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</si>
  <si>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</si>
  <si>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</si>
  <si>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</si>
  <si>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</si>
  <si>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</si>
  <si>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</si>
  <si>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</si>
  <si>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</si>
  <si>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</si>
  <si>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</si>
  <si>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</si>
  <si>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</si>
  <si>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</si>
  <si>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</si>
  <si>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</si>
  <si>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</si>
  <si>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</si>
  <si>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</si>
  <si>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</si>
  <si>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</si>
  <si>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</si>
  <si>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</si>
  <si>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</si>
  <si>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</si>
  <si>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</si>
  <si>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</si>
  <si>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</si>
  <si>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</si>
  <si>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</si>
  <si>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</si>
  <si>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</si>
  <si>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</si>
  <si>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</si>
  <si>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</si>
  <si>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</si>
  <si>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</si>
  <si>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</si>
  <si>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</si>
  <si>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</si>
  <si>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</si>
  <si>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</si>
  <si>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</si>
  <si>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</si>
  <si>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</si>
  <si>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</si>
  <si>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</si>
  <si>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</si>
  <si>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</si>
  <si>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</si>
  <si>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</si>
  <si>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</si>
  <si>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</si>
  <si>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</si>
  <si>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</si>
  <si>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</si>
  <si>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</si>
  <si>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</si>
  <si>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</si>
  <si>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</si>
  <si>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</si>
  <si>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</si>
  <si>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</si>
  <si>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</si>
  <si>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</si>
  <si>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</si>
  <si>
    <t>sans propu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</si>
</sst>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-1070</c:v>
                </c:pt>
                <c:pt idx="5">
                  <c:v>-1120</c:v>
                </c:pt>
                <c:pt idx="6">
                  <c:v>-1120</c:v>
                </c:pt>
                <c:pt idx="7">
                  <c:v>-1120</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197</c:v>
                </c:pt>
                <c:pt idx="2">
                  <c:v>197</c:v>
                </c:pt>
                <c:pt idx="3">
                  <c:v>52</c:v>
                </c:pt>
                <c:pt idx="4">
                  <c:v>52</c:v>
                </c:pt>
              </c:numCache>
            </c:numRef>
          </c:xVal>
          <c:yVal>
            <c:numRef>
              <c:f>Stabilito!$C$132:$C$136</c:f>
              <c:numCache>
                <c:formatCode>0</c:formatCode>
                <c:ptCount val="5"/>
                <c:pt idx="0">
                  <c:v>-850</c:v>
                </c:pt>
                <c:pt idx="1">
                  <c:v>-1030</c:v>
                </c:pt>
                <c:pt idx="2">
                  <c:v>-1110</c:v>
                </c:pt>
                <c:pt idx="3">
                  <c:v>-1040</c:v>
                </c:pt>
                <c:pt idx="4">
                  <c:v>-850</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-1070</c:v>
                </c:pt>
                <c:pt idx="5">
                  <c:v>-1120</c:v>
                </c:pt>
                <c:pt idx="6">
                  <c:v>-1120</c:v>
                </c:pt>
                <c:pt idx="7">
                  <c:v>-1120</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-197</c:v>
                </c:pt>
                <c:pt idx="2">
                  <c:v>-197</c:v>
                </c:pt>
                <c:pt idx="3">
                  <c:v>-52</c:v>
                </c:pt>
                <c:pt idx="4">
                  <c:v>-52</c:v>
                </c:pt>
              </c:numCache>
            </c:numRef>
          </c:xVal>
          <c:yVal>
            <c:numRef>
              <c:f>Stabilito!$C$132:$C$136</c:f>
              <c:numCache>
                <c:formatCode>0</c:formatCode>
                <c:ptCount val="5"/>
                <c:pt idx="0">
                  <c:v>-850</c:v>
                </c:pt>
                <c:pt idx="1">
                  <c:v>-1030</c:v>
                </c:pt>
                <c:pt idx="2">
                  <c:v>-1110</c:v>
                </c:pt>
                <c:pt idx="3">
                  <c:v>-1040</c:v>
                </c:pt>
                <c:pt idx="4">
                  <c:v>-850</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-558.97476496783781</c:v>
                </c:pt>
                <c:pt idx="1">
                  <c:v>-495.26471167093086</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108.6951459173211</c:v>
                </c:pt>
                <c:pt idx="2">
                  <c:v>108.6951459173211</c:v>
                </c:pt>
                <c:pt idx="3">
                  <c:v>0</c:v>
                </c:pt>
              </c:numCache>
            </c:numRef>
          </c:xVal>
          <c:yVal>
            <c:numRef>
              <c:f>Stabilito!$C$151:$C$154</c:f>
              <c:numCache>
                <c:formatCode>0</c:formatCode>
                <c:ptCount val="4"/>
                <c:pt idx="0">
                  <c:v>-836.17122860587619</c:v>
                </c:pt>
                <c:pt idx="1">
                  <c:v>-836.17122860587619</c:v>
                </c:pt>
                <c:pt idx="2">
                  <c:v>-836.17122860587619</c:v>
                </c:pt>
                <c:pt idx="3">
                  <c:v>-836.17122860587619</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373.33333333333331</c:v>
                </c:pt>
                <c:pt idx="1">
                  <c:v>-373.33333333333331</c:v>
                </c:pt>
              </c:numCache>
            </c:numRef>
          </c:xVal>
          <c:yVal>
            <c:numRef>
              <c:f>Stabilito!$C$168:$C$169</c:f>
              <c:numCache>
                <c:formatCode>0</c:formatCode>
                <c:ptCount val="2"/>
                <c:pt idx="0">
                  <c:v>-1131.2</c:v>
                </c:pt>
                <c:pt idx="1">
                  <c:v>-1131.2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-632</c:v>
                </c:pt>
                <c:pt idx="1">
                  <c:v>-632</c:v>
                </c:pt>
                <c:pt idx="2">
                  <c:v>-1120</c:v>
                </c:pt>
                <c:pt idx="3">
                  <c:v>-1120</c:v>
                </c:pt>
                <c:pt idx="4">
                  <c:v>-632</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-197</c:v>
                </c:pt>
                <c:pt idx="1">
                  <c:v>-124.5</c:v>
                </c:pt>
                <c:pt idx="2">
                  <c:v>-52</c:v>
                </c:pt>
              </c:numCache>
            </c:numRef>
          </c:xVal>
          <c:yVal>
            <c:numRef>
              <c:f>Stabilito!$C$137:$C$139</c:f>
              <c:numCache>
                <c:formatCode>0</c:formatCode>
                <c:ptCount val="3"/>
                <c:pt idx="0">
                  <c:v>-1147.3333333333333</c:v>
                </c:pt>
                <c:pt idx="1">
                  <c:v>-1147.3333333333333</c:v>
                </c:pt>
                <c:pt idx="2">
                  <c:v>-1147.3333333333333</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-234.33333333333334</c:v>
                </c:pt>
                <c:pt idx="1">
                  <c:v>-234.33333333333334</c:v>
                </c:pt>
                <c:pt idx="2">
                  <c:v>-234.33333333333334</c:v>
                </c:pt>
              </c:numCache>
            </c:numRef>
          </c:xVal>
          <c:yVal>
            <c:numRef>
              <c:f>Stabilito!$C$143:$C$145</c:f>
              <c:numCache>
                <c:formatCode>0</c:formatCode>
                <c:ptCount val="3"/>
                <c:pt idx="0">
                  <c:v>-850</c:v>
                </c:pt>
                <c:pt idx="1">
                  <c:v>-940</c:v>
                </c:pt>
                <c:pt idx="2">
                  <c:v>-1030</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-253</c:v>
                </c:pt>
                <c:pt idx="1">
                  <c:v>-253</c:v>
                </c:pt>
                <c:pt idx="2">
                  <c:v>-253</c:v>
                </c:pt>
              </c:numCache>
            </c:numRef>
          </c:xVal>
          <c:yVal>
            <c:numRef>
              <c:f>Stabilito!$C$146:$C$148</c:f>
              <c:numCache>
                <c:formatCode>0</c:formatCode>
                <c:ptCount val="3"/>
                <c:pt idx="0">
                  <c:v>-1030</c:v>
                </c:pt>
                <c:pt idx="1">
                  <c:v>-1070</c:v>
                </c:pt>
                <c:pt idx="2">
                  <c:v>-1110</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253</c:v>
                </c:pt>
                <c:pt idx="1">
                  <c:v>253</c:v>
                </c:pt>
                <c:pt idx="2">
                  <c:v>253</c:v>
                </c:pt>
              </c:numCache>
            </c:numRef>
          </c:xVal>
          <c:yVal>
            <c:numRef>
              <c:f>Stabilito!$C$140:$C$142</c:f>
              <c:numCache>
                <c:formatCode>0</c:formatCode>
                <c:ptCount val="3"/>
                <c:pt idx="0">
                  <c:v>-850</c:v>
                </c:pt>
                <c:pt idx="1">
                  <c:v>-945</c:v>
                </c:pt>
                <c:pt idx="2">
                  <c:v>-1040</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-253</c:v>
                </c:pt>
                <c:pt idx="1">
                  <c:v>-253</c:v>
                </c:pt>
                <c:pt idx="2">
                  <c:v>-253</c:v>
                </c:pt>
              </c:numCache>
            </c:numRef>
          </c:xVal>
          <c:yVal>
            <c:numRef>
              <c:f>Stabilito!$C$155:$C$157</c:f>
              <c:numCache>
                <c:formatCode>0</c:formatCode>
                <c:ptCount val="3"/>
                <c:pt idx="0">
                  <c:v>-527.1197383193844</c:v>
                </c:pt>
                <c:pt idx="1">
                  <c:v>-681.6454834626303</c:v>
                </c:pt>
                <c:pt idx="2">
                  <c:v>-836.17122860587619</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2.7397499999999999</c:v>
                </c:pt>
                <c:pt idx="2">
                  <c:v>3.8475000000000001</c:v>
                </c:pt>
                <c:pt idx="3">
                  <c:v>4.9552499999999995</c:v>
                </c:pt>
                <c:pt idx="4">
                  <c:v>6.0629999999999997</c:v>
                </c:pt>
                <c:pt idx="5">
                  <c:v>7.17075</c:v>
                </c:pt>
                <c:pt idx="6">
                  <c:v>8.2784999999999993</c:v>
                </c:pt>
                <c:pt idx="7">
                  <c:v>9.3862500000000004</c:v>
                </c:pt>
                <c:pt idx="8">
                  <c:v>10.494</c:v>
                </c:pt>
              </c:numCache>
            </c:numRef>
          </c:xVal>
          <c:yVal>
            <c:numRef>
              <c:f>Abaco!$K$43:$K$51</c:f>
              <c:numCache>
                <c:formatCode>General" m/s"</c:formatCode>
                <c:ptCount val="9"/>
                <c:pt idx="0">
                  <c:v>1059.1052405465541</c:v>
                </c:pt>
                <c:pt idx="1">
                  <c:v>739.90378552675304</c:v>
                </c:pt>
                <c:pt idx="2">
                  <c:v>535.34724044611005</c:v>
                </c:pt>
                <c:pt idx="3">
                  <c:v>412.13141136483955</c:v>
                </c:pt>
                <c:pt idx="4">
                  <c:v>332.27626634830358</c:v>
                </c:pt>
                <c:pt idx="5">
                  <c:v>276.90983882942231</c:v>
                </c:pt>
                <c:pt idx="6">
                  <c:v>236.45498256681157</c:v>
                </c:pt>
                <c:pt idx="7">
                  <c:v>205.67627597553471</c:v>
                </c:pt>
                <c:pt idx="8">
                  <c:v>181.50566229486822</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104 mm</c:v>
                </c:pt>
              </c:strCache>
            </c:strRef>
          </c:tx>
          <c:xVal>
            <c:numRef>
              <c:f>Abaco!$D$52:$D$60</c:f>
              <c:numCache>
                <c:formatCode>General\ "kg"</c:formatCode>
                <c:ptCount val="9"/>
                <c:pt idx="0">
                  <c:v>1.6319999999999999</c:v>
                </c:pt>
                <c:pt idx="1">
                  <c:v>2.7397499999999999</c:v>
                </c:pt>
                <c:pt idx="2">
                  <c:v>3.8475000000000001</c:v>
                </c:pt>
                <c:pt idx="3">
                  <c:v>4.9552499999999995</c:v>
                </c:pt>
                <c:pt idx="4">
                  <c:v>6.0629999999999997</c:v>
                </c:pt>
                <c:pt idx="5">
                  <c:v>7.17075</c:v>
                </c:pt>
                <c:pt idx="6">
                  <c:v>8.2784999999999993</c:v>
                </c:pt>
                <c:pt idx="7">
                  <c:v>9.3862500000000004</c:v>
                </c:pt>
                <c:pt idx="8">
                  <c:v>10.494</c:v>
                </c:pt>
              </c:numCache>
            </c:numRef>
          </c:xVal>
          <c:yVal>
            <c:numRef>
              <c:f>Abaco!$K$52:$K$60</c:f>
              <c:numCache>
                <c:formatCode>General" m/s"</c:formatCode>
                <c:ptCount val="9"/>
                <c:pt idx="0">
                  <c:v>606.53083624323062</c:v>
                </c:pt>
                <c:pt idx="1">
                  <c:v>542.53554080257106</c:v>
                </c:pt>
                <c:pt idx="2">
                  <c:v>449.31551898717998</c:v>
                </c:pt>
                <c:pt idx="3">
                  <c:v>369.83448300330787</c:v>
                </c:pt>
                <c:pt idx="4">
                  <c:v>309.09522273733535</c:v>
                </c:pt>
                <c:pt idx="5">
                  <c:v>263.07977103429283</c:v>
                </c:pt>
                <c:pt idx="6">
                  <c:v>227.64535234120925</c:v>
                </c:pt>
                <c:pt idx="7">
                  <c:v>199.76978377788922</c:v>
                </c:pt>
                <c:pt idx="8">
                  <c:v>177.38072133827058</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156 mm</c:v>
                </c:pt>
              </c:strCache>
            </c:strRef>
          </c:tx>
          <c:xVal>
            <c:numRef>
              <c:f>Abaco!$D$61:$D$69</c:f>
              <c:numCache>
                <c:formatCode>General\ "kg"</c:formatCode>
                <c:ptCount val="9"/>
                <c:pt idx="0">
                  <c:v>1.6319999999999999</c:v>
                </c:pt>
                <c:pt idx="1">
                  <c:v>2.7397499999999999</c:v>
                </c:pt>
                <c:pt idx="2">
                  <c:v>3.8475000000000001</c:v>
                </c:pt>
                <c:pt idx="3">
                  <c:v>4.9552499999999995</c:v>
                </c:pt>
                <c:pt idx="4">
                  <c:v>6.0629999999999997</c:v>
                </c:pt>
                <c:pt idx="5">
                  <c:v>7.17075</c:v>
                </c:pt>
                <c:pt idx="6">
                  <c:v>8.2784999999999993</c:v>
                </c:pt>
                <c:pt idx="7">
                  <c:v>9.3862500000000004</c:v>
                </c:pt>
                <c:pt idx="8">
                  <c:v>10.494</c:v>
                </c:pt>
              </c:numCache>
            </c:numRef>
          </c:xVal>
          <c:yVal>
            <c:numRef>
              <c:f>Abaco!$K$61:$K$69</c:f>
              <c:numCache>
                <c:formatCode>General" m/s"</c:formatCode>
                <c:ptCount val="9"/>
                <c:pt idx="0">
                  <c:v>406.95910944410974</c:v>
                </c:pt>
                <c:pt idx="1">
                  <c:v>394.40491527542918</c:v>
                </c:pt>
                <c:pt idx="2">
                  <c:v>360.0068255866874</c:v>
                </c:pt>
                <c:pt idx="3">
                  <c:v>317.42133222530691</c:v>
                </c:pt>
                <c:pt idx="4">
                  <c:v>277.30259845571089</c:v>
                </c:pt>
                <c:pt idx="5">
                  <c:v>242.90034721687036</c:v>
                </c:pt>
                <c:pt idx="6">
                  <c:v>214.266662093934</c:v>
                </c:pt>
                <c:pt idx="7">
                  <c:v>190.55347447924115</c:v>
                </c:pt>
                <c:pt idx="8">
                  <c:v>170.82010540329111</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2.7397499999999999</c:v>
                </c:pt>
                <c:pt idx="2">
                  <c:v>3.8475000000000001</c:v>
                </c:pt>
                <c:pt idx="3">
                  <c:v>4.9552499999999995</c:v>
                </c:pt>
                <c:pt idx="4">
                  <c:v>6.0629999999999997</c:v>
                </c:pt>
                <c:pt idx="5">
                  <c:v>7.17075</c:v>
                </c:pt>
                <c:pt idx="6">
                  <c:v>8.2784999999999993</c:v>
                </c:pt>
                <c:pt idx="7">
                  <c:v>9.3862500000000004</c:v>
                </c:pt>
                <c:pt idx="8">
                  <c:v>10.494</c:v>
                </c:pt>
              </c:numCache>
            </c:numRef>
          </c:xVal>
          <c:yVal>
            <c:numRef>
              <c:f>Abaco!$L$43:$L$51</c:f>
              <c:numCache>
                <c:formatCode>General" m"</c:formatCode>
                <c:ptCount val="9"/>
                <c:pt idx="0">
                  <c:v>3061.3138476180256</c:v>
                </c:pt>
                <c:pt idx="1">
                  <c:v>4150.4127191351754</c:v>
                </c:pt>
                <c:pt idx="2">
                  <c:v>4319.6941485551952</c:v>
                </c:pt>
                <c:pt idx="3">
                  <c:v>3994.7002788148502</c:v>
                </c:pt>
                <c:pt idx="4">
                  <c:v>3462.8848748925384</c:v>
                </c:pt>
                <c:pt idx="5">
                  <c:v>2900.1471303893327</c:v>
                </c:pt>
                <c:pt idx="6">
                  <c:v>2392.5845167518</c:v>
                </c:pt>
                <c:pt idx="7">
                  <c:v>1968.011813957401</c:v>
                </c:pt>
                <c:pt idx="8">
                  <c:v>1625.1017761795356</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104 mm</c:v>
                </c:pt>
              </c:strCache>
            </c:strRef>
          </c:tx>
          <c:xVal>
            <c:numRef>
              <c:f>Abaco!$D$52:$D$60</c:f>
              <c:numCache>
                <c:formatCode>General\ "kg"</c:formatCode>
                <c:ptCount val="9"/>
                <c:pt idx="0">
                  <c:v>1.6319999999999999</c:v>
                </c:pt>
                <c:pt idx="1">
                  <c:v>2.7397499999999999</c:v>
                </c:pt>
                <c:pt idx="2">
                  <c:v>3.8475000000000001</c:v>
                </c:pt>
                <c:pt idx="3">
                  <c:v>4.9552499999999995</c:v>
                </c:pt>
                <c:pt idx="4">
                  <c:v>6.0629999999999997</c:v>
                </c:pt>
                <c:pt idx="5">
                  <c:v>7.17075</c:v>
                </c:pt>
                <c:pt idx="6">
                  <c:v>8.2784999999999993</c:v>
                </c:pt>
                <c:pt idx="7">
                  <c:v>9.3862500000000004</c:v>
                </c:pt>
                <c:pt idx="8">
                  <c:v>10.494</c:v>
                </c:pt>
              </c:numCache>
            </c:numRef>
          </c:xVal>
          <c:yVal>
            <c:numRef>
              <c:f>Abaco!$L$52:$L$60</c:f>
              <c:numCache>
                <c:formatCode>General" m"</c:formatCode>
                <c:ptCount val="9"/>
                <c:pt idx="0">
                  <c:v>1327.3172653379916</c:v>
                </c:pt>
                <c:pt idx="1">
                  <c:v>1698.273152226463</c:v>
                </c:pt>
                <c:pt idx="2">
                  <c:v>1878.5484428019863</c:v>
                </c:pt>
                <c:pt idx="3">
                  <c:v>1917.6230995054962</c:v>
                </c:pt>
                <c:pt idx="4">
                  <c:v>1857.7799937699369</c:v>
                </c:pt>
                <c:pt idx="5">
                  <c:v>1735.3490764874796</c:v>
                </c:pt>
                <c:pt idx="6">
                  <c:v>1579.6601854550272</c:v>
                </c:pt>
                <c:pt idx="7">
                  <c:v>1412.5727932459672</c:v>
                </c:pt>
                <c:pt idx="8">
                  <c:v>1248.7319818758531</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156 mm</c:v>
                </c:pt>
              </c:strCache>
            </c:strRef>
          </c:tx>
          <c:xVal>
            <c:numRef>
              <c:f>Abaco!$D$61:$D$69</c:f>
              <c:numCache>
                <c:formatCode>General\ "kg"</c:formatCode>
                <c:ptCount val="9"/>
                <c:pt idx="0">
                  <c:v>1.6319999999999999</c:v>
                </c:pt>
                <c:pt idx="1">
                  <c:v>2.7397499999999999</c:v>
                </c:pt>
                <c:pt idx="2">
                  <c:v>3.8475000000000001</c:v>
                </c:pt>
                <c:pt idx="3">
                  <c:v>4.9552499999999995</c:v>
                </c:pt>
                <c:pt idx="4">
                  <c:v>6.0629999999999997</c:v>
                </c:pt>
                <c:pt idx="5">
                  <c:v>7.17075</c:v>
                </c:pt>
                <c:pt idx="6">
                  <c:v>8.2784999999999993</c:v>
                </c:pt>
                <c:pt idx="7">
                  <c:v>9.3862500000000004</c:v>
                </c:pt>
                <c:pt idx="8">
                  <c:v>10.494</c:v>
                </c:pt>
              </c:numCache>
            </c:numRef>
          </c:xVal>
          <c:yVal>
            <c:numRef>
              <c:f>Abaco!$L$61:$L$69</c:f>
              <c:numCache>
                <c:formatCode>General" m"</c:formatCode>
                <c:ptCount val="9"/>
                <c:pt idx="0">
                  <c:v>820.6911852370938</c:v>
                </c:pt>
                <c:pt idx="1">
                  <c:v>992.33889663332889</c:v>
                </c:pt>
                <c:pt idx="2">
                  <c:v>1096.3231874508151</c:v>
                </c:pt>
                <c:pt idx="3">
                  <c:v>1147.1231713825266</c:v>
                </c:pt>
                <c:pt idx="4">
                  <c:v>1154.6160673328968</c:v>
                </c:pt>
                <c:pt idx="5">
                  <c:v>1128.6407310345571</c:v>
                </c:pt>
                <c:pt idx="6">
                  <c:v>1078.4483293670119</c:v>
                </c:pt>
                <c:pt idx="7">
                  <c:v>1012.2762467797447</c:v>
                </c:pt>
                <c:pt idx="8">
                  <c:v>937.08281874931686</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2.7397499999999999</c:v>
                </c:pt>
                <c:pt idx="2">
                  <c:v>3.8475000000000001</c:v>
                </c:pt>
                <c:pt idx="3">
                  <c:v>4.9552499999999995</c:v>
                </c:pt>
                <c:pt idx="4">
                  <c:v>6.0629999999999997</c:v>
                </c:pt>
                <c:pt idx="5">
                  <c:v>7.17075</c:v>
                </c:pt>
                <c:pt idx="6">
                  <c:v>8.2784999999999993</c:v>
                </c:pt>
                <c:pt idx="7">
                  <c:v>9.3862500000000004</c:v>
                </c:pt>
                <c:pt idx="8">
                  <c:v>10.494</c:v>
                </c:pt>
              </c:numCache>
            </c:numRef>
          </c:xVal>
          <c:yVal>
            <c:numRef>
              <c:f>Abaco!$M$43:$M$51</c:f>
              <c:numCache>
                <c:formatCode>General" s"</c:formatCode>
                <c:ptCount val="9"/>
                <c:pt idx="0">
                  <c:v>14.909619717772436</c:v>
                </c:pt>
                <c:pt idx="1">
                  <c:v>21.830901404898295</c:v>
                </c:pt>
                <c:pt idx="2">
                  <c:v>24.834440504699966</c:v>
                </c:pt>
                <c:pt idx="3">
                  <c:v>25.601723784512664</c:v>
                </c:pt>
                <c:pt idx="4">
                  <c:v>24.985286760107293</c:v>
                </c:pt>
                <c:pt idx="5">
                  <c:v>23.620723377380031</c:v>
                </c:pt>
                <c:pt idx="6">
                  <c:v>21.953305639962597</c:v>
                </c:pt>
                <c:pt idx="7">
                  <c:v>20.248721665194488</c:v>
                </c:pt>
                <c:pt idx="8">
                  <c:v>18.639777869906002</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104 mm</c:v>
                </c:pt>
              </c:strCache>
            </c:strRef>
          </c:tx>
          <c:xVal>
            <c:numRef>
              <c:f>Abaco!$D$52:$D$60</c:f>
              <c:numCache>
                <c:formatCode>General\ "kg"</c:formatCode>
                <c:ptCount val="9"/>
                <c:pt idx="0">
                  <c:v>1.6319999999999999</c:v>
                </c:pt>
                <c:pt idx="1">
                  <c:v>2.7397499999999999</c:v>
                </c:pt>
                <c:pt idx="2">
                  <c:v>3.8475000000000001</c:v>
                </c:pt>
                <c:pt idx="3">
                  <c:v>4.9552499999999995</c:v>
                </c:pt>
                <c:pt idx="4">
                  <c:v>6.0629999999999997</c:v>
                </c:pt>
                <c:pt idx="5">
                  <c:v>7.17075</c:v>
                </c:pt>
                <c:pt idx="6">
                  <c:v>8.2784999999999993</c:v>
                </c:pt>
                <c:pt idx="7">
                  <c:v>9.3862500000000004</c:v>
                </c:pt>
                <c:pt idx="8">
                  <c:v>10.494</c:v>
                </c:pt>
              </c:numCache>
            </c:numRef>
          </c:xVal>
          <c:yVal>
            <c:numRef>
              <c:f>Abaco!$M$52:$M$60</c:f>
              <c:numCache>
                <c:formatCode>General" s"</c:formatCode>
                <c:ptCount val="9"/>
                <c:pt idx="0">
                  <c:v>8.5939636005069602</c:v>
                </c:pt>
                <c:pt idx="1">
                  <c:v>12.568890615578841</c:v>
                </c:pt>
                <c:pt idx="2">
                  <c:v>14.880967918885084</c:v>
                </c:pt>
                <c:pt idx="3">
                  <c:v>16.249698490551022</c:v>
                </c:pt>
                <c:pt idx="4">
                  <c:v>16.93413847319496</c:v>
                </c:pt>
                <c:pt idx="5">
                  <c:v>17.100644108568762</c:v>
                </c:pt>
                <c:pt idx="6">
                  <c:v>16.885855148901449</c:v>
                </c:pt>
                <c:pt idx="7">
                  <c:v>16.408448794233269</c:v>
                </c:pt>
                <c:pt idx="8">
                  <c:v>15.767602464037891</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156 mm</c:v>
                </c:pt>
              </c:strCache>
            </c:strRef>
          </c:tx>
          <c:xVal>
            <c:numRef>
              <c:f>Abaco!$D$61:$D$69</c:f>
              <c:numCache>
                <c:formatCode>General\ "kg"</c:formatCode>
                <c:ptCount val="9"/>
                <c:pt idx="0">
                  <c:v>1.6319999999999999</c:v>
                </c:pt>
                <c:pt idx="1">
                  <c:v>2.7397499999999999</c:v>
                </c:pt>
                <c:pt idx="2">
                  <c:v>3.8475000000000001</c:v>
                </c:pt>
                <c:pt idx="3">
                  <c:v>4.9552499999999995</c:v>
                </c:pt>
                <c:pt idx="4">
                  <c:v>6.0629999999999997</c:v>
                </c:pt>
                <c:pt idx="5">
                  <c:v>7.17075</c:v>
                </c:pt>
                <c:pt idx="6">
                  <c:v>8.2784999999999993</c:v>
                </c:pt>
                <c:pt idx="7">
                  <c:v>9.3862500000000004</c:v>
                </c:pt>
                <c:pt idx="8">
                  <c:v>10.494</c:v>
                </c:pt>
              </c:numCache>
            </c:numRef>
          </c:xVal>
          <c:yVal>
            <c:numRef>
              <c:f>Abaco!$M$61:$M$69</c:f>
              <c:numCache>
                <c:formatCode>General" s"</c:formatCode>
                <c:ptCount val="9"/>
                <c:pt idx="0">
                  <c:v>6.2974327332248148</c:v>
                </c:pt>
                <c:pt idx="1">
                  <c:v>9.0023420361034372</c:v>
                </c:pt>
                <c:pt idx="2">
                  <c:v>10.707771729712572</c:v>
                </c:pt>
                <c:pt idx="3">
                  <c:v>11.877444298151101</c:v>
                </c:pt>
                <c:pt idx="4">
                  <c:v>12.655963702873589</c:v>
                </c:pt>
                <c:pt idx="5">
                  <c:v>13.122124804057268</c:v>
                </c:pt>
                <c:pt idx="6">
                  <c:v>13.333213721961984</c:v>
                </c:pt>
                <c:pt idx="7">
                  <c:v>13.338159444504685</c:v>
                </c:pt>
                <c:pt idx="8">
                  <c:v>13.181521408225187</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2.6653506119042154</c:v>
                </c:pt>
                <c:pt idx="1">
                  <c:v>2.6653506119042154</c:v>
                </c:pt>
                <c:pt idx="2">
                  <c:v>3.277947278220628</c:v>
                </c:pt>
                <c:pt idx="3">
                  <c:v>3.277947278220628</c:v>
                </c:pt>
              </c:numCache>
            </c:numRef>
          </c:xVal>
          <c:yVal>
            <c:numRef>
              <c:f>Stabilito!$C$190:$C$193</c:f>
              <c:numCache>
                <c:formatCode>0.00</c:formatCode>
                <c:ptCount val="4"/>
                <c:pt idx="0">
                  <c:v>15.677184507305929</c:v>
                </c:pt>
                <c:pt idx="1">
                  <c:v>15.677184507305929</c:v>
                </c:pt>
                <c:pt idx="2">
                  <c:v>15.677184507305929</c:v>
                </c:pt>
                <c:pt idx="3">
                  <c:v>15.677184507305929</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3.277947278220628</c:v>
                </c:pt>
                <c:pt idx="1">
                  <c:v>2.6653506119042154</c:v>
                </c:pt>
              </c:numCache>
            </c:numRef>
          </c:xVal>
          <c:yVal>
            <c:numRef>
              <c:f>Stabilito!$C$193:$C$194</c:f>
              <c:numCache>
                <c:formatCode>0.00</c:formatCode>
                <c:ptCount val="2"/>
                <c:pt idx="0">
                  <c:v>15.677184507305929</c:v>
                </c:pt>
                <c:pt idx="1">
                  <c:v>15.677184507305929</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2071.1038779416986</c:v>
                </c:pt>
              </c:numCache>
            </c:numRef>
          </c:xVal>
          <c:yVal>
            <c:numRef>
              <c:f>Trajecto!$C$121</c:f>
              <c:numCache>
                <c:formatCode>0</c:formatCode>
                <c:ptCount val="1"/>
                <c:pt idx="0">
                  <c:v>2071.1038779416986</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35.043221604710396</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97.873510679407545</c:v>
                </c:pt>
                <c:pt idx="201">
                  <c:v>#N/A</c:v>
                </c:pt>
                <c:pt idx="202">
                  <c:v>#N/A</c:v>
                </c:pt>
                <c:pt idx="203">
                  <c:v>#N/A</c:v>
                </c:pt>
                <c:pt idx="204">
                  <c:v>#N/A</c:v>
                </c:pt>
                <c:pt idx="205">
                  <c:v>#N/A</c:v>
                </c:pt>
                <c:pt idx="206">
                  <c:v>#N/A</c:v>
                </c:pt>
                <c:pt idx="207">
                  <c:v>#N/A</c:v>
                </c:pt>
                <c:pt idx="208">
                  <c:v>#N/A</c:v>
                </c:pt>
                <c:pt idx="209">
                  <c:v>#N/A</c:v>
                </c:pt>
                <c:pt idx="210">
                  <c:v>154.00552415252938</c:v>
                </c:pt>
                <c:pt idx="211">
                  <c:v>#N/A</c:v>
                </c:pt>
                <c:pt idx="212">
                  <c:v>#N/A</c:v>
                </c:pt>
                <c:pt idx="213">
                  <c:v>#N/A</c:v>
                </c:pt>
                <c:pt idx="214">
                  <c:v>#N/A</c:v>
                </c:pt>
                <c:pt idx="215">
                  <c:v>#N/A</c:v>
                </c:pt>
                <c:pt idx="216">
                  <c:v>#N/A</c:v>
                </c:pt>
                <c:pt idx="217">
                  <c:v>#N/A</c:v>
                </c:pt>
                <c:pt idx="218">
                  <c:v>#N/A</c:v>
                </c:pt>
                <c:pt idx="219">
                  <c:v>#N/A</c:v>
                </c:pt>
                <c:pt idx="220">
                  <c:v>200.68229553262819</c:v>
                </c:pt>
                <c:pt idx="221">
                  <c:v>#N/A</c:v>
                </c:pt>
                <c:pt idx="222">
                  <c:v>#N/A</c:v>
                </c:pt>
                <c:pt idx="223">
                  <c:v>#N/A</c:v>
                </c:pt>
                <c:pt idx="224">
                  <c:v>#N/A</c:v>
                </c:pt>
                <c:pt idx="225">
                  <c:v>#N/A</c:v>
                </c:pt>
                <c:pt idx="226">
                  <c:v>#N/A</c:v>
                </c:pt>
                <c:pt idx="227">
                  <c:v>#N/A</c:v>
                </c:pt>
                <c:pt idx="228">
                  <c:v>#N/A</c:v>
                </c:pt>
                <c:pt idx="229">
                  <c:v>#N/A</c:v>
                </c:pt>
                <c:pt idx="230">
                  <c:v>241.02156106816429</c:v>
                </c:pt>
                <c:pt idx="231">
                  <c:v>#N/A</c:v>
                </c:pt>
                <c:pt idx="232">
                  <c:v>#N/A</c:v>
                </c:pt>
                <c:pt idx="233">
                  <c:v>#N/A</c:v>
                </c:pt>
                <c:pt idx="234">
                  <c:v>#N/A</c:v>
                </c:pt>
                <c:pt idx="235">
                  <c:v>#N/A</c:v>
                </c:pt>
                <c:pt idx="236">
                  <c:v>#N/A</c:v>
                </c:pt>
                <c:pt idx="237">
                  <c:v>#N/A</c:v>
                </c:pt>
                <c:pt idx="238">
                  <c:v>#N/A</c:v>
                </c:pt>
                <c:pt idx="239">
                  <c:v>#N/A</c:v>
                </c:pt>
                <c:pt idx="240">
                  <c:v>276.83674503832447</c:v>
                </c:pt>
                <c:pt idx="241">
                  <c:v>#N/A</c:v>
                </c:pt>
                <c:pt idx="242">
                  <c:v>#N/A</c:v>
                </c:pt>
                <c:pt idx="243">
                  <c:v>#N/A</c:v>
                </c:pt>
                <c:pt idx="244">
                  <c:v>#N/A</c:v>
                </c:pt>
                <c:pt idx="245">
                  <c:v>#N/A</c:v>
                </c:pt>
                <c:pt idx="246">
                  <c:v>#N/A</c:v>
                </c:pt>
                <c:pt idx="247">
                  <c:v>#N/A</c:v>
                </c:pt>
                <c:pt idx="248">
                  <c:v>#N/A</c:v>
                </c:pt>
                <c:pt idx="249">
                  <c:v>#N/A</c:v>
                </c:pt>
                <c:pt idx="250">
                  <c:v>309.28334420581888</c:v>
                </c:pt>
                <c:pt idx="251">
                  <c:v>#N/A</c:v>
                </c:pt>
                <c:pt idx="252">
                  <c:v>#N/A</c:v>
                </c:pt>
                <c:pt idx="253">
                  <c:v>#N/A</c:v>
                </c:pt>
                <c:pt idx="254">
                  <c:v>#N/A</c:v>
                </c:pt>
                <c:pt idx="255">
                  <c:v>#N/A</c:v>
                </c:pt>
                <c:pt idx="256">
                  <c:v>#N/A</c:v>
                </c:pt>
                <c:pt idx="257">
                  <c:v>#N/A</c:v>
                </c:pt>
                <c:pt idx="258">
                  <c:v>#N/A</c:v>
                </c:pt>
                <c:pt idx="259">
                  <c:v>#N/A</c:v>
                </c:pt>
                <c:pt idx="260">
                  <c:v>339.14771183487511</c:v>
                </c:pt>
                <c:pt idx="261">
                  <c:v>#N/A</c:v>
                </c:pt>
                <c:pt idx="262">
                  <c:v>#N/A</c:v>
                </c:pt>
                <c:pt idx="263">
                  <c:v>#N/A</c:v>
                </c:pt>
                <c:pt idx="264">
                  <c:v>#N/A</c:v>
                </c:pt>
                <c:pt idx="265">
                  <c:v>#N/A</c:v>
                </c:pt>
                <c:pt idx="266">
                  <c:v>#N/A</c:v>
                </c:pt>
                <c:pt idx="267">
                  <c:v>#N/A</c:v>
                </c:pt>
                <c:pt idx="268">
                  <c:v>#N/A</c:v>
                </c:pt>
                <c:pt idx="269">
                  <c:v>#N/A</c:v>
                </c:pt>
                <c:pt idx="270">
                  <c:v>366.99271575322939</c:v>
                </c:pt>
                <c:pt idx="271">
                  <c:v>#N/A</c:v>
                </c:pt>
                <c:pt idx="272">
                  <c:v>#N/A</c:v>
                </c:pt>
                <c:pt idx="273">
                  <c:v>#N/A</c:v>
                </c:pt>
                <c:pt idx="274">
                  <c:v>#N/A</c:v>
                </c:pt>
                <c:pt idx="275">
                  <c:v>#N/A</c:v>
                </c:pt>
                <c:pt idx="276">
                  <c:v>#N/A</c:v>
                </c:pt>
                <c:pt idx="277">
                  <c:v>#N/A</c:v>
                </c:pt>
                <c:pt idx="278">
                  <c:v>#N/A</c:v>
                </c:pt>
                <c:pt idx="279">
                  <c:v>#N/A</c:v>
                </c:pt>
                <c:pt idx="280">
                  <c:v>393.23797044058466</c:v>
                </c:pt>
                <c:pt idx="281">
                  <c:v>#N/A</c:v>
                </c:pt>
                <c:pt idx="282">
                  <c:v>#N/A</c:v>
                </c:pt>
                <c:pt idx="283">
                  <c:v>#N/A</c:v>
                </c:pt>
                <c:pt idx="284">
                  <c:v>#N/A</c:v>
                </c:pt>
                <c:pt idx="285">
                  <c:v>#N/A</c:v>
                </c:pt>
                <c:pt idx="286">
                  <c:v>#N/A</c:v>
                </c:pt>
                <c:pt idx="287">
                  <c:v>#N/A</c:v>
                </c:pt>
                <c:pt idx="288">
                  <c:v>#N/A</c:v>
                </c:pt>
                <c:pt idx="289">
                  <c:v>#N/A</c:v>
                </c:pt>
                <c:pt idx="290">
                  <c:v>418.20707004801517</c:v>
                </c:pt>
                <c:pt idx="291">
                  <c:v>#N/A</c:v>
                </c:pt>
                <c:pt idx="292">
                  <c:v>#N/A</c:v>
                </c:pt>
                <c:pt idx="293">
                  <c:v>#N/A</c:v>
                </c:pt>
                <c:pt idx="294">
                  <c:v>#N/A</c:v>
                </c:pt>
                <c:pt idx="295">
                  <c:v>#N/A</c:v>
                </c:pt>
                <c:pt idx="296">
                  <c:v>#N/A</c:v>
                </c:pt>
                <c:pt idx="297">
                  <c:v>#N/A</c:v>
                </c:pt>
                <c:pt idx="298">
                  <c:v>#N/A</c:v>
                </c:pt>
                <c:pt idx="299">
                  <c:v>#N/A</c:v>
                </c:pt>
                <c:pt idx="300">
                  <c:v>442.15681240165435</c:v>
                </c:pt>
                <c:pt idx="301">
                  <c:v>#N/A</c:v>
                </c:pt>
                <c:pt idx="302">
                  <c:v>#N/A</c:v>
                </c:pt>
                <c:pt idx="303">
                  <c:v>#N/A</c:v>
                </c:pt>
                <c:pt idx="304">
                  <c:v>#N/A</c:v>
                </c:pt>
                <c:pt idx="305">
                  <c:v>#N/A</c:v>
                </c:pt>
                <c:pt idx="306">
                  <c:v>#N/A</c:v>
                </c:pt>
                <c:pt idx="307">
                  <c:v>#N/A</c:v>
                </c:pt>
                <c:pt idx="308">
                  <c:v>#N/A</c:v>
                </c:pt>
                <c:pt idx="309">
                  <c:v>#N/A</c:v>
                </c:pt>
                <c:pt idx="310">
                  <c:v>465.29584511452407</c:v>
                </c:pt>
                <c:pt idx="311">
                  <c:v>#N/A</c:v>
                </c:pt>
                <c:pt idx="312">
                  <c:v>#N/A</c:v>
                </c:pt>
                <c:pt idx="313">
                  <c:v>#N/A</c:v>
                </c:pt>
                <c:pt idx="314">
                  <c:v>#N/A</c:v>
                </c:pt>
                <c:pt idx="315">
                  <c:v>#N/A</c:v>
                </c:pt>
                <c:pt idx="316">
                  <c:v>#N/A</c:v>
                </c:pt>
                <c:pt idx="317">
                  <c:v>#N/A</c:v>
                </c:pt>
                <c:pt idx="318">
                  <c:v>#N/A</c:v>
                </c:pt>
                <c:pt idx="319">
                  <c:v>#N/A</c:v>
                </c:pt>
                <c:pt idx="320">
                  <c:v>487.79647753320972</c:v>
                </c:pt>
                <c:pt idx="321">
                  <c:v>#N/A</c:v>
                </c:pt>
                <c:pt idx="322">
                  <c:v>#N/A</c:v>
                </c:pt>
                <c:pt idx="323">
                  <c:v>#N/A</c:v>
                </c:pt>
                <c:pt idx="324">
                  <c:v>#N/A</c:v>
                </c:pt>
                <c:pt idx="325">
                  <c:v>#N/A</c:v>
                </c:pt>
                <c:pt idx="326">
                  <c:v>#N/A</c:v>
                </c:pt>
                <c:pt idx="327">
                  <c:v>#N/A</c:v>
                </c:pt>
                <c:pt idx="328">
                  <c:v>#N/A</c:v>
                </c:pt>
                <c:pt idx="329">
                  <c:v>#N/A</c:v>
                </c:pt>
                <c:pt idx="330">
                  <c:v>509.80121102643818</c:v>
                </c:pt>
                <c:pt idx="331">
                  <c:v>#N/A</c:v>
                </c:pt>
                <c:pt idx="332">
                  <c:v>#N/A</c:v>
                </c:pt>
                <c:pt idx="333">
                  <c:v>#N/A</c:v>
                </c:pt>
                <c:pt idx="334">
                  <c:v>#N/A</c:v>
                </c:pt>
                <c:pt idx="335">
                  <c:v>#N/A</c:v>
                </c:pt>
                <c:pt idx="336">
                  <c:v>#N/A</c:v>
                </c:pt>
                <c:pt idx="337">
                  <c:v>#N/A</c:v>
                </c:pt>
                <c:pt idx="338">
                  <c:v>#N/A</c:v>
                </c:pt>
                <c:pt idx="339">
                  <c:v>#N/A</c:v>
                </c:pt>
                <c:pt idx="340">
                  <c:v>531.4236461361071</c:v>
                </c:pt>
                <c:pt idx="341">
                  <c:v>#N/A</c:v>
                </c:pt>
                <c:pt idx="342">
                  <c:v>#N/A</c:v>
                </c:pt>
                <c:pt idx="343">
                  <c:v>#N/A</c:v>
                </c:pt>
                <c:pt idx="344">
                  <c:v>#N/A</c:v>
                </c:pt>
                <c:pt idx="345">
                  <c:v>#N/A</c:v>
                </c:pt>
                <c:pt idx="346">
                  <c:v>#N/A</c:v>
                </c:pt>
                <c:pt idx="347">
                  <c:v>#N/A</c:v>
                </c:pt>
                <c:pt idx="348">
                  <c:v>#N/A</c:v>
                </c:pt>
                <c:pt idx="349">
                  <c:v>#N/A</c:v>
                </c:pt>
                <c:pt idx="350">
                  <c:v>552.74172558236114</c:v>
                </c:pt>
                <c:pt idx="351">
                  <c:v>#N/A</c:v>
                </c:pt>
                <c:pt idx="352">
                  <c:v>#N/A</c:v>
                </c:pt>
                <c:pt idx="353">
                  <c:v>#N/A</c:v>
                </c:pt>
                <c:pt idx="354">
                  <c:v>#N/A</c:v>
                </c:pt>
                <c:pt idx="355">
                  <c:v>#N/A</c:v>
                </c:pt>
                <c:pt idx="356">
                  <c:v>#N/A</c:v>
                </c:pt>
                <c:pt idx="357">
                  <c:v>#N/A</c:v>
                </c:pt>
                <c:pt idx="358">
                  <c:v>#N/A</c:v>
                </c:pt>
                <c:pt idx="359">
                  <c:v>#N/A</c:v>
                </c:pt>
                <c:pt idx="360">
                  <c:v>573.78463500192947</c:v>
                </c:pt>
                <c:pt idx="361">
                  <c:v>#N/A</c:v>
                </c:pt>
                <c:pt idx="362">
                  <c:v>#N/A</c:v>
                </c:pt>
                <c:pt idx="363">
                  <c:v>#N/A</c:v>
                </c:pt>
                <c:pt idx="364">
                  <c:v>#N/A</c:v>
                </c:pt>
                <c:pt idx="365">
                  <c:v>#N/A</c:v>
                </c:pt>
                <c:pt idx="366">
                  <c:v>#N/A</c:v>
                </c:pt>
                <c:pt idx="367">
                  <c:v>#N/A</c:v>
                </c:pt>
                <c:pt idx="368">
                  <c:v>#N/A</c:v>
                </c:pt>
                <c:pt idx="369">
                  <c:v>#N/A</c:v>
                </c:pt>
                <c:pt idx="370">
                  <c:v>594.52849151306509</c:v>
                </c:pt>
                <c:pt idx="371">
                  <c:v>#N/A</c:v>
                </c:pt>
                <c:pt idx="372">
                  <c:v>#N/A</c:v>
                </c:pt>
                <c:pt idx="373">
                  <c:v>#N/A</c:v>
                </c:pt>
                <c:pt idx="374">
                  <c:v>#N/A</c:v>
                </c:pt>
                <c:pt idx="375">
                  <c:v>#N/A</c:v>
                </c:pt>
                <c:pt idx="376">
                  <c:v>#N/A</c:v>
                </c:pt>
                <c:pt idx="377">
                  <c:v>#N/A</c:v>
                </c:pt>
                <c:pt idx="378">
                  <c:v>#N/A</c:v>
                </c:pt>
                <c:pt idx="379">
                  <c:v>#N/A</c:v>
                </c:pt>
                <c:pt idx="380">
                  <c:v>614.91208066093634</c:v>
                </c:pt>
                <c:pt idx="381">
                  <c:v>#N/A</c:v>
                </c:pt>
                <c:pt idx="382">
                  <c:v>#N/A</c:v>
                </c:pt>
                <c:pt idx="383">
                  <c:v>#N/A</c:v>
                </c:pt>
                <c:pt idx="384">
                  <c:v>#N/A</c:v>
                </c:pt>
                <c:pt idx="385">
                  <c:v>#N/A</c:v>
                </c:pt>
                <c:pt idx="386">
                  <c:v>#N/A</c:v>
                </c:pt>
                <c:pt idx="387">
                  <c:v>#N/A</c:v>
                </c:pt>
                <c:pt idx="388">
                  <c:v>#N/A</c:v>
                </c:pt>
                <c:pt idx="389">
                  <c:v>#N/A</c:v>
                </c:pt>
                <c:pt idx="390">
                  <c:v>634.85768987640665</c:v>
                </c:pt>
                <c:pt idx="391">
                  <c:v>#N/A</c:v>
                </c:pt>
                <c:pt idx="392">
                  <c:v>#N/A</c:v>
                </c:pt>
                <c:pt idx="393">
                  <c:v>#N/A</c:v>
                </c:pt>
                <c:pt idx="394">
                  <c:v>#N/A</c:v>
                </c:pt>
                <c:pt idx="395">
                  <c:v>#N/A</c:v>
                </c:pt>
                <c:pt idx="396">
                  <c:v>#N/A</c:v>
                </c:pt>
                <c:pt idx="397">
                  <c:v>#N/A</c:v>
                </c:pt>
                <c:pt idx="398">
                  <c:v>#N/A</c:v>
                </c:pt>
                <c:pt idx="399">
                  <c:v>#N/A</c:v>
                </c:pt>
                <c:pt idx="400">
                  <c:v>654.2847757245504</c:v>
                </c:pt>
                <c:pt idx="401">
                  <c:v>#N/A</c:v>
                </c:pt>
                <c:pt idx="402">
                  <c:v>#N/A</c:v>
                </c:pt>
                <c:pt idx="403">
                  <c:v>#N/A</c:v>
                </c:pt>
                <c:pt idx="404">
                  <c:v>#N/A</c:v>
                </c:pt>
                <c:pt idx="405">
                  <c:v>#N/A</c:v>
                </c:pt>
                <c:pt idx="406">
                  <c:v>#N/A</c:v>
                </c:pt>
                <c:pt idx="407">
                  <c:v>#N/A</c:v>
                </c:pt>
                <c:pt idx="408">
                  <c:v>#N/A</c:v>
                </c:pt>
                <c:pt idx="409">
                  <c:v>#N/A</c:v>
                </c:pt>
                <c:pt idx="410">
                  <c:v>673.11737299556364</c:v>
                </c:pt>
                <c:pt idx="411">
                  <c:v>#N/A</c:v>
                </c:pt>
                <c:pt idx="412">
                  <c:v>#N/A</c:v>
                </c:pt>
                <c:pt idx="413">
                  <c:v>#N/A</c:v>
                </c:pt>
                <c:pt idx="414">
                  <c:v>#N/A</c:v>
                </c:pt>
                <c:pt idx="415">
                  <c:v>#N/A</c:v>
                </c:pt>
                <c:pt idx="416">
                  <c:v>#N/A</c:v>
                </c:pt>
                <c:pt idx="417">
                  <c:v>#N/A</c:v>
                </c:pt>
                <c:pt idx="418">
                  <c:v>#N/A</c:v>
                </c:pt>
                <c:pt idx="419">
                  <c:v>#N/A</c:v>
                </c:pt>
                <c:pt idx="420">
                  <c:v>691.28812924405781</c:v>
                </c:pt>
                <c:pt idx="421">
                  <c:v>#N/A</c:v>
                </c:pt>
                <c:pt idx="422">
                  <c:v>#N/A</c:v>
                </c:pt>
                <c:pt idx="423">
                  <c:v>#N/A</c:v>
                </c:pt>
                <c:pt idx="424">
                  <c:v>#N/A</c:v>
                </c:pt>
                <c:pt idx="425">
                  <c:v>#N/A</c:v>
                </c:pt>
                <c:pt idx="426">
                  <c:v>#N/A</c:v>
                </c:pt>
                <c:pt idx="427">
                  <c:v>#N/A</c:v>
                </c:pt>
                <c:pt idx="428">
                  <c:v>#N/A</c:v>
                </c:pt>
                <c:pt idx="429">
                  <c:v>#N/A</c:v>
                </c:pt>
                <c:pt idx="430">
                  <c:v>708.74049365180872</c:v>
                </c:pt>
                <c:pt idx="431">
                  <c:v>#N/A</c:v>
                </c:pt>
                <c:pt idx="432">
                  <c:v>#N/A</c:v>
                </c:pt>
                <c:pt idx="433">
                  <c:v>#N/A</c:v>
                </c:pt>
                <c:pt idx="434">
                  <c:v>#N/A</c:v>
                </c:pt>
                <c:pt idx="435">
                  <c:v>#N/A</c:v>
                </c:pt>
                <c:pt idx="436">
                  <c:v>#N/A</c:v>
                </c:pt>
                <c:pt idx="437">
                  <c:v>#N/A</c:v>
                </c:pt>
                <c:pt idx="438">
                  <c:v>#N/A</c:v>
                </c:pt>
                <c:pt idx="439">
                  <c:v>#N/A</c:v>
                </c:pt>
                <c:pt idx="440">
                  <c:v>725.42975190223831</c:v>
                </c:pt>
                <c:pt idx="441">
                  <c:v>#N/A</c:v>
                </c:pt>
                <c:pt idx="442">
                  <c:v>#N/A</c:v>
                </c:pt>
                <c:pt idx="443">
                  <c:v>#N/A</c:v>
                </c:pt>
                <c:pt idx="444">
                  <c:v>#N/A</c:v>
                </c:pt>
                <c:pt idx="445">
                  <c:v>#N/A</c:v>
                </c:pt>
                <c:pt idx="446">
                  <c:v>#N/A</c:v>
                </c:pt>
                <c:pt idx="447">
                  <c:v>#N/A</c:v>
                </c:pt>
                <c:pt idx="448">
                  <c:v>#N/A</c:v>
                </c:pt>
                <c:pt idx="449">
                  <c:v>#N/A</c:v>
                </c:pt>
                <c:pt idx="450">
                  <c:v>741.32325801873003</c:v>
                </c:pt>
                <c:pt idx="451">
                  <c:v>#N/A</c:v>
                </c:pt>
                <c:pt idx="452">
                  <c:v>#N/A</c:v>
                </c:pt>
                <c:pt idx="453">
                  <c:v>#N/A</c:v>
                </c:pt>
                <c:pt idx="454">
                  <c:v>#N/A</c:v>
                </c:pt>
                <c:pt idx="455">
                  <c:v>#N/A</c:v>
                </c:pt>
                <c:pt idx="456">
                  <c:v>#N/A</c:v>
                </c:pt>
                <c:pt idx="457">
                  <c:v>#N/A</c:v>
                </c:pt>
                <c:pt idx="458">
                  <c:v>#N/A</c:v>
                </c:pt>
                <c:pt idx="459">
                  <c:v>#N/A</c:v>
                </c:pt>
                <c:pt idx="460">
                  <c:v>756.40008242088857</c:v>
                </c:pt>
                <c:pt idx="461">
                  <c:v>#N/A</c:v>
                </c:pt>
                <c:pt idx="462">
                  <c:v>#N/A</c:v>
                </c:pt>
                <c:pt idx="463">
                  <c:v>#N/A</c:v>
                </c:pt>
                <c:pt idx="464">
                  <c:v>#N/A</c:v>
                </c:pt>
                <c:pt idx="465">
                  <c:v>#N/A</c:v>
                </c:pt>
                <c:pt idx="466">
                  <c:v>#N/A</c:v>
                </c:pt>
                <c:pt idx="467">
                  <c:v>#N/A</c:v>
                </c:pt>
                <c:pt idx="468">
                  <c:v>#N/A</c:v>
                </c:pt>
                <c:pt idx="469">
                  <c:v>#N/A</c:v>
                </c:pt>
                <c:pt idx="470">
                  <c:v>770.65024053599791</c:v>
                </c:pt>
                <c:pt idx="471">
                  <c:v>#N/A</c:v>
                </c:pt>
                <c:pt idx="472">
                  <c:v>#N/A</c:v>
                </c:pt>
                <c:pt idx="473">
                  <c:v>#N/A</c:v>
                </c:pt>
                <c:pt idx="474">
                  <c:v>#N/A</c:v>
                </c:pt>
                <c:pt idx="475">
                  <c:v>#N/A</c:v>
                </c:pt>
                <c:pt idx="476">
                  <c:v>#N/A</c:v>
                </c:pt>
                <c:pt idx="477">
                  <c:v>#N/A</c:v>
                </c:pt>
                <c:pt idx="478">
                  <c:v>#N/A</c:v>
                </c:pt>
                <c:pt idx="479">
                  <c:v>#N/A</c:v>
                </c:pt>
                <c:pt idx="480">
                  <c:v>784.07363743987946</c:v>
                </c:pt>
                <c:pt idx="481">
                  <c:v>#N/A</c:v>
                </c:pt>
                <c:pt idx="482">
                  <c:v>#N/A</c:v>
                </c:pt>
                <c:pt idx="483">
                  <c:v>#N/A</c:v>
                </c:pt>
                <c:pt idx="484">
                  <c:v>#N/A</c:v>
                </c:pt>
                <c:pt idx="485">
                  <c:v>#N/A</c:v>
                </c:pt>
                <c:pt idx="486">
                  <c:v>#N/A</c:v>
                </c:pt>
                <c:pt idx="487">
                  <c:v>#N/A</c:v>
                </c:pt>
                <c:pt idx="488">
                  <c:v>#N/A</c:v>
                </c:pt>
                <c:pt idx="489">
                  <c:v>#N/A</c:v>
                </c:pt>
                <c:pt idx="490">
                  <c:v>796.67884265967064</c:v>
                </c:pt>
                <c:pt idx="491">
                  <c:v>#N/A</c:v>
                </c:pt>
                <c:pt idx="492">
                  <c:v>#N/A</c:v>
                </c:pt>
                <c:pt idx="493">
                  <c:v>#N/A</c:v>
                </c:pt>
                <c:pt idx="494">
                  <c:v>#N/A</c:v>
                </c:pt>
                <c:pt idx="495">
                  <c:v>#N/A</c:v>
                </c:pt>
                <c:pt idx="496">
                  <c:v>#N/A</c:v>
                </c:pt>
                <c:pt idx="497">
                  <c:v>#N/A</c:v>
                </c:pt>
                <c:pt idx="498">
                  <c:v>#N/A</c:v>
                </c:pt>
                <c:pt idx="499">
                  <c:v>#N/A</c:v>
                </c:pt>
                <c:pt idx="500">
                  <c:v>808.48178941032302</c:v>
                </c:pt>
                <c:pt idx="501">
                  <c:v>#N/A</c:v>
                </c:pt>
                <c:pt idx="502">
                  <c:v>#N/A</c:v>
                </c:pt>
                <c:pt idx="503">
                  <c:v>#N/A</c:v>
                </c:pt>
                <c:pt idx="504">
                  <c:v>#N/A</c:v>
                </c:pt>
                <c:pt idx="505">
                  <c:v>#N/A</c:v>
                </c:pt>
                <c:pt idx="506">
                  <c:v>#N/A</c:v>
                </c:pt>
                <c:pt idx="507">
                  <c:v>#N/A</c:v>
                </c:pt>
                <c:pt idx="508">
                  <c:v>#N/A</c:v>
                </c:pt>
                <c:pt idx="509">
                  <c:v>#N/A</c:v>
                </c:pt>
                <c:pt idx="510">
                  <c:v>819.50447295182062</c:v>
                </c:pt>
                <c:pt idx="511">
                  <c:v>#N/A</c:v>
                </c:pt>
                <c:pt idx="512">
                  <c:v>#N/A</c:v>
                </c:pt>
                <c:pt idx="513">
                  <c:v>#N/A</c:v>
                </c:pt>
                <c:pt idx="514">
                  <c:v>#N/A</c:v>
                </c:pt>
                <c:pt idx="515">
                  <c:v>#N/A</c:v>
                </c:pt>
                <c:pt idx="516">
                  <c:v>#N/A</c:v>
                </c:pt>
                <c:pt idx="517">
                  <c:v>#N/A</c:v>
                </c:pt>
                <c:pt idx="518">
                  <c:v>#N/A</c:v>
                </c:pt>
                <c:pt idx="519">
                  <c:v>#N/A</c:v>
                </c:pt>
                <c:pt idx="520">
                  <c:v>829.77370394240563</c:v>
                </c:pt>
                <c:pt idx="521">
                  <c:v>#N/A</c:v>
                </c:pt>
                <c:pt idx="522">
                  <c:v>#N/A</c:v>
                </c:pt>
                <c:pt idx="523">
                  <c:v>#N/A</c:v>
                </c:pt>
                <c:pt idx="524">
                  <c:v>#N/A</c:v>
                </c:pt>
                <c:pt idx="525">
                  <c:v>#N/A</c:v>
                </c:pt>
                <c:pt idx="526">
                  <c:v>#N/A</c:v>
                </c:pt>
                <c:pt idx="527">
                  <c:v>#N/A</c:v>
                </c:pt>
                <c:pt idx="528">
                  <c:v>#N/A</c:v>
                </c:pt>
                <c:pt idx="529">
                  <c:v>#N/A</c:v>
                </c:pt>
                <c:pt idx="530">
                  <c:v>839.31995549479052</c:v>
                </c:pt>
                <c:pt idx="531">
                  <c:v>#N/A</c:v>
                </c:pt>
                <c:pt idx="532">
                  <c:v>#N/A</c:v>
                </c:pt>
                <c:pt idx="533">
                  <c:v>#N/A</c:v>
                </c:pt>
                <c:pt idx="534">
                  <c:v>#N/A</c:v>
                </c:pt>
                <c:pt idx="535">
                  <c:v>#N/A</c:v>
                </c:pt>
                <c:pt idx="536">
                  <c:v>#N/A</c:v>
                </c:pt>
                <c:pt idx="537">
                  <c:v>#N/A</c:v>
                </c:pt>
                <c:pt idx="538">
                  <c:v>#N/A</c:v>
                </c:pt>
                <c:pt idx="539">
                  <c:v>#N/A</c:v>
                </c:pt>
                <c:pt idx="540">
                  <c:v>848.17632782298028</c:v>
                </c:pt>
                <c:pt idx="541">
                  <c:v>#N/A</c:v>
                </c:pt>
                <c:pt idx="542">
                  <c:v>#N/A</c:v>
                </c:pt>
                <c:pt idx="543">
                  <c:v>#N/A</c:v>
                </c:pt>
                <c:pt idx="544">
                  <c:v>#N/A</c:v>
                </c:pt>
                <c:pt idx="545">
                  <c:v>#N/A</c:v>
                </c:pt>
                <c:pt idx="546">
                  <c:v>#N/A</c:v>
                </c:pt>
                <c:pt idx="547">
                  <c:v>#N/A</c:v>
                </c:pt>
                <c:pt idx="548">
                  <c:v>#N/A</c:v>
                </c:pt>
                <c:pt idx="549">
                  <c:v>#N/A</c:v>
                </c:pt>
                <c:pt idx="550">
                  <c:v>856.37764227130458</c:v>
                </c:pt>
                <c:pt idx="551">
                  <c:v>#N/A</c:v>
                </c:pt>
                <c:pt idx="552">
                  <c:v>#N/A</c:v>
                </c:pt>
                <c:pt idx="553">
                  <c:v>#N/A</c:v>
                </c:pt>
                <c:pt idx="554">
                  <c:v>#N/A</c:v>
                </c:pt>
                <c:pt idx="555">
                  <c:v>#N/A</c:v>
                </c:pt>
                <c:pt idx="556">
                  <c:v>#N/A</c:v>
                </c:pt>
                <c:pt idx="557">
                  <c:v>#N/A</c:v>
                </c:pt>
                <c:pt idx="558">
                  <c:v>#N/A</c:v>
                </c:pt>
                <c:pt idx="559">
                  <c:v>#N/A</c:v>
                </c:pt>
                <c:pt idx="560">
                  <c:v>863.95966719552996</c:v>
                </c:pt>
                <c:pt idx="561">
                  <c:v>#N/A</c:v>
                </c:pt>
                <c:pt idx="562">
                  <c:v>#N/A</c:v>
                </c:pt>
                <c:pt idx="563">
                  <c:v>#N/A</c:v>
                </c:pt>
                <c:pt idx="564">
                  <c:v>#N/A</c:v>
                </c:pt>
                <c:pt idx="565">
                  <c:v>#N/A</c:v>
                </c:pt>
                <c:pt idx="566">
                  <c:v>#N/A</c:v>
                </c:pt>
                <c:pt idx="567">
                  <c:v>#N/A</c:v>
                </c:pt>
                <c:pt idx="568">
                  <c:v>#N/A</c:v>
                </c:pt>
                <c:pt idx="569">
                  <c:v>#N/A</c:v>
                </c:pt>
                <c:pt idx="570">
                  <c:v>870.95847142441426</c:v>
                </c:pt>
                <c:pt idx="571">
                  <c:v>#N/A</c:v>
                </c:pt>
                <c:pt idx="572">
                  <c:v>#N/A</c:v>
                </c:pt>
                <c:pt idx="573">
                  <c:v>#N/A</c:v>
                </c:pt>
                <c:pt idx="574">
                  <c:v>#N/A</c:v>
                </c:pt>
                <c:pt idx="575">
                  <c:v>#N/A</c:v>
                </c:pt>
                <c:pt idx="576">
                  <c:v>#N/A</c:v>
                </c:pt>
                <c:pt idx="577">
                  <c:v>#N/A</c:v>
                </c:pt>
                <c:pt idx="578">
                  <c:v>#N/A</c:v>
                </c:pt>
                <c:pt idx="579">
                  <c:v>#N/A</c:v>
                </c:pt>
                <c:pt idx="580">
                  <c:v>877.40989652444262</c:v>
                </c:pt>
                <c:pt idx="581">
                  <c:v>#N/A</c:v>
                </c:pt>
                <c:pt idx="582">
                  <c:v>#N/A</c:v>
                </c:pt>
                <c:pt idx="583">
                  <c:v>#N/A</c:v>
                </c:pt>
                <c:pt idx="584">
                  <c:v>#N/A</c:v>
                </c:pt>
                <c:pt idx="585">
                  <c:v>#N/A</c:v>
                </c:pt>
                <c:pt idx="586">
                  <c:v>#N/A</c:v>
                </c:pt>
                <c:pt idx="587">
                  <c:v>#N/A</c:v>
                </c:pt>
                <c:pt idx="588">
                  <c:v>#N/A</c:v>
                </c:pt>
                <c:pt idx="589">
                  <c:v>#N/A</c:v>
                </c:pt>
                <c:pt idx="590">
                  <c:v>883.34913640966022</c:v>
                </c:pt>
                <c:pt idx="591">
                  <c:v>#N/A</c:v>
                </c:pt>
                <c:pt idx="592">
                  <c:v>#N/A</c:v>
                </c:pt>
                <c:pt idx="593">
                  <c:v>#N/A</c:v>
                </c:pt>
                <c:pt idx="594">
                  <c:v>#N/A</c:v>
                </c:pt>
                <c:pt idx="595">
                  <c:v>#N/A</c:v>
                </c:pt>
                <c:pt idx="596">
                  <c:v>#N/A</c:v>
                </c:pt>
                <c:pt idx="597">
                  <c:v>#N/A</c:v>
                </c:pt>
                <c:pt idx="598">
                  <c:v>#N/A</c:v>
                </c:pt>
                <c:pt idx="599">
                  <c:v>#N/A</c:v>
                </c:pt>
                <c:pt idx="600">
                  <c:v>888.81041156707875</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0.9860258041822042</c:v>
                </c:pt>
                <c:pt idx="2">
                  <c:v>1.9800538285546747</c:v>
                </c:pt>
                <c:pt idx="3">
                  <c:v>2.9910380675463832</c:v>
                </c:pt>
                <c:pt idx="4">
                  <c:v>4.022002321056342</c:v>
                </c:pt>
                <c:pt idx="5">
                  <c:v>5.072202719963693</c:v>
                </c:pt>
                <c:pt idx="6">
                  <c:v>6.1411106186938422</c:v>
                </c:pt>
                <c:pt idx="7">
                  <c:v>7.2286453230017642</c:v>
                </c:pt>
                <c:pt idx="8">
                  <c:v>8.3349430500628738</c:v>
                </c:pt>
                <c:pt idx="9">
                  <c:v>9.4601398124307359</c:v>
                </c:pt>
                <c:pt idx="10">
                  <c:v>10.604371411166357</c:v>
                </c:pt>
                <c:pt idx="11">
                  <c:v>11.767750844306228</c:v>
                </c:pt>
                <c:pt idx="12">
                  <c:v>12.950345655970654</c:v>
                </c:pt>
                <c:pt idx="13">
                  <c:v>14.152200443156055</c:v>
                </c:pt>
                <c:pt idx="14">
                  <c:v>15.373359423648933</c:v>
                </c:pt>
                <c:pt idx="15">
                  <c:v>16.613866432661176</c:v>
                </c:pt>
                <c:pt idx="16">
                  <c:v>17.873764919494921</c:v>
                </c:pt>
                <c:pt idx="17">
                  <c:v>19.153097944237317</c:v>
                </c:pt>
                <c:pt idx="18">
                  <c:v>20.451908174485553</c:v>
                </c:pt>
                <c:pt idx="19">
                  <c:v>21.770237882102496</c:v>
                </c:pt>
                <c:pt idx="20">
                  <c:v>23.10812894000334</c:v>
                </c:pt>
                <c:pt idx="21">
                  <c:v>24.465613723239922</c:v>
                </c:pt>
                <c:pt idx="22">
                  <c:v>25.842705987587966</c:v>
                </c:pt>
                <c:pt idx="23">
                  <c:v>27.239409937276672</c:v>
                </c:pt>
                <c:pt idx="24">
                  <c:v>28.655729316439317</c:v>
                </c:pt>
                <c:pt idx="25">
                  <c:v>30.091667408390165</c:v>
                </c:pt>
                <c:pt idx="26">
                  <c:v>31.54722703495516</c:v>
                </c:pt>
                <c:pt idx="27">
                  <c:v>33.022410555856283</c:v>
                </c:pt>
                <c:pt idx="28">
                  <c:v>34.517219868149567</c:v>
                </c:pt>
                <c:pt idx="29">
                  <c:v>36.031656405716703</c:v>
                </c:pt>
                <c:pt idx="30">
                  <c:v>37.565721138810233</c:v>
                </c:pt>
                <c:pt idx="31">
                  <c:v>39.119414573652257</c:v>
                </c:pt>
                <c:pt idx="32">
                  <c:v>40.692736752086667</c:v>
                </c:pt>
                <c:pt idx="33">
                  <c:v>42.285687251284813</c:v>
                </c:pt>
                <c:pt idx="34">
                  <c:v>43.898265183504662</c:v>
                </c:pt>
                <c:pt idx="35">
                  <c:v>45.530469195903315</c:v>
                </c:pt>
                <c:pt idx="36">
                  <c:v>47.182297470402929</c:v>
                </c:pt>
                <c:pt idx="37">
                  <c:v>48.853747723609942</c:v>
                </c:pt>
                <c:pt idx="38">
                  <c:v>50.544817206787634</c:v>
                </c:pt>
                <c:pt idx="39">
                  <c:v>52.255502705881902</c:v>
                </c:pt>
                <c:pt idx="40">
                  <c:v>53.985800541600256</c:v>
                </c:pt>
                <c:pt idx="41">
                  <c:v>55.735699433510447</c:v>
                </c:pt>
                <c:pt idx="42">
                  <c:v>57.505173349566256</c:v>
                </c:pt>
                <c:pt idx="43">
                  <c:v>59.294188629686289</c:v>
                </c:pt>
                <c:pt idx="44">
                  <c:v>61.102711125107454</c:v>
                </c:pt>
                <c:pt idx="45">
                  <c:v>62.930706200922948</c:v>
                </c:pt>
                <c:pt idx="46">
                  <c:v>64.778138738677441</c:v>
                </c:pt>
                <c:pt idx="47">
                  <c:v>66.644973139018788</c:v>
                </c:pt>
                <c:pt idx="48">
                  <c:v>68.531173324405586</c:v>
                </c:pt>
                <c:pt idx="49">
                  <c:v>70.436702741870022</c:v>
                </c:pt>
                <c:pt idx="50">
                  <c:v>72.36152436583518</c:v>
                </c:pt>
                <c:pt idx="51">
                  <c:v>74.305600700986275</c:v>
                </c:pt>
                <c:pt idx="52">
                  <c:v>76.268893785195033</c:v>
                </c:pt>
                <c:pt idx="53">
                  <c:v>78.251365192496593</c:v>
                </c:pt>
                <c:pt idx="54">
                  <c:v>80.252976036118199</c:v>
                </c:pt>
                <c:pt idx="55">
                  <c:v>82.273686971559002</c:v>
                </c:pt>
                <c:pt idx="56">
                  <c:v>84.313458199720202</c:v>
                </c:pt>
                <c:pt idx="57">
                  <c:v>86.372249470084853</c:v>
                </c:pt>
                <c:pt idx="58">
                  <c:v>88.450020083946669</c:v>
                </c:pt>
                <c:pt idx="59">
                  <c:v>90.54672889768689</c:v>
                </c:pt>
                <c:pt idx="60">
                  <c:v>92.662334326098758</c:v>
                </c:pt>
                <c:pt idx="61">
                  <c:v>94.796794345758585</c:v>
                </c:pt>
                <c:pt idx="62">
                  <c:v>96.95006649844278</c:v>
                </c:pt>
                <c:pt idx="63">
                  <c:v>99.122107894590144</c:v>
                </c:pt>
                <c:pt idx="64">
                  <c:v>101.31287521680845</c:v>
                </c:pt>
                <c:pt idx="65">
                  <c:v>103.5223247234248</c:v>
                </c:pt>
                <c:pt idx="66">
                  <c:v>105.75041225207873</c:v>
                </c:pt>
                <c:pt idx="67">
                  <c:v>107.99709322335742</c:v>
                </c:pt>
                <c:pt idx="68">
                  <c:v>110.26232264447218</c:v>
                </c:pt>
                <c:pt idx="69">
                  <c:v>112.54605511297541</c:v>
                </c:pt>
                <c:pt idx="70">
                  <c:v>114.84824482051719</c:v>
                </c:pt>
                <c:pt idx="71">
                  <c:v>117.16884555664079</c:v>
                </c:pt>
                <c:pt idx="72">
                  <c:v>119.50781071261609</c:v>
                </c:pt>
                <c:pt idx="73">
                  <c:v>121.86509328531035</c:v>
                </c:pt>
                <c:pt idx="74">
                  <c:v>124.24064588109528</c:v>
                </c:pt>
                <c:pt idx="75">
                  <c:v>126.63442071978962</c:v>
                </c:pt>
                <c:pt idx="76">
                  <c:v>129.04636963863658</c:v>
                </c:pt>
                <c:pt idx="77">
                  <c:v>131.47644409631499</c:v>
                </c:pt>
                <c:pt idx="78">
                  <c:v>133.92459517698356</c:v>
                </c:pt>
                <c:pt idx="79">
                  <c:v>136.39077359435726</c:v>
                </c:pt>
                <c:pt idx="80">
                  <c:v>138.87492969581513</c:v>
                </c:pt>
                <c:pt idx="81">
                  <c:v>141.37700608912237</c:v>
                </c:pt>
                <c:pt idx="82">
                  <c:v>143.89693026226144</c:v>
                </c:pt>
                <c:pt idx="83">
                  <c:v>146.43462196884269</c:v>
                </c:pt>
                <c:pt idx="84">
                  <c:v>148.99000062169191</c:v>
                </c:pt>
                <c:pt idx="85">
                  <c:v>151.56298529955077</c:v>
                </c:pt>
                <c:pt idx="86">
                  <c:v>154.15349475378872</c:v>
                </c:pt>
                <c:pt idx="87">
                  <c:v>156.76144741512434</c:v>
                </c:pt>
                <c:pt idx="88">
                  <c:v>159.38676140035525</c:v>
                </c:pt>
                <c:pt idx="89">
                  <c:v>162.02935451909477</c:v>
                </c:pt>
                <c:pt idx="90">
                  <c:v>164.68914428051394</c:v>
                </c:pt>
                <c:pt idx="91">
                  <c:v>167.36604462526191</c:v>
                </c:pt>
                <c:pt idx="92">
                  <c:v>170.05996265543718</c:v>
                </c:pt>
                <c:pt idx="93">
                  <c:v>172.77080192004792</c:v>
                </c:pt>
                <c:pt idx="94">
                  <c:v>175.49846570299044</c:v>
                </c:pt>
                <c:pt idx="95">
                  <c:v>178.24285703092585</c:v>
                </c:pt>
                <c:pt idx="96">
                  <c:v>181.00387868114342</c:v>
                </c:pt>
                <c:pt idx="97">
                  <c:v>183.78143318940914</c:v>
                </c:pt>
                <c:pt idx="98">
                  <c:v>186.57542285779752</c:v>
                </c:pt>
                <c:pt idx="99">
                  <c:v>189.38574976250536</c:v>
                </c:pt>
                <c:pt idx="100">
                  <c:v>192.21231576164598</c:v>
                </c:pt>
                <c:pt idx="101">
                  <c:v>195.05502197677447</c:v>
                </c:pt>
                <c:pt idx="102">
                  <c:v>197.91376827426413</c:v>
                </c:pt>
                <c:pt idx="103">
                  <c:v>200.78845380026317</c:v>
                </c:pt>
                <c:pt idx="104">
                  <c:v>203.67897751584093</c:v>
                </c:pt>
                <c:pt idx="105">
                  <c:v>206.58523820483887</c:v>
                </c:pt>
                <c:pt idx="106">
                  <c:v>209.50713448169111</c:v>
                </c:pt>
                <c:pt idx="107">
                  <c:v>212.44456479921297</c:v>
                </c:pt>
                <c:pt idx="108">
                  <c:v>215.39742745635604</c:v>
                </c:pt>
                <c:pt idx="109">
                  <c:v>218.36562060592865</c:v>
                </c:pt>
                <c:pt idx="110">
                  <c:v>221.34904226228014</c:v>
                </c:pt>
                <c:pt idx="111">
                  <c:v>224.34759639595276</c:v>
                </c:pt>
                <c:pt idx="112">
                  <c:v>227.36119902765739</c:v>
                </c:pt>
                <c:pt idx="113">
                  <c:v>230.38977213351808</c:v>
                </c:pt>
                <c:pt idx="114">
                  <c:v>233.43323754997311</c:v>
                </c:pt>
                <c:pt idx="115">
                  <c:v>236.49151697939215</c:v>
                </c:pt>
                <c:pt idx="116">
                  <c:v>239.56453199567298</c:v>
                </c:pt>
                <c:pt idx="117">
                  <c:v>242.65220404981704</c:v>
                </c:pt>
                <c:pt idx="118">
                  <c:v>245.75445447548304</c:v>
                </c:pt>
                <c:pt idx="119">
                  <c:v>248.87120449451757</c:v>
                </c:pt>
                <c:pt idx="120">
                  <c:v>252.00237522246209</c:v>
                </c:pt>
                <c:pt idx="121">
                  <c:v>255.14787753147687</c:v>
                </c:pt>
                <c:pt idx="122">
                  <c:v>258.30760191731349</c:v>
                </c:pt>
                <c:pt idx="123">
                  <c:v>261.48142867873639</c:v>
                </c:pt>
                <c:pt idx="124">
                  <c:v>264.66923809437986</c:v>
                </c:pt>
                <c:pt idx="125">
                  <c:v>267.87091043117448</c:v>
                </c:pt>
                <c:pt idx="126">
                  <c:v>271.08632595270001</c:v>
                </c:pt>
                <c:pt idx="127">
                  <c:v>274.31536492746375</c:v>
                </c:pt>
                <c:pt idx="128">
                  <c:v>277.55790763710257</c:v>
                </c:pt>
                <c:pt idx="129">
                  <c:v>280.81383438450848</c:v>
                </c:pt>
                <c:pt idx="130">
                  <c:v>284.08302550187591</c:v>
                </c:pt>
                <c:pt idx="131">
                  <c:v>287.36535869123122</c:v>
                </c:pt>
                <c:pt idx="132">
                  <c:v>290.66070636695605</c:v>
                </c:pt>
                <c:pt idx="133">
                  <c:v>293.96893834116366</c:v>
                </c:pt>
                <c:pt idx="134">
                  <c:v>297.28992450733085</c:v>
                </c:pt>
                <c:pt idx="135">
                  <c:v>300.62353484875575</c:v>
                </c:pt>
                <c:pt idx="136">
                  <c:v>303.96963944691686</c:v>
                </c:pt>
                <c:pt idx="137">
                  <c:v>307.32810848973293</c:v>
                </c:pt>
                <c:pt idx="138">
                  <c:v>310.69881227972212</c:v>
                </c:pt>
                <c:pt idx="139">
                  <c:v>314.08162124206058</c:v>
                </c:pt>
                <c:pt idx="140">
                  <c:v>317.47640593253897</c:v>
                </c:pt>
                <c:pt idx="141">
                  <c:v>320.88300500983996</c:v>
                </c:pt>
                <c:pt idx="142">
                  <c:v>324.30119324552794</c:v>
                </c:pt>
                <c:pt idx="143">
                  <c:v>327.73071371286625</c:v>
                </c:pt>
                <c:pt idx="144">
                  <c:v>331.17130994347713</c:v>
                </c:pt>
                <c:pt idx="145">
                  <c:v>334.62272594616593</c:v>
                </c:pt>
                <c:pt idx="146">
                  <c:v>338.08470622536072</c:v>
                </c:pt>
                <c:pt idx="147">
                  <c:v>341.55699579916745</c:v>
                </c:pt>
                <c:pt idx="148">
                  <c:v>345.03934021703867</c:v>
                </c:pt>
                <c:pt idx="149">
                  <c:v>348.53148557705663</c:v>
                </c:pt>
                <c:pt idx="150">
                  <c:v>352.03317854282926</c:v>
                </c:pt>
                <c:pt idx="151">
                  <c:v>355.54416635999985</c:v>
                </c:pt>
                <c:pt idx="152">
                  <c:v>359.06419687237002</c:v>
                </c:pt>
                <c:pt idx="153">
                  <c:v>362.5930185376364</c:v>
                </c:pt>
                <c:pt idx="154">
                  <c:v>366.13038044274128</c:v>
                </c:pt>
                <c:pt idx="155">
                  <c:v>369.67603231883822</c:v>
                </c:pt>
                <c:pt idx="156">
                  <c:v>373.22957192624858</c:v>
                </c:pt>
                <c:pt idx="157">
                  <c:v>376.79029278035921</c:v>
                </c:pt>
                <c:pt idx="158">
                  <c:v>380.35733777236271</c:v>
                </c:pt>
                <c:pt idx="159">
                  <c:v>383.92985250126947</c:v>
                </c:pt>
                <c:pt idx="160">
                  <c:v>387.50698539098909</c:v>
                </c:pt>
                <c:pt idx="161">
                  <c:v>391.08769347046581</c:v>
                </c:pt>
                <c:pt idx="162">
                  <c:v>394.67054881415078</c:v>
                </c:pt>
                <c:pt idx="163">
                  <c:v>398.25395315538572</c:v>
                </c:pt>
                <c:pt idx="164">
                  <c:v>401.83635188639568</c:v>
                </c:pt>
                <c:pt idx="165">
                  <c:v>405.41640145565549</c:v>
                </c:pt>
                <c:pt idx="166">
                  <c:v>408.99313594985813</c:v>
                </c:pt>
                <c:pt idx="167">
                  <c:v>412.56563848392693</c:v>
                </c:pt>
                <c:pt idx="168">
                  <c:v>416.13281622715294</c:v>
                </c:pt>
                <c:pt idx="169">
                  <c:v>419.69325091626132</c:v>
                </c:pt>
                <c:pt idx="170">
                  <c:v>423.24515255610271</c:v>
                </c:pt>
                <c:pt idx="171">
                  <c:v>426.78728527380673</c:v>
                </c:pt>
                <c:pt idx="172">
                  <c:v>430.31937691346906</c:v>
                </c:pt>
                <c:pt idx="173">
                  <c:v>433.84148186916411</c:v>
                </c:pt>
                <c:pt idx="174">
                  <c:v>437.35365406735673</c:v>
                </c:pt>
                <c:pt idx="175">
                  <c:v>440.85594697229021</c:v>
                </c:pt>
                <c:pt idx="176">
                  <c:v>444.34841359129689</c:v>
                </c:pt>
                <c:pt idx="177">
                  <c:v>447.83110648003174</c:v>
                </c:pt>
                <c:pt idx="178">
                  <c:v>451.3040777476312</c:v>
                </c:pt>
                <c:pt idx="179">
                  <c:v>454.76737906179807</c:v>
                </c:pt>
                <c:pt idx="180">
                  <c:v>458.22106165381359</c:v>
                </c:pt>
                <c:pt idx="181">
                  <c:v>461.66517632347859</c:v>
                </c:pt>
                <c:pt idx="182">
                  <c:v>465.09977344398402</c:v>
                </c:pt>
                <c:pt idx="183">
                  <c:v>468.52490296671306</c:v>
                </c:pt>
                <c:pt idx="184">
                  <c:v>471.94061442597501</c:v>
                </c:pt>
                <c:pt idx="185">
                  <c:v>475.34695694367292</c:v>
                </c:pt>
                <c:pt idx="186">
                  <c:v>478.74397923390541</c:v>
                </c:pt>
                <c:pt idx="187">
                  <c:v>482.13172960750455</c:v>
                </c:pt>
                <c:pt idx="188">
                  <c:v>485.51025597651</c:v>
                </c:pt>
                <c:pt idx="189">
                  <c:v>488.87960585858104</c:v>
                </c:pt>
                <c:pt idx="190">
                  <c:v>492.23982638134771</c:v>
                </c:pt>
                <c:pt idx="191">
                  <c:v>495.59096428670125</c:v>
                </c:pt>
                <c:pt idx="192">
                  <c:v>498.9330659350257</c:v>
                </c:pt>
                <c:pt idx="193">
                  <c:v>502.26617730937136</c:v>
                </c:pt>
                <c:pt idx="194">
                  <c:v>505.59034401957075</c:v>
                </c:pt>
                <c:pt idx="195">
                  <c:v>508.90561130629834</c:v>
                </c:pt>
                <c:pt idx="196">
                  <c:v>512.21202404507517</c:v>
                </c:pt>
                <c:pt idx="197">
                  <c:v>515.50962675021856</c:v>
                </c:pt>
                <c:pt idx="198">
                  <c:v>518.79846357873885</c:v>
                </c:pt>
                <c:pt idx="199">
                  <c:v>522.07857833418268</c:v>
                </c:pt>
                <c:pt idx="200">
                  <c:v>525.35001447042498</c:v>
                </c:pt>
                <c:pt idx="201">
                  <c:v>557.59038877162141</c:v>
                </c:pt>
                <c:pt idx="202">
                  <c:v>588.99034478479871</c:v>
                </c:pt>
                <c:pt idx="203">
                  <c:v>619.59024675848775</c:v>
                </c:pt>
                <c:pt idx="204">
                  <c:v>649.42740531902837</c:v>
                </c:pt>
                <c:pt idx="205">
                  <c:v>678.53638147717629</c:v>
                </c:pt>
                <c:pt idx="206">
                  <c:v>706.94925338328073</c:v>
                </c:pt>
                <c:pt idx="207">
                  <c:v>734.69585121133002</c:v>
                </c:pt>
                <c:pt idx="208">
                  <c:v>761.80396466257537</c:v>
                </c:pt>
                <c:pt idx="209">
                  <c:v>788.29952685470516</c:v>
                </c:pt>
                <c:pt idx="210">
                  <c:v>814.20677776896764</c:v>
                </c:pt>
                <c:pt idx="211">
                  <c:v>839.54840993902565</c:v>
                </c:pt>
                <c:pt idx="212">
                  <c:v>864.34569866118284</c:v>
                </c:pt>
                <c:pt idx="213">
                  <c:v>888.61861866981826</c:v>
                </c:pt>
                <c:pt idx="214">
                  <c:v>912.3859489416335</c:v>
                </c:pt>
                <c:pt idx="215">
                  <c:v>935.66536705748513</c:v>
                </c:pt>
                <c:pt idx="216">
                  <c:v>958.47353435301488</c:v>
                </c:pt>
                <c:pt idx="217">
                  <c:v>980.82617292245118</c:v>
                </c:pt>
                <c:pt idx="218">
                  <c:v>1002.7381353985551</c:v>
                </c:pt>
                <c:pt idx="219">
                  <c:v>1024.2234683114236</c:v>
                </c:pt>
                <c:pt idx="220">
                  <c:v>1045.295469726246</c:v>
                </c:pt>
                <c:pt idx="221">
                  <c:v>1065.9667417722665</c:v>
                </c:pt>
                <c:pt idx="222">
                  <c:v>1086.2492385997768</c:v>
                </c:pt>
                <c:pt idx="223">
                  <c:v>1106.1543102370122</c:v>
                </c:pt>
                <c:pt idx="224">
                  <c:v>1125.6927427627209</c:v>
                </c:pt>
                <c:pt idx="225">
                  <c:v>1144.8747951616101</c:v>
                </c:pt>
                <c:pt idx="226">
                  <c:v>1163.7102331876861</c:v>
                </c:pt>
                <c:pt idx="227">
                  <c:v>1182.2083605237985</c:v>
                </c:pt>
                <c:pt idx="228">
                  <c:v>1200.3780474936707</c:v>
                </c:pt>
                <c:pt idx="229">
                  <c:v>1218.2277575546741</c:v>
                </c:pt>
                <c:pt idx="230">
                  <c:v>1235.7655717750526</c:v>
                </c:pt>
                <c:pt idx="231">
                  <c:v>1252.9992114777276</c:v>
                </c:pt>
                <c:pt idx="232">
                  <c:v>1269.9360592138146</c:v>
                </c:pt>
                <c:pt idx="233">
                  <c:v>1286.5831782122345</c:v>
                </c:pt>
                <c:pt idx="234">
                  <c:v>1302.9473304369842</c:v>
                </c:pt>
                <c:pt idx="235">
                  <c:v>1319.0349933705145</c:v>
                </c:pt>
                <c:pt idx="236">
                  <c:v>1334.8523756300249</c:v>
                </c:pt>
                <c:pt idx="237">
                  <c:v>1350.4054315131386</c:v>
                </c:pt>
                <c:pt idx="238">
                  <c:v>1365.6998745602052</c:v>
                </c:pt>
                <c:pt idx="239">
                  <c:v>1380.7411902122619</c:v>
                </c:pt>
                <c:pt idx="240">
                  <c:v>1395.5346476363413</c:v>
                </c:pt>
                <c:pt idx="241">
                  <c:v>1410.0853107832438</c:v>
                </c:pt>
                <c:pt idx="242">
                  <c:v>1424.3980487370006</c:v>
                </c:pt>
                <c:pt idx="243">
                  <c:v>1438.4775454099699</c:v>
                </c:pt>
                <c:pt idx="244">
                  <c:v>1452.3283086327526</c:v>
                </c:pt>
                <c:pt idx="245">
                  <c:v>1465.9546786838398</c:v>
                </c:pt>
                <c:pt idx="246">
                  <c:v>1479.3608363000405</c:v>
                </c:pt>
                <c:pt idx="247">
                  <c:v>1492.550810205265</c:v>
                </c:pt>
                <c:pt idx="248">
                  <c:v>1505.5284841920798</c:v>
                </c:pt>
                <c:pt idx="249">
                  <c:v>1518.2976037876135</c:v>
                </c:pt>
                <c:pt idx="250">
                  <c:v>1530.8617825328008</c:v>
                </c:pt>
                <c:pt idx="251">
                  <c:v>1543.2245079016152</c:v>
                </c:pt>
                <c:pt idx="252">
                  <c:v>1555.3891468848092</c:v>
                </c:pt>
                <c:pt idx="253">
                  <c:v>1567.3589512607482</c:v>
                </c:pt>
                <c:pt idx="254">
                  <c:v>1579.1370625741577</c:v>
                </c:pt>
                <c:pt idx="255">
                  <c:v>1590.7265168420017</c:v>
                </c:pt>
                <c:pt idx="256">
                  <c:v>1602.130249004239</c:v>
                </c:pt>
                <c:pt idx="257">
                  <c:v>1613.3510971358671</c:v>
                </c:pt>
                <c:pt idx="258">
                  <c:v>1624.3918064354416</c:v>
                </c:pt>
                <c:pt idx="259">
                  <c:v>1635.2550330041299</c:v>
                </c:pt>
                <c:pt idx="260">
                  <c:v>1645.9433474283401</c:v>
                </c:pt>
                <c:pt idx="261">
                  <c:v>1656.4592381780158</c:v>
                </c:pt>
                <c:pt idx="262">
                  <c:v>1666.8051148318284</c:v>
                </c:pt>
                <c:pt idx="263">
                  <c:v>1676.9833111396995</c:v>
                </c:pt>
                <c:pt idx="264">
                  <c:v>1686.9960879323564</c:v>
                </c:pt>
                <c:pt idx="265">
                  <c:v>1696.8456358869535</c:v>
                </c:pt>
                <c:pt idx="266">
                  <c:v>1706.5340781571663</c:v>
                </c:pt>
                <c:pt idx="267">
                  <c:v>1716.0634728755997</c:v>
                </c:pt>
                <c:pt idx="268">
                  <c:v>1725.4358155358193</c:v>
                </c:pt>
                <c:pt idx="269">
                  <c:v>1734.6530412608306</c:v>
                </c:pt>
                <c:pt idx="270">
                  <c:v>1743.7170269643789</c:v>
                </c:pt>
                <c:pt idx="271">
                  <c:v>1752.6295934110262</c:v>
                </c:pt>
                <c:pt idx="272">
                  <c:v>1761.3925071805772</c:v>
                </c:pt>
                <c:pt idx="273">
                  <c:v>1770.0074825420652</c:v>
                </c:pt>
                <c:pt idx="274">
                  <c:v>1778.4761832421823</c:v>
                </c:pt>
                <c:pt idx="275">
                  <c:v>1786.8002242127279</c:v>
                </c:pt>
                <c:pt idx="276">
                  <c:v>1794.9811732013652</c:v>
                </c:pt>
                <c:pt idx="277">
                  <c:v>1803.0205523297077</c:v>
                </c:pt>
                <c:pt idx="278">
                  <c:v>1810.9198395825174</c:v>
                </c:pt>
                <c:pt idx="279">
                  <c:v>1818.6804702315596</c:v>
                </c:pt>
                <c:pt idx="280">
                  <c:v>1826.3038381974518</c:v>
                </c:pt>
                <c:pt idx="281">
                  <c:v>1833.7912973526411</c:v>
                </c:pt>
                <c:pt idx="282">
                  <c:v>1841.1441627684644</c:v>
                </c:pt>
                <c:pt idx="283">
                  <c:v>1848.3637119090663</c:v>
                </c:pt>
                <c:pt idx="284">
                  <c:v>1855.4511857747957</c:v>
                </c:pt>
                <c:pt idx="285">
                  <c:v>1862.4077899975468</c:v>
                </c:pt>
                <c:pt idx="286">
                  <c:v>1869.2346958903722</c:v>
                </c:pt>
                <c:pt idx="287">
                  <c:v>1875.9330414535646</c:v>
                </c:pt>
                <c:pt idx="288">
                  <c:v>1882.5039323392791</c:v>
                </c:pt>
                <c:pt idx="289">
                  <c:v>1888.9484427766597</c:v>
                </c:pt>
                <c:pt idx="290">
                  <c:v>1895.2676164593177</c:v>
                </c:pt>
                <c:pt idx="291">
                  <c:v>1901.4624673969179</c:v>
                </c:pt>
                <c:pt idx="292">
                  <c:v>1907.5339807325315</c:v>
                </c:pt>
                <c:pt idx="293">
                  <c:v>1913.4831135273271</c:v>
                </c:pt>
                <c:pt idx="294">
                  <c:v>1919.3107955140904</c:v>
                </c:pt>
                <c:pt idx="295">
                  <c:v>1925.017929820988</c:v>
                </c:pt>
                <c:pt idx="296">
                  <c:v>1930.6053936669173</c:v>
                </c:pt>
                <c:pt idx="297">
                  <c:v>1936.0740390297212</c:v>
                </c:pt>
                <c:pt idx="298">
                  <c:v>1941.4246932884814</c:v>
                </c:pt>
                <c:pt idx="299">
                  <c:v>1946.6581598410492</c:v>
                </c:pt>
                <c:pt idx="300">
                  <c:v>1951.775218697918</c:v>
                </c:pt>
                <c:pt idx="301">
                  <c:v>1956.7766270534944</c:v>
                </c:pt>
                <c:pt idx="302">
                  <c:v>1961.6631198357761</c:v>
                </c:pt>
                <c:pt idx="303">
                  <c:v>1966.4354102354059</c:v>
                </c:pt>
                <c:pt idx="304">
                  <c:v>1971.094190215033</c:v>
                </c:pt>
                <c:pt idx="305">
                  <c:v>1975.6401309998764</c:v>
                </c:pt>
                <c:pt idx="306">
                  <c:v>1980.0738835503571</c:v>
                </c:pt>
                <c:pt idx="307">
                  <c:v>1984.396079017635</c:v>
                </c:pt>
                <c:pt idx="308">
                  <c:v>1988.6073291828686</c:v>
                </c:pt>
                <c:pt idx="309">
                  <c:v>1992.7082268809897</c:v>
                </c:pt>
                <c:pt idx="310">
                  <c:v>1996.6993464097723</c:v>
                </c:pt>
                <c:pt idx="311">
                  <c:v>2000.5812439249651</c:v>
                </c:pt>
                <c:pt idx="312">
                  <c:v>2004.3544578222461</c:v>
                </c:pt>
                <c:pt idx="313">
                  <c:v>2008.0195091067558</c:v>
                </c:pt>
                <c:pt idx="314">
                  <c:v>2011.5769017509688</c:v>
                </c:pt>
                <c:pt idx="315">
                  <c:v>2015.027123041669</c:v>
                </c:pt>
                <c:pt idx="316">
                  <c:v>2018.3706439168095</c:v>
                </c:pt>
                <c:pt idx="317">
                  <c:v>2021.6079192930517</c:v>
                </c:pt>
                <c:pt idx="318">
                  <c:v>2024.7393883848115</c:v>
                </c:pt>
                <c:pt idx="319">
                  <c:v>2027.7654750156687</c:v>
                </c:pt>
                <c:pt idx="320">
                  <c:v>2030.6865879230388</c:v>
                </c:pt>
                <c:pt idx="321">
                  <c:v>2033.5031210570583</c:v>
                </c:pt>
                <c:pt idx="322">
                  <c:v>2036.215453874694</c:v>
                </c:pt>
                <c:pt idx="323">
                  <c:v>2038.8239516301589</c:v>
                </c:pt>
                <c:pt idx="324">
                  <c:v>2041.3289656627992</c:v>
                </c:pt>
                <c:pt idx="325">
                  <c:v>2043.7308336837132</c:v>
                </c:pt>
                <c:pt idx="326">
                  <c:v>2046.0298800624698</c:v>
                </c:pt>
                <c:pt idx="327">
                  <c:v>2048.2264161154171</c:v>
                </c:pt>
                <c:pt idx="328">
                  <c:v>2050.3207403972024</c:v>
                </c:pt>
                <c:pt idx="329">
                  <c:v>2052.3131389972759</c:v>
                </c:pt>
                <c:pt idx="330">
                  <c:v>2054.2038858433052</c:v>
                </c:pt>
                <c:pt idx="331">
                  <c:v>2055.9932430135905</c:v>
                </c:pt>
                <c:pt idx="332">
                  <c:v>2057.6814610607476</c:v>
                </c:pt>
                <c:pt idx="333">
                  <c:v>2059.2687793490832</c:v>
                </c:pt>
                <c:pt idx="334">
                  <c:v>2060.7554264082469</c:v>
                </c:pt>
                <c:pt idx="335">
                  <c:v>2062.1416203058807</c:v>
                </c:pt>
                <c:pt idx="336">
                  <c:v>2063.4275690420791</c:v>
                </c:pt>
                <c:pt idx="337">
                  <c:v>2064.6134709685175</c:v>
                </c:pt>
                <c:pt idx="338">
                  <c:v>2065.6995152350792</c:v>
                </c:pt>
                <c:pt idx="339">
                  <c:v>2066.6858822666741</c:v>
                </c:pt>
                <c:pt idx="340">
                  <c:v>2067.5727442726993</c:v>
                </c:pt>
                <c:pt idx="341">
                  <c:v>2068.3602657911974</c:v>
                </c:pt>
                <c:pt idx="342">
                  <c:v>2069.0486042692005</c:v>
                </c:pt>
                <c:pt idx="343">
                  <c:v>2069.6379106800287</c:v>
                </c:pt>
                <c:pt idx="344">
                  <c:v>2070.1283301773919</c:v>
                </c:pt>
                <c:pt idx="345">
                  <c:v>2070.520002785086</c:v>
                </c:pt>
                <c:pt idx="346">
                  <c:v>2070.8130641198777</c:v>
                </c:pt>
                <c:pt idx="347">
                  <c:v>2071.0076461439089</c:v>
                </c:pt>
                <c:pt idx="348">
                  <c:v>2071.1038779416986</c:v>
                </c:pt>
                <c:pt idx="349">
                  <c:v>2071.1018865156352</c:v>
                </c:pt>
                <c:pt idx="350">
                  <c:v>2071.0017975928572</c:v>
                </c:pt>
                <c:pt idx="351">
                  <c:v>2070.8037364356765</c:v>
                </c:pt>
                <c:pt idx="352">
                  <c:v>2070.5078286472844</c:v>
                </c:pt>
                <c:pt idx="353">
                  <c:v>2070.1142009644154</c:v>
                </c:pt>
                <c:pt idx="354">
                  <c:v>2069.6229820289677</c:v>
                </c:pt>
                <c:pt idx="355">
                  <c:v>2069.0343031312241</c:v>
                </c:pt>
                <c:pt idx="356">
                  <c:v>2068.3482989182539</c:v>
                </c:pt>
                <c:pt idx="357">
                  <c:v>2067.5651080622174</c:v>
                </c:pt>
                <c:pt idx="358">
                  <c:v>2066.6848738845429</c:v>
                </c:pt>
                <c:pt idx="359">
                  <c:v>2065.7077449332282</c:v>
                </c:pt>
                <c:pt idx="360">
                  <c:v>2064.633875511744</c:v>
                </c:pt>
                <c:pt idx="361">
                  <c:v>2063.4634261591273</c:v>
                </c:pt>
                <c:pt idx="362">
                  <c:v>2062.1965640818212</c:v>
                </c:pt>
                <c:pt idx="363">
                  <c:v>2060.8334635385945</c:v>
                </c:pt>
                <c:pt idx="364">
                  <c:v>2059.3743061804862</c:v>
                </c:pt>
                <c:pt idx="365">
                  <c:v>2057.8192813481446</c:v>
                </c:pt>
                <c:pt idx="366">
                  <c:v>2056.1685863292223</c:v>
                </c:pt>
                <c:pt idx="367">
                  <c:v>2054.4224265786283</c:v>
                </c:pt>
                <c:pt idx="368">
                  <c:v>2052.5810159044818</c:v>
                </c:pt>
                <c:pt idx="369">
                  <c:v>2050.644576622577</c:v>
                </c:pt>
                <c:pt idx="370">
                  <c:v>2048.6133396820655</c:v>
                </c:pt>
                <c:pt idx="371">
                  <c:v>2046.4875447649176</c:v>
                </c:pt>
                <c:pt idx="372">
                  <c:v>2044.267440361562</c:v>
                </c:pt>
                <c:pt idx="373">
                  <c:v>2041.9532838249179</c:v>
                </c:pt>
                <c:pt idx="374">
                  <c:v>2039.5453414048511</c:v>
                </c:pt>
                <c:pt idx="375">
                  <c:v>2037.0438882648973</c:v>
                </c:pt>
                <c:pt idx="376">
                  <c:v>2034.4492084829271</c:v>
                </c:pt>
                <c:pt idx="377">
                  <c:v>2031.7615950372578</c:v>
                </c:pt>
                <c:pt idx="378">
                  <c:v>2028.9813497795647</c:v>
                </c:pt>
                <c:pt idx="379">
                  <c:v>2026.1087833958047</c:v>
                </c:pt>
                <c:pt idx="380">
                  <c:v>2023.1442153562405</c:v>
                </c:pt>
                <c:pt idx="381">
                  <c:v>2020.0879738555343</c:v>
                </c:pt>
                <c:pt idx="382">
                  <c:v>2016.9403957437848</c:v>
                </c:pt>
                <c:pt idx="383">
                  <c:v>2013.7018264492854</c:v>
                </c:pt>
                <c:pt idx="384">
                  <c:v>2010.3726198937024</c:v>
                </c:pt>
                <c:pt idx="385">
                  <c:v>2006.9531384003046</c:v>
                </c:pt>
                <c:pt idx="386">
                  <c:v>2003.4437525958074</c:v>
                </c:pt>
                <c:pt idx="387">
                  <c:v>1999.8448413063443</c:v>
                </c:pt>
                <c:pt idx="388">
                  <c:v>1996.1567914480297</c:v>
                </c:pt>
                <c:pt idx="389">
                  <c:v>1992.3799979125317</c:v>
                </c:pt>
                <c:pt idx="390">
                  <c:v>1988.5148634480404</c:v>
                </c:pt>
                <c:pt idx="391">
                  <c:v>1984.5617985359829</c:v>
                </c:pt>
                <c:pt idx="392">
                  <c:v>1980.5212212638069</c:v>
                </c:pt>
                <c:pt idx="393">
                  <c:v>1976.3935571941308</c:v>
                </c:pt>
                <c:pt idx="394">
                  <c:v>1972.1792392305379</c:v>
                </c:pt>
                <c:pt idx="395">
                  <c:v>1967.878707480266</c:v>
                </c:pt>
                <c:pt idx="396">
                  <c:v>1963.4924091140392</c:v>
                </c:pt>
                <c:pt idx="397">
                  <c:v>1959.0207982232582</c:v>
                </c:pt>
                <c:pt idx="398">
                  <c:v>1954.4643356747663</c:v>
                </c:pt>
                <c:pt idx="399">
                  <c:v>1949.8234889633852</c:v>
                </c:pt>
                <c:pt idx="400">
                  <c:v>1945.0987320624129</c:v>
                </c:pt>
                <c:pt idx="401">
                  <c:v>1940.2905452722598</c:v>
                </c:pt>
                <c:pt idx="402">
                  <c:v>1935.3994150673952</c:v>
                </c:pt>
                <c:pt idx="403">
                  <c:v>1930.425833941767</c:v>
                </c:pt>
                <c:pt idx="404">
                  <c:v>1925.3703002528493</c:v>
                </c:pt>
                <c:pt idx="405">
                  <c:v>1920.2333180644703</c:v>
                </c:pt>
                <c:pt idx="406">
                  <c:v>1915.0153969885614</c:v>
                </c:pt>
                <c:pt idx="407">
                  <c:v>1909.7170520259701</c:v>
                </c:pt>
                <c:pt idx="408">
                  <c:v>1904.3388034064665</c:v>
                </c:pt>
                <c:pt idx="409">
                  <c:v>1898.8811764280772</c:v>
                </c:pt>
                <c:pt idx="410">
                  <c:v>1893.3447012958691</c:v>
                </c:pt>
                <c:pt idx="411">
                  <c:v>1887.7299129603055</c:v>
                </c:pt>
                <c:pt idx="412">
                  <c:v>1882.0373509552921</c:v>
                </c:pt>
                <c:pt idx="413">
                  <c:v>1876.2675592360281</c:v>
                </c:pt>
                <c:pt idx="414">
                  <c:v>1870.4210860167714</c:v>
                </c:pt>
                <c:pt idx="415">
                  <c:v>1864.4984836086269</c:v>
                </c:pt>
                <c:pt idx="416">
                  <c:v>1858.5003082574622</c:v>
                </c:pt>
                <c:pt idx="417">
                  <c:v>1852.4271199820516</c:v>
                </c:pt>
                <c:pt idx="418">
                  <c:v>1846.2794824125483</c:v>
                </c:pt>
                <c:pt idx="419">
                  <c:v>1840.0579626293786</c:v>
                </c:pt>
                <c:pt idx="420">
                  <c:v>1833.7631310026527</c:v>
                </c:pt>
                <c:pt idx="421">
                  <c:v>1827.3955610321814</c:v>
                </c:pt>
                <c:pt idx="422">
                  <c:v>1820.955829188187</c:v>
                </c:pt>
                <c:pt idx="423">
                  <c:v>1814.444514752792</c:v>
                </c:pt>
                <c:pt idx="424">
                  <c:v>1807.8621996623685</c:v>
                </c:pt>
                <c:pt idx="425">
                  <c:v>1801.2094683508292</c:v>
                </c:pt>
                <c:pt idx="426">
                  <c:v>1794.4869075939337</c:v>
                </c:pt>
                <c:pt idx="427">
                  <c:v>1787.6951063546883</c:v>
                </c:pt>
                <c:pt idx="428">
                  <c:v>1780.8346556299089</c:v>
                </c:pt>
                <c:pt idx="429">
                  <c:v>1773.9061482980169</c:v>
                </c:pt>
                <c:pt idx="430">
                  <c:v>1766.9101789681358</c:v>
                </c:pt>
                <c:pt idx="431">
                  <c:v>1759.8473438305518</c:v>
                </c:pt>
                <c:pt idx="432">
                  <c:v>1752.7182405086014</c:v>
                </c:pt>
                <c:pt idx="433">
                  <c:v>1745.5234679120449</c:v>
                </c:pt>
                <c:pt idx="434">
                  <c:v>1738.2636260919833</c:v>
                </c:pt>
                <c:pt idx="435">
                  <c:v>1730.9393160973721</c:v>
                </c:pt>
                <c:pt idx="436">
                  <c:v>1723.5511398331871</c:v>
                </c:pt>
                <c:pt idx="437">
                  <c:v>1716.0996999202882</c:v>
                </c:pt>
                <c:pt idx="438">
                  <c:v>1708.5855995570321</c:v>
                </c:pt>
                <c:pt idx="439">
                  <c:v>1701.0094423826772</c:v>
                </c:pt>
                <c:pt idx="440">
                  <c:v>1693.3718323426244</c:v>
                </c:pt>
                <c:pt idx="441">
                  <c:v>1685.6733735555338</c:v>
                </c:pt>
                <c:pt idx="442">
                  <c:v>1677.9146701823552</c:v>
                </c:pt>
                <c:pt idx="443">
                  <c:v>1670.0963262973107</c:v>
                </c:pt>
                <c:pt idx="444">
                  <c:v>1662.2189457608599</c:v>
                </c:pt>
                <c:pt idx="445">
                  <c:v>1654.2831320946818</c:v>
                </c:pt>
                <c:pt idx="446">
                  <c:v>1646.2894883587019</c:v>
                </c:pt>
                <c:pt idx="447">
                  <c:v>1638.2386170301907</c:v>
                </c:pt>
                <c:pt idx="448">
                  <c:v>1630.1311198849619</c:v>
                </c:pt>
                <c:pt idx="449">
                  <c:v>1621.9675978806895</c:v>
                </c:pt>
                <c:pt idx="450">
                  <c:v>1613.7486510423678</c:v>
                </c:pt>
                <c:pt idx="451">
                  <c:v>1605.4748783499317</c:v>
                </c:pt>
                <c:pt idx="452">
                  <c:v>1597.1468776280551</c:v>
                </c:pt>
                <c:pt idx="453">
                  <c:v>1588.7652454381416</c:v>
                </c:pt>
                <c:pt idx="454">
                  <c:v>1580.3305769725225</c:v>
                </c:pt>
                <c:pt idx="455">
                  <c:v>1571.8434659508712</c:v>
                </c:pt>
                <c:pt idx="456">
                  <c:v>1563.3045045188455</c:v>
                </c:pt>
                <c:pt idx="457">
                  <c:v>1554.7142831489634</c:v>
                </c:pt>
                <c:pt idx="458">
                  <c:v>1546.0733905437212</c:v>
                </c:pt>
                <c:pt idx="459">
                  <c:v>1537.3824135409543</c:v>
                </c:pt>
                <c:pt idx="460">
                  <c:v>1528.6419370214483</c:v>
                </c:pt>
                <c:pt idx="461">
                  <c:v>1519.852543818796</c:v>
                </c:pt>
                <c:pt idx="462">
                  <c:v>1511.0148146315041</c:v>
                </c:pt>
                <c:pt idx="463">
                  <c:v>1502.1293279373449</c:v>
                </c:pt>
                <c:pt idx="464">
                  <c:v>1493.1966599099501</c:v>
                </c:pt>
                <c:pt idx="465">
                  <c:v>1484.2173843376424</c:v>
                </c:pt>
                <c:pt idx="466">
                  <c:v>1475.192072544497</c:v>
                </c:pt>
                <c:pt idx="467">
                  <c:v>1466.1212933136262</c:v>
                </c:pt>
                <c:pt idx="468">
                  <c:v>1457.005612812678</c:v>
                </c:pt>
                <c:pt idx="469">
                  <c:v>1447.8455945215376</c:v>
                </c:pt>
                <c:pt idx="470">
                  <c:v>1438.64179916222</c:v>
                </c:pt>
                <c:pt idx="471">
                  <c:v>1429.3947846309434</c:v>
                </c:pt>
                <c:pt idx="472">
                  <c:v>1420.1051059323649</c:v>
                </c:pt>
                <c:pt idx="473">
                  <c:v>1410.7733151159682</c:v>
                </c:pt>
                <c:pt idx="474">
                  <c:v>1401.399961214584</c:v>
                </c:pt>
                <c:pt idx="475">
                  <c:v>1391.9855901850269</c:v>
                </c:pt>
                <c:pt idx="476">
                  <c:v>1382.5307448508327</c:v>
                </c:pt>
                <c:pt idx="477">
                  <c:v>1373.0359648470724</c:v>
                </c:pt>
                <c:pt idx="478">
                  <c:v>1363.5017865672294</c:v>
                </c:pt>
                <c:pt idx="479">
                  <c:v>1353.9287431121136</c:v>
                </c:pt>
                <c:pt idx="480">
                  <c:v>1344.3173642407935</c:v>
                </c:pt>
                <c:pt idx="481">
                  <c:v>1334.6681763235256</c:v>
                </c:pt>
                <c:pt idx="482">
                  <c:v>1324.9817022966536</c:v>
                </c:pt>
                <c:pt idx="483">
                  <c:v>1315.2584616194595</c:v>
                </c:pt>
                <c:pt idx="484">
                  <c:v>1305.4989702329378</c:v>
                </c:pt>
                <c:pt idx="485">
                  <c:v>1295.7037405204701</c:v>
                </c:pt>
                <c:pt idx="486">
                  <c:v>1285.8732812703745</c:v>
                </c:pt>
                <c:pt idx="487">
                  <c:v>1276.008097640304</c:v>
                </c:pt>
                <c:pt idx="488">
                  <c:v>1266.1086911234672</c:v>
                </c:pt>
                <c:pt idx="489">
                  <c:v>1256.1755595166451</c:v>
                </c:pt>
                <c:pt idx="490">
                  <c:v>1246.2091968899754</c:v>
                </c:pt>
                <c:pt idx="491">
                  <c:v>1236.210093558479</c:v>
                </c:pt>
                <c:pt idx="492">
                  <c:v>1226.1787360552987</c:v>
                </c:pt>
                <c:pt idx="493">
                  <c:v>1216.1156071066234</c:v>
                </c:pt>
                <c:pt idx="494">
                  <c:v>1206.0211856082681</c:v>
                </c:pt>
                <c:pt idx="495">
                  <c:v>1195.8959466038816</c:v>
                </c:pt>
                <c:pt idx="496">
                  <c:v>1185.7403612647536</c:v>
                </c:pt>
                <c:pt idx="497">
                  <c:v>1175.554896871191</c:v>
                </c:pt>
                <c:pt idx="498">
                  <c:v>1165.3400167954339</c:v>
                </c:pt>
                <c:pt idx="499">
                  <c:v>1155.096180486084</c:v>
                </c:pt>
                <c:pt idx="500">
                  <c:v>1144.8238434540128</c:v>
                </c:pt>
                <c:pt idx="501">
                  <c:v>1134.5234572597235</c:v>
                </c:pt>
                <c:pt idx="502">
                  <c:v>1124.1954695021336</c:v>
                </c:pt>
                <c:pt idx="503">
                  <c:v>1113.840323808751</c:v>
                </c:pt>
                <c:pt idx="504">
                  <c:v>1103.4584598272136</c:v>
                </c:pt>
                <c:pt idx="505">
                  <c:v>1093.0503132181607</c:v>
                </c:pt>
                <c:pt idx="506">
                  <c:v>1082.6163156494104</c:v>
                </c:pt>
                <c:pt idx="507">
                  <c:v>1072.15689479141</c:v>
                </c:pt>
                <c:pt idx="508">
                  <c:v>1061.6724743139318</c:v>
                </c:pt>
                <c:pt idx="509">
                  <c:v>1051.1634738839848</c:v>
                </c:pt>
                <c:pt idx="510">
                  <c:v>1040.6303091649129</c:v>
                </c:pt>
                <c:pt idx="511">
                  <c:v>1030.0733918166502</c:v>
                </c:pt>
                <c:pt idx="512">
                  <c:v>1019.4931294971059</c:v>
                </c:pt>
                <c:pt idx="513">
                  <c:v>1008.8899258646484</c:v>
                </c:pt>
                <c:pt idx="514">
                  <c:v>998.26418058166132</c:v>
                </c:pt>
                <c:pt idx="515">
                  <c:v>987.61628931914265</c:v>
                </c:pt>
                <c:pt idx="516">
                  <c:v>976.94664376231935</c:v>
                </c:pt>
                <c:pt idx="517">
                  <c:v>966.25563161724915</c:v>
                </c:pt>
                <c:pt idx="518">
                  <c:v>955.54363661838204</c:v>
                </c:pt>
                <c:pt idx="519">
                  <c:v>944.81103853705486</c:v>
                </c:pt>
                <c:pt idx="520">
                  <c:v>934.05821319089057</c:v>
                </c:pt>
                <c:pt idx="521">
                  <c:v>923.28553245407716</c:v>
                </c:pt>
                <c:pt idx="522">
                  <c:v>912.49336426849834</c:v>
                </c:pt>
                <c:pt idx="523">
                  <c:v>901.6820726556906</c:v>
                </c:pt>
                <c:pt idx="524">
                  <c:v>890.85201772960022</c:v>
                </c:pt>
                <c:pt idx="525">
                  <c:v>880.00355571011596</c:v>
                </c:pt>
                <c:pt idx="526">
                  <c:v>869.13703893735055</c:v>
                </c:pt>
                <c:pt idx="527">
                  <c:v>858.25281588664711</c:v>
                </c:pt>
                <c:pt idx="528">
                  <c:v>847.35123118428623</c:v>
                </c:pt>
                <c:pt idx="529">
                  <c:v>836.43262562386883</c:v>
                </c:pt>
                <c:pt idx="530">
                  <c:v>825.49733618335142</c:v>
                </c:pt>
                <c:pt idx="531">
                  <c:v>814.54569604271023</c:v>
                </c:pt>
                <c:pt idx="532">
                  <c:v>803.57803460221078</c:v>
                </c:pt>
                <c:pt idx="533">
                  <c:v>792.59467750126112</c:v>
                </c:pt>
                <c:pt idx="534">
                  <c:v>781.59594663782502</c:v>
                </c:pt>
                <c:pt idx="535">
                  <c:v>770.58216018837413</c:v>
                </c:pt>
                <c:pt idx="536">
                  <c:v>759.5536326283576</c:v>
                </c:pt>
                <c:pt idx="537">
                  <c:v>748.51067475316677</c:v>
                </c:pt>
                <c:pt idx="538">
                  <c:v>737.45359369957544</c:v>
                </c:pt>
                <c:pt idx="539">
                  <c:v>726.38269296763428</c:v>
                </c:pt>
                <c:pt idx="540">
                  <c:v>715.29827244299997</c:v>
                </c:pt>
                <c:pt idx="541">
                  <c:v>704.20062841967865</c:v>
                </c:pt>
                <c:pt idx="542">
                  <c:v>693.0900536231652</c:v>
                </c:pt>
                <c:pt idx="543">
                  <c:v>681.96683723395836</c:v>
                </c:pt>
                <c:pt idx="544">
                  <c:v>670.83126491143412</c:v>
                </c:pt>
                <c:pt idx="545">
                  <c:v>659.68361881805879</c:v>
                </c:pt>
                <c:pt idx="546">
                  <c:v>648.52417764392351</c:v>
                </c:pt>
                <c:pt idx="547">
                  <c:v>637.35321663158334</c:v>
                </c:pt>
                <c:pt idx="548">
                  <c:v>626.1710076011841</c:v>
                </c:pt>
                <c:pt idx="549">
                  <c:v>614.97781897585924</c:v>
                </c:pt>
                <c:pt idx="550">
                  <c:v>603.77391580738129</c:v>
                </c:pt>
                <c:pt idx="551">
                  <c:v>592.55955980205204</c:v>
                </c:pt>
                <c:pt idx="552">
                  <c:v>581.33500934681513</c:v>
                </c:pt>
                <c:pt idx="553">
                  <c:v>570.10051953557661</c:v>
                </c:pt>
                <c:pt idx="554">
                  <c:v>558.85634219571807</c:v>
                </c:pt>
                <c:pt idx="555">
                  <c:v>547.60272591478827</c:v>
                </c:pt>
                <c:pt idx="556">
                  <c:v>536.33991606735856</c:v>
                </c:pt>
                <c:pt idx="557">
                  <c:v>525.06815484202946</c:v>
                </c:pt>
                <c:pt idx="558">
                  <c:v>513.78768126857346</c:v>
                </c:pt>
                <c:pt idx="559">
                  <c:v>502.49873124520218</c:v>
                </c:pt>
                <c:pt idx="560">
                  <c:v>491.20153756594442</c:v>
                </c:pt>
                <c:pt idx="561">
                  <c:v>479.89632994812314</c:v>
                </c:pt>
                <c:pt idx="562">
                  <c:v>468.58333505991919</c:v>
                </c:pt>
                <c:pt idx="563">
                  <c:v>457.26277654800981</c:v>
                </c:pt>
                <c:pt idx="564">
                  <c:v>445.93487506527083</c:v>
                </c:pt>
                <c:pt idx="565">
                  <c:v>434.59984829853113</c:v>
                </c:pt>
                <c:pt idx="566">
                  <c:v>423.25791099636893</c:v>
                </c:pt>
                <c:pt idx="567">
                  <c:v>411.90927499693936</c:v>
                </c:pt>
                <c:pt idx="568">
                  <c:v>400.55414925582284</c:v>
                </c:pt>
                <c:pt idx="569">
                  <c:v>389.19273987388476</c:v>
                </c:pt>
                <c:pt idx="570">
                  <c:v>377.82525012513696</c:v>
                </c:pt>
                <c:pt idx="571">
                  <c:v>366.45188048459124</c:v>
                </c:pt>
                <c:pt idx="572">
                  <c:v>355.0728286560967</c:v>
                </c:pt>
                <c:pt idx="573">
                  <c:v>343.68828960015151</c:v>
                </c:pt>
                <c:pt idx="574">
                  <c:v>332.29845556168084</c:v>
                </c:pt>
                <c:pt idx="575">
                  <c:v>320.90351609777355</c:v>
                </c:pt>
                <c:pt idx="576">
                  <c:v>309.50365810536852</c:v>
                </c:pt>
                <c:pt idx="577">
                  <c:v>298.09906584888398</c:v>
                </c:pt>
                <c:pt idx="578">
                  <c:v>286.68992098778233</c:v>
                </c:pt>
                <c:pt idx="579">
                  <c:v>275.27640260406287</c:v>
                </c:pt>
                <c:pt idx="580">
                  <c:v>263.85868722967638</c:v>
                </c:pt>
                <c:pt idx="581">
                  <c:v>252.43694887385411</c:v>
                </c:pt>
                <c:pt idx="582">
                  <c:v>241.01135905034565</c:v>
                </c:pt>
                <c:pt idx="583">
                  <c:v>229.58208680455891</c:v>
                </c:pt>
                <c:pt idx="584">
                  <c:v>218.14929874059678</c:v>
                </c:pt>
                <c:pt idx="585">
                  <c:v>206.71315904818437</c:v>
                </c:pt>
                <c:pt idx="586">
                  <c:v>195.27382952948199</c:v>
                </c:pt>
                <c:pt idx="587">
                  <c:v>183.83146962577794</c:v>
                </c:pt>
                <c:pt idx="588">
                  <c:v>172.38623644405678</c:v>
                </c:pt>
                <c:pt idx="589">
                  <c:v>160.93828478343772</c:v>
                </c:pt>
                <c:pt idx="590">
                  <c:v>149.48776716147898</c:v>
                </c:pt>
                <c:pt idx="591">
                  <c:v>138.03483384034334</c:v>
                </c:pt>
                <c:pt idx="592">
                  <c:v>126.57963285282098</c:v>
                </c:pt>
                <c:pt idx="593">
                  <c:v>115.12231002820542</c:v>
                </c:pt>
                <c:pt idx="594">
                  <c:v>103.66300901801876</c:v>
                </c:pt>
                <c:pt idx="595">
                  <c:v>92.201871321582544</c:v>
                </c:pt>
                <c:pt idx="596">
                  <c:v>80.739036311430937</c:v>
                </c:pt>
                <c:pt idx="597">
                  <c:v>69.27464125856261</c:v>
                </c:pt>
                <c:pt idx="598">
                  <c:v>57.808821357528487</c:v>
                </c:pt>
                <c:pt idx="599">
                  <c:v>46.341709751352234</c:v>
                </c:pt>
                <c:pt idx="600">
                  <c:v>34.87343755628067</c:v>
                </c:pt>
                <c:pt idx="601">
                  <c:v>23.404133886361514</c:v>
                </c:pt>
                <c:pt idx="602">
                  <c:v>11.933925877845873</c:v>
                </c:pt>
                <c:pt idx="603">
                  <c:v>0.46293871341318926</c:v>
                </c:pt>
                <c:pt idx="604">
                  <c:v>-11.008704353783617</c:v>
                </c:pt>
                <c:pt idx="605">
                  <c:v>-11.020176294465779</c:v>
                </c:pt>
                <c:pt idx="606">
                  <c:v>-11.031648235622237</c:v>
                </c:pt>
                <c:pt idx="607">
                  <c:v>-11.043120177252872</c:v>
                </c:pt>
                <c:pt idx="608">
                  <c:v>-11.054592119357565</c:v>
                </c:pt>
                <c:pt idx="609">
                  <c:v>-11.066064061936199</c:v>
                </c:pt>
                <c:pt idx="610">
                  <c:v>-11.077536004988655</c:v>
                </c:pt>
                <c:pt idx="611">
                  <c:v>-11.089007948514814</c:v>
                </c:pt>
                <c:pt idx="612">
                  <c:v>-11.100479892514558</c:v>
                </c:pt>
                <c:pt idx="613">
                  <c:v>-11.111951836987769</c:v>
                </c:pt>
                <c:pt idx="614">
                  <c:v>-11.12342378193433</c:v>
                </c:pt>
                <c:pt idx="615">
                  <c:v>-11.134895727354118</c:v>
                </c:pt>
                <c:pt idx="616">
                  <c:v>-11.146367673247019</c:v>
                </c:pt>
                <c:pt idx="617">
                  <c:v>-11.157839619612913</c:v>
                </c:pt>
                <c:pt idx="618">
                  <c:v>-11.169311566451681</c:v>
                </c:pt>
                <c:pt idx="619">
                  <c:v>-11.180783513763204</c:v>
                </c:pt>
                <c:pt idx="620">
                  <c:v>-11.192255461547367</c:v>
                </c:pt>
                <c:pt idx="621">
                  <c:v>-11.203727409804047</c:v>
                </c:pt>
                <c:pt idx="622">
                  <c:v>-11.215199358533129</c:v>
                </c:pt>
                <c:pt idx="623">
                  <c:v>-11.226671307734494</c:v>
                </c:pt>
                <c:pt idx="624">
                  <c:v>-11.238143257408021</c:v>
                </c:pt>
                <c:pt idx="625">
                  <c:v>-11.249615207553594</c:v>
                </c:pt>
                <c:pt idx="626">
                  <c:v>-11.261087158171096</c:v>
                </c:pt>
                <c:pt idx="627">
                  <c:v>-11.272559109260404</c:v>
                </c:pt>
                <c:pt idx="628">
                  <c:v>-11.284031060821404</c:v>
                </c:pt>
                <c:pt idx="629">
                  <c:v>-11.295503012853976</c:v>
                </c:pt>
                <c:pt idx="630">
                  <c:v>-11.306974965358</c:v>
                </c:pt>
                <c:pt idx="631">
                  <c:v>-11.318446918333361</c:v>
                </c:pt>
                <c:pt idx="632">
                  <c:v>-11.329918871779938</c:v>
                </c:pt>
                <c:pt idx="633">
                  <c:v>-11.341390825697614</c:v>
                </c:pt>
                <c:pt idx="634">
                  <c:v>-11.352862780086269</c:v>
                </c:pt>
                <c:pt idx="635">
                  <c:v>-11.364334734945785</c:v>
                </c:pt>
                <c:pt idx="636">
                  <c:v>-11.375806690276045</c:v>
                </c:pt>
                <c:pt idx="637">
                  <c:v>-11.387278646076929</c:v>
                </c:pt>
                <c:pt idx="638">
                  <c:v>-11.39875060234832</c:v>
                </c:pt>
                <c:pt idx="639">
                  <c:v>-11.4102225590901</c:v>
                </c:pt>
                <c:pt idx="640">
                  <c:v>-11.421694516302148</c:v>
                </c:pt>
                <c:pt idx="641">
                  <c:v>-11.433166473984347</c:v>
                </c:pt>
                <c:pt idx="642">
                  <c:v>-11.444638432136578</c:v>
                </c:pt>
                <c:pt idx="643">
                  <c:v>-11.456110390758726</c:v>
                </c:pt>
                <c:pt idx="644">
                  <c:v>-11.467582349850668</c:v>
                </c:pt>
                <c:pt idx="645">
                  <c:v>-11.479054309412287</c:v>
                </c:pt>
                <c:pt idx="646">
                  <c:v>-11.490526269443468</c:v>
                </c:pt>
                <c:pt idx="647">
                  <c:v>-11.501998229944087</c:v>
                </c:pt>
                <c:pt idx="648">
                  <c:v>-11.513470190914029</c:v>
                </c:pt>
                <c:pt idx="649">
                  <c:v>-11.524942152353177</c:v>
                </c:pt>
                <c:pt idx="650">
                  <c:v>-11.53641411426141</c:v>
                </c:pt>
                <c:pt idx="651">
                  <c:v>-11.54788607663861</c:v>
                </c:pt>
                <c:pt idx="652">
                  <c:v>-11.559358039484659</c:v>
                </c:pt>
                <c:pt idx="653">
                  <c:v>-11.570830002799438</c:v>
                </c:pt>
                <c:pt idx="654">
                  <c:v>-11.582301966582829</c:v>
                </c:pt>
                <c:pt idx="655">
                  <c:v>-11.593773930834715</c:v>
                </c:pt>
                <c:pt idx="656">
                  <c:v>-11.605245895554976</c:v>
                </c:pt>
                <c:pt idx="657">
                  <c:v>-11.616717860743494</c:v>
                </c:pt>
                <c:pt idx="658">
                  <c:v>-11.628189826400151</c:v>
                </c:pt>
                <c:pt idx="659">
                  <c:v>-11.639661792524828</c:v>
                </c:pt>
                <c:pt idx="660">
                  <c:v>-11.651133759117409</c:v>
                </c:pt>
                <c:pt idx="661">
                  <c:v>-11.662605726177773</c:v>
                </c:pt>
                <c:pt idx="662">
                  <c:v>-11.674077693705803</c:v>
                </c:pt>
                <c:pt idx="663">
                  <c:v>-11.68554966170138</c:v>
                </c:pt>
                <c:pt idx="664">
                  <c:v>-11.697021630164386</c:v>
                </c:pt>
                <c:pt idx="665">
                  <c:v>-11.708493599094702</c:v>
                </c:pt>
                <c:pt idx="666">
                  <c:v>-11.71996556849221</c:v>
                </c:pt>
                <c:pt idx="667">
                  <c:v>-11.731437538356792</c:v>
                </c:pt>
                <c:pt idx="668">
                  <c:v>-11.742909508688328</c:v>
                </c:pt>
                <c:pt idx="669">
                  <c:v>-11.754381479486701</c:v>
                </c:pt>
                <c:pt idx="670">
                  <c:v>-11.765853450751795</c:v>
                </c:pt>
                <c:pt idx="671">
                  <c:v>-11.777325422483488</c:v>
                </c:pt>
                <c:pt idx="672">
                  <c:v>-11.788797394681662</c:v>
                </c:pt>
                <c:pt idx="673">
                  <c:v>-11.800269367346202</c:v>
                </c:pt>
                <c:pt idx="674">
                  <c:v>-11.811741340476987</c:v>
                </c:pt>
                <c:pt idx="675">
                  <c:v>-11.823213314073898</c:v>
                </c:pt>
                <c:pt idx="676">
                  <c:v>-11.83468528813682</c:v>
                </c:pt>
                <c:pt idx="677">
                  <c:v>-11.846157262665631</c:v>
                </c:pt>
                <c:pt idx="678">
                  <c:v>-11.857629237660214</c:v>
                </c:pt>
                <c:pt idx="679">
                  <c:v>-11.869101213120452</c:v>
                </c:pt>
                <c:pt idx="680">
                  <c:v>-11.880573189046224</c:v>
                </c:pt>
                <c:pt idx="681">
                  <c:v>-11.892045165437414</c:v>
                </c:pt>
                <c:pt idx="682">
                  <c:v>-11.903517142293904</c:v>
                </c:pt>
                <c:pt idx="683">
                  <c:v>-11.914989119615573</c:v>
                </c:pt>
                <c:pt idx="684">
                  <c:v>-11.926461097402305</c:v>
                </c:pt>
                <c:pt idx="685">
                  <c:v>-11.93793307565398</c:v>
                </c:pt>
                <c:pt idx="686">
                  <c:v>-11.949405054370482</c:v>
                </c:pt>
                <c:pt idx="687">
                  <c:v>-11.960877033551691</c:v>
                </c:pt>
                <c:pt idx="688">
                  <c:v>-11.972349013197489</c:v>
                </c:pt>
                <c:pt idx="689">
                  <c:v>-11.983820993307758</c:v>
                </c:pt>
                <c:pt idx="690">
                  <c:v>-11.995292973882378</c:v>
                </c:pt>
                <c:pt idx="691">
                  <c:v>-12.006764954921234</c:v>
                </c:pt>
                <c:pt idx="692">
                  <c:v>-12.018236936424206</c:v>
                </c:pt>
                <c:pt idx="693">
                  <c:v>-12.029708918391174</c:v>
                </c:pt>
                <c:pt idx="694">
                  <c:v>-12.041180900822022</c:v>
                </c:pt>
                <c:pt idx="695">
                  <c:v>-12.052652883716631</c:v>
                </c:pt>
                <c:pt idx="696">
                  <c:v>-12.064124867074883</c:v>
                </c:pt>
                <c:pt idx="697">
                  <c:v>-12.075596850896659</c:v>
                </c:pt>
                <c:pt idx="698">
                  <c:v>-12.08706883518184</c:v>
                </c:pt>
                <c:pt idx="699">
                  <c:v>-12.09854081993031</c:v>
                </c:pt>
                <c:pt idx="700">
                  <c:v>-12.110012805141951</c:v>
                </c:pt>
                <c:pt idx="701">
                  <c:v>-12.121484790816641</c:v>
                </c:pt>
                <c:pt idx="702">
                  <c:v>-12.132956776954266</c:v>
                </c:pt>
                <c:pt idx="703">
                  <c:v>-12.144428763554705</c:v>
                </c:pt>
                <c:pt idx="704">
                  <c:v>-12.155900750617841</c:v>
                </c:pt>
                <c:pt idx="705">
                  <c:v>-12.167372738143555</c:v>
                </c:pt>
                <c:pt idx="706">
                  <c:v>-12.178844726131729</c:v>
                </c:pt>
                <c:pt idx="707">
                  <c:v>-12.190316714582245</c:v>
                </c:pt>
                <c:pt idx="708">
                  <c:v>-12.201788703494984</c:v>
                </c:pt>
                <c:pt idx="709">
                  <c:v>-12.213260692869827</c:v>
                </c:pt>
                <c:pt idx="710">
                  <c:v>-12.224732682706659</c:v>
                </c:pt>
                <c:pt idx="711">
                  <c:v>-12.236204673005359</c:v>
                </c:pt>
                <c:pt idx="712">
                  <c:v>-12.247676663765809</c:v>
                </c:pt>
                <c:pt idx="713">
                  <c:v>-12.259148654987891</c:v>
                </c:pt>
                <c:pt idx="714">
                  <c:v>-12.270620646671487</c:v>
                </c:pt>
                <c:pt idx="715">
                  <c:v>-12.282092638816479</c:v>
                </c:pt>
                <c:pt idx="716">
                  <c:v>-12.293564631422749</c:v>
                </c:pt>
                <c:pt idx="717">
                  <c:v>-12.305036624490178</c:v>
                </c:pt>
                <c:pt idx="718">
                  <c:v>-12.316508618018648</c:v>
                </c:pt>
                <c:pt idx="719">
                  <c:v>-12.327980612008041</c:v>
                </c:pt>
                <c:pt idx="720">
                  <c:v>-12.339452606458238</c:v>
                </c:pt>
                <c:pt idx="721">
                  <c:v>-12.350924601369121</c:v>
                </c:pt>
                <c:pt idx="722">
                  <c:v>-12.362396596740572</c:v>
                </c:pt>
                <c:pt idx="723">
                  <c:v>-12.373868592572473</c:v>
                </c:pt>
                <c:pt idx="724">
                  <c:v>-12.385340588864706</c:v>
                </c:pt>
                <c:pt idx="725">
                  <c:v>-12.396812585617152</c:v>
                </c:pt>
                <c:pt idx="726">
                  <c:v>-12.408284582829692</c:v>
                </c:pt>
                <c:pt idx="727">
                  <c:v>-12.419756580502209</c:v>
                </c:pt>
                <c:pt idx="728">
                  <c:v>-12.431228578634586</c:v>
                </c:pt>
                <c:pt idx="729">
                  <c:v>-12.442700577226704</c:v>
                </c:pt>
                <c:pt idx="730">
                  <c:v>-12.454172576278443</c:v>
                </c:pt>
                <c:pt idx="731">
                  <c:v>-12.465644575789685</c:v>
                </c:pt>
                <c:pt idx="732">
                  <c:v>-12.477116575760315</c:v>
                </c:pt>
                <c:pt idx="733">
                  <c:v>-12.48858857619021</c:v>
                </c:pt>
                <c:pt idx="734">
                  <c:v>-12.500060577079255</c:v>
                </c:pt>
                <c:pt idx="735">
                  <c:v>-12.511532578427332</c:v>
                </c:pt>
                <c:pt idx="736">
                  <c:v>-12.523004580234321</c:v>
                </c:pt>
                <c:pt idx="737">
                  <c:v>-12.534476582500105</c:v>
                </c:pt>
                <c:pt idx="738">
                  <c:v>-12.545948585224565</c:v>
                </c:pt>
                <c:pt idx="739">
                  <c:v>-12.557420588407584</c:v>
                </c:pt>
                <c:pt idx="740">
                  <c:v>-12.568892592049043</c:v>
                </c:pt>
                <c:pt idx="741">
                  <c:v>-12.580364596148824</c:v>
                </c:pt>
                <c:pt idx="742">
                  <c:v>-12.591836600706808</c:v>
                </c:pt>
                <c:pt idx="743">
                  <c:v>-12.603308605722876</c:v>
                </c:pt>
                <c:pt idx="744">
                  <c:v>-12.614780611196913</c:v>
                </c:pt>
                <c:pt idx="745">
                  <c:v>-12.626252617128799</c:v>
                </c:pt>
                <c:pt idx="746">
                  <c:v>-12.637724623518416</c:v>
                </c:pt>
                <c:pt idx="747">
                  <c:v>-12.649196630365646</c:v>
                </c:pt>
                <c:pt idx="748">
                  <c:v>-12.660668637670369</c:v>
                </c:pt>
                <c:pt idx="749">
                  <c:v>-12.672140645432469</c:v>
                </c:pt>
                <c:pt idx="750">
                  <c:v>-12.683612653651828</c:v>
                </c:pt>
                <c:pt idx="751">
                  <c:v>-12.695084662328327</c:v>
                </c:pt>
                <c:pt idx="752">
                  <c:v>-12.706556671461847</c:v>
                </c:pt>
                <c:pt idx="753">
                  <c:v>-12.718028681052271</c:v>
                </c:pt>
                <c:pt idx="754">
                  <c:v>-12.72950069109948</c:v>
                </c:pt>
                <c:pt idx="755">
                  <c:v>-12.740972701603356</c:v>
                </c:pt>
                <c:pt idx="756">
                  <c:v>-12.752444712563781</c:v>
                </c:pt>
                <c:pt idx="757">
                  <c:v>-12.763916723980637</c:v>
                </c:pt>
                <c:pt idx="758">
                  <c:v>-12.775388735853806</c:v>
                </c:pt>
                <c:pt idx="759">
                  <c:v>-12.78686074818317</c:v>
                </c:pt>
                <c:pt idx="760">
                  <c:v>-12.798332760968609</c:v>
                </c:pt>
                <c:pt idx="761">
                  <c:v>-12.809804774210006</c:v>
                </c:pt>
                <c:pt idx="762">
                  <c:v>-12.821276787907244</c:v>
                </c:pt>
                <c:pt idx="763">
                  <c:v>-12.832748802060204</c:v>
                </c:pt>
                <c:pt idx="764">
                  <c:v>-12.844220816668766</c:v>
                </c:pt>
                <c:pt idx="765">
                  <c:v>-12.855692831732815</c:v>
                </c:pt>
                <c:pt idx="766">
                  <c:v>-12.867164847252232</c:v>
                </c:pt>
                <c:pt idx="767">
                  <c:v>-12.878636863226896</c:v>
                </c:pt>
                <c:pt idx="768">
                  <c:v>-12.890108879656692</c:v>
                </c:pt>
                <c:pt idx="769">
                  <c:v>-12.901580896541502</c:v>
                </c:pt>
                <c:pt idx="770">
                  <c:v>-12.913052913881206</c:v>
                </c:pt>
                <c:pt idx="771">
                  <c:v>-12.924524931675686</c:v>
                </c:pt>
                <c:pt idx="772">
                  <c:v>-12.935996949924824</c:v>
                </c:pt>
                <c:pt idx="773">
                  <c:v>-12.947468968628504</c:v>
                </c:pt>
                <c:pt idx="774">
                  <c:v>-12.958940987786606</c:v>
                </c:pt>
                <c:pt idx="775">
                  <c:v>-12.970413007399012</c:v>
                </c:pt>
                <c:pt idx="776">
                  <c:v>-12.981885027465603</c:v>
                </c:pt>
                <c:pt idx="777">
                  <c:v>-12.993357047986263</c:v>
                </c:pt>
                <c:pt idx="778">
                  <c:v>-13.004829068960873</c:v>
                </c:pt>
                <c:pt idx="779">
                  <c:v>-13.016301090389314</c:v>
                </c:pt>
                <c:pt idx="780">
                  <c:v>-13.027773112271468</c:v>
                </c:pt>
                <c:pt idx="781">
                  <c:v>-13.039245134607217</c:v>
                </c:pt>
                <c:pt idx="782">
                  <c:v>-13.050717157396443</c:v>
                </c:pt>
                <c:pt idx="783">
                  <c:v>-13.062189180639029</c:v>
                </c:pt>
                <c:pt idx="784">
                  <c:v>-13.073661204334856</c:v>
                </c:pt>
                <c:pt idx="785">
                  <c:v>-13.085133228483805</c:v>
                </c:pt>
                <c:pt idx="786">
                  <c:v>-13.096605253085759</c:v>
                </c:pt>
                <c:pt idx="787">
                  <c:v>-13.108077278140598</c:v>
                </c:pt>
                <c:pt idx="788">
                  <c:v>-13.119549303648206</c:v>
                </c:pt>
                <c:pt idx="789">
                  <c:v>-13.131021329608465</c:v>
                </c:pt>
                <c:pt idx="790">
                  <c:v>-13.142493356021257</c:v>
                </c:pt>
                <c:pt idx="791">
                  <c:v>-13.153965382886462</c:v>
                </c:pt>
                <c:pt idx="792">
                  <c:v>-13.165437410203962</c:v>
                </c:pt>
                <c:pt idx="793">
                  <c:v>-13.176909437973642</c:v>
                </c:pt>
                <c:pt idx="794">
                  <c:v>-13.188381466195381</c:v>
                </c:pt>
                <c:pt idx="795">
                  <c:v>-13.19985349486906</c:v>
                </c:pt>
                <c:pt idx="796">
                  <c:v>-13.211325523994564</c:v>
                </c:pt>
                <c:pt idx="797">
                  <c:v>-13.222797553571773</c:v>
                </c:pt>
                <c:pt idx="798">
                  <c:v>-13.23426958360057</c:v>
                </c:pt>
                <c:pt idx="799">
                  <c:v>-13.245741614080837</c:v>
                </c:pt>
                <c:pt idx="800">
                  <c:v>-13.257213645012454</c:v>
                </c:pt>
                <c:pt idx="801">
                  <c:v>-13.268685676395304</c:v>
                </c:pt>
                <c:pt idx="802">
                  <c:v>-13.28015770822927</c:v>
                </c:pt>
                <c:pt idx="803">
                  <c:v>-13.291629740514232</c:v>
                </c:pt>
                <c:pt idx="804">
                  <c:v>-13.303101773250072</c:v>
                </c:pt>
                <c:pt idx="805">
                  <c:v>-13.314573806436673</c:v>
                </c:pt>
                <c:pt idx="806">
                  <c:v>-13.326045840073917</c:v>
                </c:pt>
                <c:pt idx="807">
                  <c:v>-13.337517874161685</c:v>
                </c:pt>
                <c:pt idx="808">
                  <c:v>-13.34898990869986</c:v>
                </c:pt>
                <c:pt idx="809">
                  <c:v>-13.360461943688323</c:v>
                </c:pt>
                <c:pt idx="810">
                  <c:v>-13.371933979126958</c:v>
                </c:pt>
                <c:pt idx="811">
                  <c:v>-13.383406015015645</c:v>
                </c:pt>
                <c:pt idx="812">
                  <c:v>-13.394878051354265</c:v>
                </c:pt>
                <c:pt idx="813">
                  <c:v>-13.406350088142702</c:v>
                </c:pt>
                <c:pt idx="814">
                  <c:v>-13.417822125380836</c:v>
                </c:pt>
                <c:pt idx="815">
                  <c:v>-13.429294163068549</c:v>
                </c:pt>
                <c:pt idx="816">
                  <c:v>-13.440766201205726</c:v>
                </c:pt>
                <c:pt idx="817">
                  <c:v>-13.452238239792246</c:v>
                </c:pt>
                <c:pt idx="818">
                  <c:v>-13.463710278827993</c:v>
                </c:pt>
                <c:pt idx="819">
                  <c:v>-13.475182318312847</c:v>
                </c:pt>
                <c:pt idx="820">
                  <c:v>-13.486654358246691</c:v>
                </c:pt>
                <c:pt idx="821">
                  <c:v>-13.498126398629406</c:v>
                </c:pt>
                <c:pt idx="822">
                  <c:v>-13.509598439460875</c:v>
                </c:pt>
                <c:pt idx="823">
                  <c:v>-13.521070480740979</c:v>
                </c:pt>
                <c:pt idx="824">
                  <c:v>-13.532542522469601</c:v>
                </c:pt>
                <c:pt idx="825">
                  <c:v>-13.544014564646622</c:v>
                </c:pt>
                <c:pt idx="826">
                  <c:v>-13.555486607271924</c:v>
                </c:pt>
                <c:pt idx="827">
                  <c:v>-13.56695865034539</c:v>
                </c:pt>
                <c:pt idx="828">
                  <c:v>-13.578430693866901</c:v>
                </c:pt>
                <c:pt idx="829">
                  <c:v>-13.58990273783634</c:v>
                </c:pt>
                <c:pt idx="830">
                  <c:v>-13.601374782253588</c:v>
                </c:pt>
                <c:pt idx="831">
                  <c:v>-13.612846827118526</c:v>
                </c:pt>
                <c:pt idx="832">
                  <c:v>-13.624318872431038</c:v>
                </c:pt>
                <c:pt idx="833">
                  <c:v>-13.635790918191006</c:v>
                </c:pt>
                <c:pt idx="834">
                  <c:v>-13.64726296439831</c:v>
                </c:pt>
                <c:pt idx="835">
                  <c:v>-13.658735011052833</c:v>
                </c:pt>
                <c:pt idx="836">
                  <c:v>-13.670207058154457</c:v>
                </c:pt>
                <c:pt idx="837">
                  <c:v>-13.681679105703063</c:v>
                </c:pt>
                <c:pt idx="838">
                  <c:v>-13.693151153698535</c:v>
                </c:pt>
                <c:pt idx="839">
                  <c:v>-13.704623202140754</c:v>
                </c:pt>
                <c:pt idx="840">
                  <c:v>-13.716095251029602</c:v>
                </c:pt>
                <c:pt idx="841">
                  <c:v>-13.72756730036496</c:v>
                </c:pt>
                <c:pt idx="842">
                  <c:v>-13.739039350146712</c:v>
                </c:pt>
                <c:pt idx="843">
                  <c:v>-13.750511400374737</c:v>
                </c:pt>
                <c:pt idx="844">
                  <c:v>-13.76198345104892</c:v>
                </c:pt>
                <c:pt idx="845">
                  <c:v>-13.773455502169142</c:v>
                </c:pt>
                <c:pt idx="846">
                  <c:v>-13.784927553735285</c:v>
                </c:pt>
                <c:pt idx="847">
                  <c:v>-13.796399605747231</c:v>
                </c:pt>
                <c:pt idx="848">
                  <c:v>-13.807871658204862</c:v>
                </c:pt>
                <c:pt idx="849">
                  <c:v>-13.819343711108059</c:v>
                </c:pt>
                <c:pt idx="850">
                  <c:v>-13.830815764456705</c:v>
                </c:pt>
                <c:pt idx="851">
                  <c:v>-13.842287818250682</c:v>
                </c:pt>
                <c:pt idx="852">
                  <c:v>-13.853759872489873</c:v>
                </c:pt>
                <c:pt idx="853">
                  <c:v>-13.865231927174158</c:v>
                </c:pt>
                <c:pt idx="854">
                  <c:v>-13.876703982303418</c:v>
                </c:pt>
                <c:pt idx="855">
                  <c:v>-13.888176037877539</c:v>
                </c:pt>
                <c:pt idx="856">
                  <c:v>-13.899648093896401</c:v>
                </c:pt>
                <c:pt idx="857">
                  <c:v>-13.911120150359885</c:v>
                </c:pt>
                <c:pt idx="858">
                  <c:v>-13.922592207267874</c:v>
                </c:pt>
                <c:pt idx="859">
                  <c:v>-13.93406426462025</c:v>
                </c:pt>
                <c:pt idx="860">
                  <c:v>-13.945536322416896</c:v>
                </c:pt>
                <c:pt idx="861">
                  <c:v>-13.95700838065769</c:v>
                </c:pt>
                <c:pt idx="862">
                  <c:v>-13.968480439342519</c:v>
                </c:pt>
                <c:pt idx="863">
                  <c:v>-13.979952498471263</c:v>
                </c:pt>
                <c:pt idx="864">
                  <c:v>-13.991424558043803</c:v>
                </c:pt>
                <c:pt idx="865">
                  <c:v>-14.002896618060023</c:v>
                </c:pt>
                <c:pt idx="866">
                  <c:v>-14.014368678519803</c:v>
                </c:pt>
                <c:pt idx="867">
                  <c:v>-14.025840739423026</c:v>
                </c:pt>
                <c:pt idx="868">
                  <c:v>-14.037312800769575</c:v>
                </c:pt>
                <c:pt idx="869">
                  <c:v>-14.04878486255933</c:v>
                </c:pt>
                <c:pt idx="870">
                  <c:v>-14.060256924792174</c:v>
                </c:pt>
                <c:pt idx="871">
                  <c:v>-14.07172898746799</c:v>
                </c:pt>
                <c:pt idx="872">
                  <c:v>-14.083201050586659</c:v>
                </c:pt>
                <c:pt idx="873">
                  <c:v>-14.094673114148064</c:v>
                </c:pt>
                <c:pt idx="874">
                  <c:v>-14.106145178152085</c:v>
                </c:pt>
                <c:pt idx="875">
                  <c:v>-14.117617242598605</c:v>
                </c:pt>
                <c:pt idx="876">
                  <c:v>-14.129089307487508</c:v>
                </c:pt>
                <c:pt idx="877">
                  <c:v>-14.140561372818674</c:v>
                </c:pt>
                <c:pt idx="878">
                  <c:v>-14.152033438591985</c:v>
                </c:pt>
                <c:pt idx="879">
                  <c:v>-14.163505504807324</c:v>
                </c:pt>
                <c:pt idx="880">
                  <c:v>-14.174977571464572</c:v>
                </c:pt>
                <c:pt idx="881">
                  <c:v>-14.186449638563612</c:v>
                </c:pt>
                <c:pt idx="882">
                  <c:v>-14.197921706104326</c:v>
                </c:pt>
                <c:pt idx="883">
                  <c:v>-14.209393774086596</c:v>
                </c:pt>
                <c:pt idx="884">
                  <c:v>-14.220865842510303</c:v>
                </c:pt>
                <c:pt idx="885">
                  <c:v>-14.23233791137533</c:v>
                </c:pt>
                <c:pt idx="886">
                  <c:v>-14.24380998068156</c:v>
                </c:pt>
                <c:pt idx="887">
                  <c:v>-14.255282050428873</c:v>
                </c:pt>
                <c:pt idx="888">
                  <c:v>-14.266754120617152</c:v>
                </c:pt>
                <c:pt idx="889">
                  <c:v>-14.278226191246281</c:v>
                </c:pt>
                <c:pt idx="890">
                  <c:v>-14.28969826231614</c:v>
                </c:pt>
                <c:pt idx="891">
                  <c:v>-14.30117033382661</c:v>
                </c:pt>
                <c:pt idx="892">
                  <c:v>-14.312642405777575</c:v>
                </c:pt>
                <c:pt idx="893">
                  <c:v>-14.324114478168916</c:v>
                </c:pt>
                <c:pt idx="894">
                  <c:v>-14.335586551000516</c:v>
                </c:pt>
                <c:pt idx="895">
                  <c:v>-14.347058624272256</c:v>
                </c:pt>
                <c:pt idx="896">
                  <c:v>-14.358530697984019</c:v>
                </c:pt>
                <c:pt idx="897">
                  <c:v>-14.370002772135686</c:v>
                </c:pt>
                <c:pt idx="898">
                  <c:v>-14.381474846727141</c:v>
                </c:pt>
                <c:pt idx="899">
                  <c:v>-14.392946921758265</c:v>
                </c:pt>
                <c:pt idx="900">
                  <c:v>-14.404418997228939</c:v>
                </c:pt>
                <c:pt idx="901">
                  <c:v>-14.415891073139047</c:v>
                </c:pt>
                <c:pt idx="902">
                  <c:v>-14.427363149488469</c:v>
                </c:pt>
                <c:pt idx="903">
                  <c:v>-14.43883522627709</c:v>
                </c:pt>
                <c:pt idx="904">
                  <c:v>-14.45030730350479</c:v>
                </c:pt>
                <c:pt idx="905">
                  <c:v>-14.461779381171452</c:v>
                </c:pt>
                <c:pt idx="906">
                  <c:v>-14.473251459276957</c:v>
                </c:pt>
                <c:pt idx="907">
                  <c:v>-14.484723537821187</c:v>
                </c:pt>
                <c:pt idx="908">
                  <c:v>-14.496195616804027</c:v>
                </c:pt>
                <c:pt idx="909">
                  <c:v>-14.507667696225354</c:v>
                </c:pt>
                <c:pt idx="910">
                  <c:v>-14.519139776085055</c:v>
                </c:pt>
                <c:pt idx="911">
                  <c:v>-14.530611856383009</c:v>
                </c:pt>
                <c:pt idx="912">
                  <c:v>-14.5420839371191</c:v>
                </c:pt>
                <c:pt idx="913">
                  <c:v>-14.553556018293209</c:v>
                </c:pt>
                <c:pt idx="914">
                  <c:v>-14.565028099905218</c:v>
                </c:pt>
                <c:pt idx="915">
                  <c:v>-14.57650018195501</c:v>
                </c:pt>
                <c:pt idx="916">
                  <c:v>-14.587972264442467</c:v>
                </c:pt>
                <c:pt idx="917">
                  <c:v>-14.59944434736747</c:v>
                </c:pt>
                <c:pt idx="918">
                  <c:v>-14.610916430729903</c:v>
                </c:pt>
                <c:pt idx="919">
                  <c:v>-14.622388514529646</c:v>
                </c:pt>
                <c:pt idx="920">
                  <c:v>-14.633860598766583</c:v>
                </c:pt>
                <c:pt idx="921">
                  <c:v>-14.645332683440596</c:v>
                </c:pt>
                <c:pt idx="922">
                  <c:v>-14.656804768551567</c:v>
                </c:pt>
                <c:pt idx="923">
                  <c:v>-14.668276854099377</c:v>
                </c:pt>
                <c:pt idx="924">
                  <c:v>-14.679748940083908</c:v>
                </c:pt>
                <c:pt idx="925">
                  <c:v>-14.691221026505042</c:v>
                </c:pt>
                <c:pt idx="926">
                  <c:v>-14.702693113362663</c:v>
                </c:pt>
                <c:pt idx="927">
                  <c:v>-14.714165200656653</c:v>
                </c:pt>
                <c:pt idx="928">
                  <c:v>-14.725637288386894</c:v>
                </c:pt>
                <c:pt idx="929">
                  <c:v>-14.737109376553267</c:v>
                </c:pt>
                <c:pt idx="930">
                  <c:v>-14.748581465155654</c:v>
                </c:pt>
                <c:pt idx="931">
                  <c:v>-14.760053554193938</c:v>
                </c:pt>
                <c:pt idx="932">
                  <c:v>-14.771525643668001</c:v>
                </c:pt>
                <c:pt idx="933">
                  <c:v>-14.782997733577725</c:v>
                </c:pt>
                <c:pt idx="934">
                  <c:v>-14.794469823922991</c:v>
                </c:pt>
                <c:pt idx="935">
                  <c:v>-14.805941914703684</c:v>
                </c:pt>
                <c:pt idx="936">
                  <c:v>-14.817414005919684</c:v>
                </c:pt>
                <c:pt idx="937">
                  <c:v>-14.828886097570873</c:v>
                </c:pt>
                <c:pt idx="938">
                  <c:v>-14.840358189657135</c:v>
                </c:pt>
                <c:pt idx="939">
                  <c:v>-14.85183028217835</c:v>
                </c:pt>
                <c:pt idx="940">
                  <c:v>-14.863302375134401</c:v>
                </c:pt>
                <c:pt idx="941">
                  <c:v>-14.874774468525171</c:v>
                </c:pt>
                <c:pt idx="942">
                  <c:v>-14.886246562350541</c:v>
                </c:pt>
                <c:pt idx="943">
                  <c:v>-14.897718656610394</c:v>
                </c:pt>
                <c:pt idx="944">
                  <c:v>-14.909190751304612</c:v>
                </c:pt>
                <c:pt idx="945">
                  <c:v>-14.920662846433077</c:v>
                </c:pt>
                <c:pt idx="946">
                  <c:v>-14.93213494199567</c:v>
                </c:pt>
                <c:pt idx="947">
                  <c:v>-14.943607037992276</c:v>
                </c:pt>
                <c:pt idx="948">
                  <c:v>-14.955079134422775</c:v>
                </c:pt>
                <c:pt idx="949">
                  <c:v>-14.966551231287049</c:v>
                </c:pt>
                <c:pt idx="950">
                  <c:v>-14.978023328584982</c:v>
                </c:pt>
                <c:pt idx="951">
                  <c:v>-14.989495426316454</c:v>
                </c:pt>
                <c:pt idx="952">
                  <c:v>-15.000967524481348</c:v>
                </c:pt>
                <c:pt idx="953">
                  <c:v>-15.012439623079548</c:v>
                </c:pt>
                <c:pt idx="954">
                  <c:v>-15.023911722110933</c:v>
                </c:pt>
                <c:pt idx="955">
                  <c:v>-15.035383821575387</c:v>
                </c:pt>
                <c:pt idx="956">
                  <c:v>-15.046855921472792</c:v>
                </c:pt>
                <c:pt idx="957">
                  <c:v>-15.05832802180303</c:v>
                </c:pt>
                <c:pt idx="958">
                  <c:v>-15.069800122565983</c:v>
                </c:pt>
                <c:pt idx="959">
                  <c:v>-15.081272223761534</c:v>
                </c:pt>
                <c:pt idx="960">
                  <c:v>-15.092744325389566</c:v>
                </c:pt>
                <c:pt idx="961">
                  <c:v>-15.104216427449959</c:v>
                </c:pt>
                <c:pt idx="962">
                  <c:v>-15.115688529942597</c:v>
                </c:pt>
                <c:pt idx="963">
                  <c:v>-15.12716063286736</c:v>
                </c:pt>
                <c:pt idx="964">
                  <c:v>-15.138632736224132</c:v>
                </c:pt>
                <c:pt idx="965">
                  <c:v>-15.150104840012794</c:v>
                </c:pt>
                <c:pt idx="966">
                  <c:v>-15.16157694423323</c:v>
                </c:pt>
                <c:pt idx="967">
                  <c:v>-15.173049048885321</c:v>
                </c:pt>
                <c:pt idx="968">
                  <c:v>-15.18452115396895</c:v>
                </c:pt>
                <c:pt idx="969">
                  <c:v>-15.195993259483998</c:v>
                </c:pt>
                <c:pt idx="970">
                  <c:v>-15.207465365430348</c:v>
                </c:pt>
                <c:pt idx="971">
                  <c:v>-15.218937471807882</c:v>
                </c:pt>
                <c:pt idx="972">
                  <c:v>-15.230409578616483</c:v>
                </c:pt>
                <c:pt idx="973">
                  <c:v>-15.241881685856033</c:v>
                </c:pt>
                <c:pt idx="974">
                  <c:v>-15.253353793526413</c:v>
                </c:pt>
                <c:pt idx="975">
                  <c:v>-15.264825901627507</c:v>
                </c:pt>
                <c:pt idx="976">
                  <c:v>-15.276298010159195</c:v>
                </c:pt>
                <c:pt idx="977">
                  <c:v>-15.28777011912136</c:v>
                </c:pt>
                <c:pt idx="978">
                  <c:v>-15.299242228513885</c:v>
                </c:pt>
                <c:pt idx="979">
                  <c:v>-15.310714338336652</c:v>
                </c:pt>
                <c:pt idx="980">
                  <c:v>-15.322186448589543</c:v>
                </c:pt>
                <c:pt idx="981">
                  <c:v>-15.333658559272441</c:v>
                </c:pt>
                <c:pt idx="982">
                  <c:v>-15.345130670385227</c:v>
                </c:pt>
                <c:pt idx="983">
                  <c:v>-15.356602781927785</c:v>
                </c:pt>
                <c:pt idx="984">
                  <c:v>-15.368074893899996</c:v>
                </c:pt>
                <c:pt idx="985">
                  <c:v>-15.379547006301742</c:v>
                </c:pt>
                <c:pt idx="986">
                  <c:v>-15.391019119132906</c:v>
                </c:pt>
                <c:pt idx="987">
                  <c:v>-15.40249123239337</c:v>
                </c:pt>
                <c:pt idx="988">
                  <c:v>-15.413963346083015</c:v>
                </c:pt>
                <c:pt idx="989">
                  <c:v>-15.425435460201726</c:v>
                </c:pt>
                <c:pt idx="990">
                  <c:v>-15.436907574749382</c:v>
                </c:pt>
                <c:pt idx="991">
                  <c:v>-15.448379689725867</c:v>
                </c:pt>
                <c:pt idx="992">
                  <c:v>-15.459851805131063</c:v>
                </c:pt>
                <c:pt idx="993">
                  <c:v>-15.471323920964853</c:v>
                </c:pt>
                <c:pt idx="994">
                  <c:v>-15.482796037227118</c:v>
                </c:pt>
                <c:pt idx="995">
                  <c:v>-15.494268153917741</c:v>
                </c:pt>
                <c:pt idx="996">
                  <c:v>-15.505740271036604</c:v>
                </c:pt>
                <c:pt idx="997">
                  <c:v>-15.517212388583591</c:v>
                </c:pt>
                <c:pt idx="998">
                  <c:v>-15.528684506558582</c:v>
                </c:pt>
                <c:pt idx="999">
                  <c:v>-15.54015662496146</c:v>
                </c:pt>
                <c:pt idx="1000">
                  <c:v>-15.551628743792108</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0.17386293569466696</c:v>
                </c:pt>
                <c:pt idx="2">
                  <c:v>0.34913679613946785</c:v>
                </c:pt>
                <c:pt idx="3">
                  <c:v>0.52740033475778136</c:v>
                </c:pt>
                <c:pt idx="4">
                  <c:v>0.70918670276450502</c:v>
                </c:pt>
                <c:pt idx="5">
                  <c:v>0.89445131898453278</c:v>
                </c:pt>
                <c:pt idx="6">
                  <c:v>1.0831891388295263</c:v>
                </c:pt>
                <c:pt idx="7">
                  <c:v>1.2753891145085909</c:v>
                </c:pt>
                <c:pt idx="8">
                  <c:v>1.4710784427075005</c:v>
                </c:pt>
                <c:pt idx="9">
                  <c:v>1.6702842764117001</c:v>
                </c:pt>
                <c:pt idx="10">
                  <c:v>1.8730337238405048</c:v>
                </c:pt>
                <c:pt idx="11">
                  <c:v>2.0793498438477775</c:v>
                </c:pt>
                <c:pt idx="12">
                  <c:v>2.2892476207941868</c:v>
                </c:pt>
                <c:pt idx="13">
                  <c:v>2.5027379413815529</c:v>
                </c:pt>
                <c:pt idx="14">
                  <c:v>2.7198315926799319</c:v>
                </c:pt>
                <c:pt idx="15">
                  <c:v>2.9405392623613671</c:v>
                </c:pt>
                <c:pt idx="16">
                  <c:v>3.1648715388992792</c:v>
                </c:pt>
                <c:pt idx="17">
                  <c:v>3.3928389117357995</c:v>
                </c:pt>
                <c:pt idx="18">
                  <c:v>3.6244517714191971</c:v>
                </c:pt>
                <c:pt idx="19">
                  <c:v>3.8597204097134128</c:v>
                </c:pt>
                <c:pt idx="20">
                  <c:v>4.0986550196815941</c:v>
                </c:pt>
                <c:pt idx="21">
                  <c:v>4.3412640707472381</c:v>
                </c:pt>
                <c:pt idx="22">
                  <c:v>4.5875526762248766</c:v>
                </c:pt>
                <c:pt idx="23">
                  <c:v>4.8375242093416615</c:v>
                </c:pt>
                <c:pt idx="24">
                  <c:v>5.0911819270677654</c:v>
                </c:pt>
                <c:pt idx="25">
                  <c:v>5.3485289707325059</c:v>
                </c:pt>
                <c:pt idx="26">
                  <c:v>5.6095683666182117</c:v>
                </c:pt>
                <c:pt idx="27">
                  <c:v>5.8743030265335356</c:v>
                </c:pt>
                <c:pt idx="28">
                  <c:v>6.1427357483678158</c:v>
                </c:pt>
                <c:pt idx="29">
                  <c:v>6.4148692166279737</c:v>
                </c:pt>
                <c:pt idx="30">
                  <c:v>6.6907060029593639</c:v>
                </c:pt>
                <c:pt idx="31">
                  <c:v>6.9702485666518799</c:v>
                </c:pt>
                <c:pt idx="32">
                  <c:v>7.2534992551325548</c:v>
                </c:pt>
                <c:pt idx="33">
                  <c:v>7.5404603044458218</c:v>
                </c:pt>
                <c:pt idx="34">
                  <c:v>7.8311338397225203</c:v>
                </c:pt>
                <c:pt idx="35">
                  <c:v>8.1255218756386718</c:v>
                </c:pt>
                <c:pt idx="36">
                  <c:v>8.4236263168650005</c:v>
                </c:pt>
                <c:pt idx="37">
                  <c:v>8.7254489585080961</c:v>
                </c:pt>
                <c:pt idx="38">
                  <c:v>9.0309914865440817</c:v>
                </c:pt>
                <c:pt idx="39">
                  <c:v>9.3402554782455933</c:v>
                </c:pt>
                <c:pt idx="40">
                  <c:v>9.6532424026028352</c:v>
                </c:pt>
                <c:pt idx="41">
                  <c:v>9.9699523295680539</c:v>
                </c:pt>
                <c:pt idx="42">
                  <c:v>10.29038263449665</c:v>
                </c:pt>
                <c:pt idx="43">
                  <c:v>10.61452928460676</c:v>
                </c:pt>
                <c:pt idx="44">
                  <c:v>10.94238813048827</c:v>
                </c:pt>
                <c:pt idx="45">
                  <c:v>11.273954907010603</c:v>
                </c:pt>
                <c:pt idx="46">
                  <c:v>11.609225234225647</c:v>
                </c:pt>
                <c:pt idx="47">
                  <c:v>11.948194618266426</c:v>
                </c:pt>
                <c:pt idx="48">
                  <c:v>12.290858452242066</c:v>
                </c:pt>
                <c:pt idx="49">
                  <c:v>12.637212017129578</c:v>
                </c:pt>
                <c:pt idx="50">
                  <c:v>12.987250482662947</c:v>
                </c:pt>
                <c:pt idx="51">
                  <c:v>13.340968908219983</c:v>
                </c:pt>
                <c:pt idx="52">
                  <c:v>13.698362243707342</c:v>
                </c:pt>
                <c:pt idx="53">
                  <c:v>14.059425330444125</c:v>
                </c:pt>
                <c:pt idx="54">
                  <c:v>14.424152902044401</c:v>
                </c:pt>
                <c:pt idx="55">
                  <c:v>14.792539585299021</c:v>
                </c:pt>
                <c:pt idx="56">
                  <c:v>15.164579901056991</c:v>
                </c:pt>
                <c:pt idx="57">
                  <c:v>15.540268265106736</c:v>
                </c:pt>
                <c:pt idx="58">
                  <c:v>15.919598989057505</c:v>
                </c:pt>
                <c:pt idx="59">
                  <c:v>16.302566281221161</c:v>
                </c:pt>
                <c:pt idx="60">
                  <c:v>16.689164247494581</c:v>
                </c:pt>
                <c:pt idx="61">
                  <c:v>17.079386892242887</c:v>
                </c:pt>
                <c:pt idx="62">
                  <c:v>17.473228119183695</c:v>
                </c:pt>
                <c:pt idx="63">
                  <c:v>17.870681732272534</c:v>
                </c:pt>
                <c:pt idx="64">
                  <c:v>18.271741436589629</c:v>
                </c:pt>
                <c:pt idx="65">
                  <c:v>18.676400839228162</c:v>
                </c:pt>
                <c:pt idx="66">
                  <c:v>19.084653450184156</c:v>
                </c:pt>
                <c:pt idx="67">
                  <c:v>19.496492683248078</c:v>
                </c:pt>
                <c:pt idx="68">
                  <c:v>19.911911856898293</c:v>
                </c:pt>
                <c:pt idx="69">
                  <c:v>20.330904195196425</c:v>
                </c:pt>
                <c:pt idx="70">
                  <c:v>20.753462828684732</c:v>
                </c:pt>
                <c:pt idx="71">
                  <c:v>21.179580795285538</c:v>
                </c:pt>
                <c:pt idx="72">
                  <c:v>21.609251041202796</c:v>
                </c:pt>
                <c:pt idx="73">
                  <c:v>22.042466421825821</c:v>
                </c:pt>
                <c:pt idx="74">
                  <c:v>22.479219702635234</c:v>
                </c:pt>
                <c:pt idx="75">
                  <c:v>22.919503560111131</c:v>
                </c:pt>
                <c:pt idx="76">
                  <c:v>23.363310582643518</c:v>
                </c:pt>
                <c:pt idx="77">
                  <c:v>23.810633271445013</c:v>
                </c:pt>
                <c:pt idx="78">
                  <c:v>24.261464041465814</c:v>
                </c:pt>
                <c:pt idx="79">
                  <c:v>24.715795222310927</c:v>
                </c:pt>
                <c:pt idx="80">
                  <c:v>25.173619059159659</c:v>
                </c:pt>
                <c:pt idx="81">
                  <c:v>25.634926353781292</c:v>
                </c:pt>
                <c:pt idx="82">
                  <c:v>26.099705102686901</c:v>
                </c:pt>
                <c:pt idx="83">
                  <c:v>26.567941856565398</c:v>
                </c:pt>
                <c:pt idx="84">
                  <c:v>27.039623082843367</c:v>
                </c:pt>
                <c:pt idx="85">
                  <c:v>27.514735167124631</c:v>
                </c:pt>
                <c:pt idx="86">
                  <c:v>27.993264414628051</c:v>
                </c:pt>
                <c:pt idx="87">
                  <c:v>28.475197051623436</c:v>
                </c:pt>
                <c:pt idx="88">
                  <c:v>28.960519226865454</c:v>
                </c:pt>
                <c:pt idx="89">
                  <c:v>29.449217013025404</c:v>
                </c:pt>
                <c:pt idx="90">
                  <c:v>29.941276408120746</c:v>
                </c:pt>
                <c:pt idx="91">
                  <c:v>30.436682730990583</c:v>
                </c:pt>
                <c:pt idx="92">
                  <c:v>30.935420015744779</c:v>
                </c:pt>
                <c:pt idx="93">
                  <c:v>31.437471618982066</c:v>
                </c:pt>
                <c:pt idx="94">
                  <c:v>31.942820828145297</c:v>
                </c:pt>
                <c:pt idx="95">
                  <c:v>32.451450863168837</c:v>
                </c:pt>
                <c:pt idx="96">
                  <c:v>32.963344878120523</c:v>
                </c:pt>
                <c:pt idx="97">
                  <c:v>33.478485962838036</c:v>
                </c:pt>
                <c:pt idx="98">
                  <c:v>33.996857144559485</c:v>
                </c:pt>
                <c:pt idx="99">
                  <c:v>34.518441389548038</c:v>
                </c:pt>
                <c:pt idx="100">
                  <c:v>35.043221604710396</c:v>
                </c:pt>
                <c:pt idx="101">
                  <c:v>35.571180541488928</c:v>
                </c:pt>
                <c:pt idx="102">
                  <c:v>36.102300699623179</c:v>
                </c:pt>
                <c:pt idx="103">
                  <c:v>36.636564426518319</c:v>
                </c:pt>
                <c:pt idx="104">
                  <c:v>37.173954016748979</c:v>
                </c:pt>
                <c:pt idx="105">
                  <c:v>37.714451713680312</c:v>
                </c:pt>
                <c:pt idx="106">
                  <c:v>38.258039711081352</c:v>
                </c:pt>
                <c:pt idx="107">
                  <c:v>38.804700154730483</c:v>
                </c:pt>
                <c:pt idx="108">
                  <c:v>39.354415144012826</c:v>
                </c:pt>
                <c:pt idx="109">
                  <c:v>39.907166733509357</c:v>
                </c:pt>
                <c:pt idx="110">
                  <c:v>40.462936934577549</c:v>
                </c:pt>
                <c:pt idx="111">
                  <c:v>41.021708851033729</c:v>
                </c:pt>
                <c:pt idx="112">
                  <c:v>41.5834678158161</c:v>
                </c:pt>
                <c:pt idx="113">
                  <c:v>42.148200257038638</c:v>
                </c:pt>
                <c:pt idx="114">
                  <c:v>42.715892562854549</c:v>
                </c:pt>
                <c:pt idx="115">
                  <c:v>43.286531082610907</c:v>
                </c:pt>
                <c:pt idx="116">
                  <c:v>43.86010212799853</c:v>
                </c:pt>
                <c:pt idx="117">
                  <c:v>44.436591974196958</c:v>
                </c:pt>
                <c:pt idx="118">
                  <c:v>45.015986861014404</c:v>
                </c:pt>
                <c:pt idx="119">
                  <c:v>45.598272994022579</c:v>
                </c:pt>
                <c:pt idx="120">
                  <c:v>46.183436545686206</c:v>
                </c:pt>
                <c:pt idx="121">
                  <c:v>46.77146176071674</c:v>
                </c:pt>
                <c:pt idx="122">
                  <c:v>47.362329060415405</c:v>
                </c:pt>
                <c:pt idx="123">
                  <c:v>47.956016943096799</c:v>
                </c:pt>
                <c:pt idx="124">
                  <c:v>48.552503885824429</c:v>
                </c:pt>
                <c:pt idx="125">
                  <c:v>49.151768346132634</c:v>
                </c:pt>
                <c:pt idx="126">
                  <c:v>49.75378876373351</c:v>
                </c:pt>
                <c:pt idx="127">
                  <c:v>50.358543562208652</c:v>
                </c:pt>
                <c:pt idx="128">
                  <c:v>50.966011150685496</c:v>
                </c:pt>
                <c:pt idx="129">
                  <c:v>51.576169925498178</c:v>
                </c:pt>
                <c:pt idx="130">
                  <c:v>52.188998271832673</c:v>
                </c:pt>
                <c:pt idx="131">
                  <c:v>52.804474065254908</c:v>
                </c:pt>
                <c:pt idx="132">
                  <c:v>53.422574173164882</c:v>
                </c:pt>
                <c:pt idx="133">
                  <c:v>54.043274957803483</c:v>
                </c:pt>
                <c:pt idx="134">
                  <c:v>54.666552779384062</c:v>
                </c:pt>
                <c:pt idx="135">
                  <c:v>55.292383997821709</c:v>
                </c:pt>
                <c:pt idx="136">
                  <c:v>55.920744974442947</c:v>
                </c:pt>
                <c:pt idx="137">
                  <c:v>56.551612073675798</c:v>
                </c:pt>
                <c:pt idx="138">
                  <c:v>57.184961664720028</c:v>
                </c:pt>
                <c:pt idx="139">
                  <c:v>57.820770123197462</c:v>
                </c:pt>
                <c:pt idx="140">
                  <c:v>58.459013832782297</c:v>
                </c:pt>
                <c:pt idx="141">
                  <c:v>59.0996631630275</c:v>
                </c:pt>
                <c:pt idx="142">
                  <c:v>59.742676449094972</c:v>
                </c:pt>
                <c:pt idx="143">
                  <c:v>60.388006037623562</c:v>
                </c:pt>
                <c:pt idx="144">
                  <c:v>61.03560433180283</c:v>
                </c:pt>
                <c:pt idx="145">
                  <c:v>61.685423795174813</c:v>
                </c:pt>
                <c:pt idx="146">
                  <c:v>62.337416955360872</c:v>
                </c:pt>
                <c:pt idx="147">
                  <c:v>62.991536407713468</c:v>
                </c:pt>
                <c:pt idx="148">
                  <c:v>63.647734818892822</c:v>
                </c:pt>
                <c:pt idx="149">
                  <c:v>64.305964930368361</c:v>
                </c:pt>
                <c:pt idx="150">
                  <c:v>64.966179561844925</c:v>
                </c:pt>
                <c:pt idx="151">
                  <c:v>65.628331614613799</c:v>
                </c:pt>
                <c:pt idx="152">
                  <c:v>66.292374074828473</c:v>
                </c:pt>
                <c:pt idx="153">
                  <c:v>66.958260016705381</c:v>
                </c:pt>
                <c:pt idx="154">
                  <c:v>67.62594260564957</c:v>
                </c:pt>
                <c:pt idx="155">
                  <c:v>68.295375101305481</c:v>
                </c:pt>
                <c:pt idx="156">
                  <c:v>68.966482039505451</c:v>
                </c:pt>
                <c:pt idx="157">
                  <c:v>69.639130454789239</c:v>
                </c:pt>
                <c:pt idx="158">
                  <c:v>70.313158857267226</c:v>
                </c:pt>
                <c:pt idx="159">
                  <c:v>70.988406179022363</c:v>
                </c:pt>
                <c:pt idx="160">
                  <c:v>71.664711796932693</c:v>
                </c:pt>
                <c:pt idx="161">
                  <c:v>72.341878808399315</c:v>
                </c:pt>
                <c:pt idx="162">
                  <c:v>73.019637401771249</c:v>
                </c:pt>
                <c:pt idx="163">
                  <c:v>73.697685400030224</c:v>
                </c:pt>
                <c:pt idx="164">
                  <c:v>74.375728721721174</c:v>
                </c:pt>
                <c:pt idx="165">
                  <c:v>75.053513075433045</c:v>
                </c:pt>
                <c:pt idx="166">
                  <c:v>75.730855525836034</c:v>
                </c:pt>
                <c:pt idx="167">
                  <c:v>76.407582313392993</c:v>
                </c:pt>
                <c:pt idx="168">
                  <c:v>77.08348625691913</c:v>
                </c:pt>
                <c:pt idx="169">
                  <c:v>77.758298391959528</c:v>
                </c:pt>
                <c:pt idx="170">
                  <c:v>78.431679156165188</c:v>
                </c:pt>
                <c:pt idx="171">
                  <c:v>79.103393870097904</c:v>
                </c:pt>
                <c:pt idx="172">
                  <c:v>79.773390470433441</c:v>
                </c:pt>
                <c:pt idx="173">
                  <c:v>80.441678797902981</c:v>
                </c:pt>
                <c:pt idx="174">
                  <c:v>81.108268608774594</c:v>
                </c:pt>
                <c:pt idx="175">
                  <c:v>81.773169575826898</c:v>
                </c:pt>
                <c:pt idx="176">
                  <c:v>82.436391289308546</c:v>
                </c:pt>
                <c:pt idx="177">
                  <c:v>83.097943257883955</c:v>
                </c:pt>
                <c:pt idx="178">
                  <c:v>83.757834909565432</c:v>
                </c:pt>
                <c:pt idx="179">
                  <c:v>84.416075592631984</c:v>
                </c:pt>
                <c:pt idx="180">
                  <c:v>85.072674576534936</c:v>
                </c:pt>
                <c:pt idx="181">
                  <c:v>85.727641052790773</c:v>
                </c:pt>
                <c:pt idx="182">
                  <c:v>86.380984135861198</c:v>
                </c:pt>
                <c:pt idx="183">
                  <c:v>87.032712864020809</c:v>
                </c:pt>
                <c:pt idx="184">
                  <c:v>87.682836200212506</c:v>
                </c:pt>
                <c:pt idx="185">
                  <c:v>88.331363032890849</c:v>
                </c:pt>
                <c:pt idx="186">
                  <c:v>88.978302176853632</c:v>
                </c:pt>
                <c:pt idx="187">
                  <c:v>89.623662374061766</c:v>
                </c:pt>
                <c:pt idx="188">
                  <c:v>90.267452294447764</c:v>
                </c:pt>
                <c:pt idx="189">
                  <c:v>90.909680536712955</c:v>
                </c:pt>
                <c:pt idx="190">
                  <c:v>91.550355629113653</c:v>
                </c:pt>
                <c:pt idx="191">
                  <c:v>92.18948603023648</c:v>
                </c:pt>
                <c:pt idx="192">
                  <c:v>92.827080129762919</c:v>
                </c:pt>
                <c:pt idx="193">
                  <c:v>93.463146249223428</c:v>
                </c:pt>
                <c:pt idx="194">
                  <c:v>94.09769264274118</c:v>
                </c:pt>
                <c:pt idx="195">
                  <c:v>94.730727497765628</c:v>
                </c:pt>
                <c:pt idx="196">
                  <c:v>95.362258935796078</c:v>
                </c:pt>
                <c:pt idx="197">
                  <c:v>95.992295013095415</c:v>
                </c:pt>
                <c:pt idx="198">
                  <c:v>96.620843721394124</c:v>
                </c:pt>
                <c:pt idx="199">
                  <c:v>97.247912988584858</c:v>
                </c:pt>
                <c:pt idx="200">
                  <c:v>97.873510679407545</c:v>
                </c:pt>
                <c:pt idx="201">
                  <c:v>104.04915486370058</c:v>
                </c:pt>
                <c:pt idx="202">
                  <c:v>110.08261123326527</c:v>
                </c:pt>
                <c:pt idx="203">
                  <c:v>115.98119124708478</c:v>
                </c:pt>
                <c:pt idx="204">
                  <c:v>121.75165444677901</c:v>
                </c:pt>
                <c:pt idx="205">
                  <c:v>127.40026344057563</c:v>
                </c:pt>
                <c:pt idx="206">
                  <c:v>132.93283214949346</c:v>
                </c:pt>
                <c:pt idx="207">
                  <c:v>138.35476828894838</c:v>
                </c:pt>
                <c:pt idx="208">
                  <c:v>143.6711108980725</c:v>
                </c:pt>
                <c:pt idx="209">
                  <c:v>148.88656359794106</c:v>
                </c:pt>
                <c:pt idx="210">
                  <c:v>154.00552415252938</c:v>
                </c:pt>
                <c:pt idx="211">
                  <c:v>159.03211081783846</c:v>
                </c:pt>
                <c:pt idx="212">
                  <c:v>163.97018589152432</c:v>
                </c:pt>
                <c:pt idx="213">
                  <c:v>168.82337681462366</c:v>
                </c:pt>
                <c:pt idx="214">
                  <c:v>173.59509512627923</c:v>
                </c:pt>
                <c:pt idx="215">
                  <c:v>178.28855352989186</c:v>
                </c:pt>
                <c:pt idx="216">
                  <c:v>182.90678129339025</c:v>
                </c:pt>
                <c:pt idx="217">
                  <c:v>187.45263817613252</c:v>
                </c:pt>
                <c:pt idx="218">
                  <c:v>191.92882704937674</c:v>
                </c:pt>
                <c:pt idx="219">
                  <c:v>196.33790535550546</c:v>
                </c:pt>
                <c:pt idx="220">
                  <c:v>200.68229553262819</c:v>
                </c:pt>
                <c:pt idx="221">
                  <c:v>204.96429451529676</c:v>
                </c:pt>
                <c:pt idx="222">
                  <c:v>209.18608240842627</c:v>
                </c:pt>
                <c:pt idx="223">
                  <c:v>213.34973041976517</c:v>
                </c:pt>
                <c:pt idx="224">
                  <c:v>217.45720812611211</c:v>
                </c:pt>
                <c:pt idx="225">
                  <c:v>221.51039013969091</c:v>
                </c:pt>
                <c:pt idx="226">
                  <c:v>225.51106223346665</c:v>
                </c:pt>
                <c:pt idx="227">
                  <c:v>229.46092697754602</c:v>
                </c:pt>
                <c:pt idx="228">
                  <c:v>233.36160893301135</c:v>
                </c:pt>
                <c:pt idx="229">
                  <c:v>237.21465944447067</c:v>
                </c:pt>
                <c:pt idx="230">
                  <c:v>241.02156106816429</c:v>
                </c:pt>
                <c:pt idx="231">
                  <c:v>244.78373166856673</c:v>
                </c:pt>
                <c:pt idx="232">
                  <c:v>248.50252821298662</c:v>
                </c:pt>
                <c:pt idx="233">
                  <c:v>252.1792502906373</c:v>
                </c:pt>
                <c:pt idx="234">
                  <c:v>255.81514337997183</c:v>
                </c:pt>
                <c:pt idx="235">
                  <c:v>259.41140188570296</c:v>
                </c:pt>
                <c:pt idx="236">
                  <c:v>262.9691719648244</c:v>
                </c:pt>
                <c:pt idx="237">
                  <c:v>266.48955415907739</c:v>
                </c:pt>
                <c:pt idx="238">
                  <c:v>269.97360584964122</c:v>
                </c:pt>
                <c:pt idx="239">
                  <c:v>273.42234354833931</c:v>
                </c:pt>
                <c:pt idx="240">
                  <c:v>276.83674503832447</c:v>
                </c:pt>
                <c:pt idx="241">
                  <c:v>280.21775137601924</c:v>
                </c:pt>
                <c:pt idx="242">
                  <c:v>283.56626876502128</c:v>
                </c:pt>
                <c:pt idx="243">
                  <c:v>286.88317031172761</c:v>
                </c:pt>
                <c:pt idx="244">
                  <c:v>290.16929767157296</c:v>
                </c:pt>
                <c:pt idx="245">
                  <c:v>293.42546259400194</c:v>
                </c:pt>
                <c:pt idx="246">
                  <c:v>296.65244837359904</c:v>
                </c:pt>
                <c:pt idx="247">
                  <c:v>299.85101121416852</c:v>
                </c:pt>
                <c:pt idx="248">
                  <c:v>303.02188151198914</c:v>
                </c:pt>
                <c:pt idx="249">
                  <c:v>306.16576506395131</c:v>
                </c:pt>
                <c:pt idx="250">
                  <c:v>309.28334420581888</c:v>
                </c:pt>
                <c:pt idx="251">
                  <c:v>312.37527888543252</c:v>
                </c:pt>
                <c:pt idx="252">
                  <c:v>315.44220767528816</c:v>
                </c:pt>
                <c:pt idx="253">
                  <c:v>318.48474872857247</c:v>
                </c:pt>
                <c:pt idx="254">
                  <c:v>321.50350068241903</c:v>
                </c:pt>
                <c:pt idx="255">
                  <c:v>324.49904351185847</c:v>
                </c:pt>
                <c:pt idx="256">
                  <c:v>327.47193933767016</c:v>
                </c:pt>
                <c:pt idx="257">
                  <c:v>330.42273319110018</c:v>
                </c:pt>
                <c:pt idx="258">
                  <c:v>333.35195373819005</c:v>
                </c:pt>
                <c:pt idx="259">
                  <c:v>336.2601139662562</c:v>
                </c:pt>
                <c:pt idx="260">
                  <c:v>339.14771183487511</c:v>
                </c:pt>
                <c:pt idx="261">
                  <c:v>342.01523089355845</c:v>
                </c:pt>
                <c:pt idx="262">
                  <c:v>344.86314086814491</c:v>
                </c:pt>
                <c:pt idx="263">
                  <c:v>347.6918982177931</c:v>
                </c:pt>
                <c:pt idx="264">
                  <c:v>350.50194666432549</c:v>
                </c:pt>
                <c:pt idx="265">
                  <c:v>353.29371769555314</c:v>
                </c:pt>
                <c:pt idx="266">
                  <c:v>356.06763104409697</c:v>
                </c:pt>
                <c:pt idx="267">
                  <c:v>358.82409514311894</c:v>
                </c:pt>
                <c:pt idx="268">
                  <c:v>361.56350756027962</c:v>
                </c:pt>
                <c:pt idx="269">
                  <c:v>364.28625541115076</c:v>
                </c:pt>
                <c:pt idx="270">
                  <c:v>366.99271575322939</c:v>
                </c:pt>
                <c:pt idx="271">
                  <c:v>369.68325596162379</c:v>
                </c:pt>
                <c:pt idx="272">
                  <c:v>372.3582340874118</c:v>
                </c:pt>
                <c:pt idx="273">
                  <c:v>375.01799919960695</c:v>
                </c:pt>
                <c:pt idx="274">
                  <c:v>377.66289171160633</c:v>
                </c:pt>
                <c:pt idx="275">
                  <c:v>380.2932436929388</c:v>
                </c:pt>
                <c:pt idx="276">
                  <c:v>382.90937916707975</c:v>
                </c:pt>
                <c:pt idx="277">
                  <c:v>385.51161439604891</c:v>
                </c:pt>
                <c:pt idx="278">
                  <c:v>388.10025815246354</c:v>
                </c:pt>
                <c:pt idx="279">
                  <c:v>390.67561197967586</c:v>
                </c:pt>
                <c:pt idx="280">
                  <c:v>393.23797044058466</c:v>
                </c:pt>
                <c:pt idx="281">
                  <c:v>395.78762135567337</c:v>
                </c:pt>
                <c:pt idx="282">
                  <c:v>398.32484603079263</c:v>
                </c:pt>
                <c:pt idx="283">
                  <c:v>400.84991947517221</c:v>
                </c:pt>
                <c:pt idx="284">
                  <c:v>403.36311061011759</c:v>
                </c:pt>
                <c:pt idx="285">
                  <c:v>405.86468246881611</c:v>
                </c:pt>
                <c:pt idx="286">
                  <c:v>408.35489238765223</c:v>
                </c:pt>
                <c:pt idx="287">
                  <c:v>410.83399218940417</c:v>
                </c:pt>
                <c:pt idx="288">
                  <c:v>413.30222835867124</c:v>
                </c:pt>
                <c:pt idx="289">
                  <c:v>415.75984220985748</c:v>
                </c:pt>
                <c:pt idx="290">
                  <c:v>418.20707004801517</c:v>
                </c:pt>
                <c:pt idx="291">
                  <c:v>420.64414332283172</c:v>
                </c:pt>
                <c:pt idx="292">
                  <c:v>423.07128877602287</c:v>
                </c:pt>
                <c:pt idx="293">
                  <c:v>425.4887285823757</c:v>
                </c:pt>
                <c:pt idx="294">
                  <c:v>427.89668048466774</c:v>
                </c:pt>
                <c:pt idx="295">
                  <c:v>430.29535792266921</c:v>
                </c:pt>
                <c:pt idx="296">
                  <c:v>432.68497015641924</c:v>
                </c:pt>
                <c:pt idx="297">
                  <c:v>435.06572238394943</c:v>
                </c:pt>
                <c:pt idx="298">
                  <c:v>437.43781585361188</c:v>
                </c:pt>
                <c:pt idx="299">
                  <c:v>439.80144797115247</c:v>
                </c:pt>
                <c:pt idx="300">
                  <c:v>442.15681240165435</c:v>
                </c:pt>
                <c:pt idx="301">
                  <c:v>444.50409916645992</c:v>
                </c:pt>
                <c:pt idx="302">
                  <c:v>446.84349473516437</c:v>
                </c:pt>
                <c:pt idx="303">
                  <c:v>449.17518211275723</c:v>
                </c:pt>
                <c:pt idx="304">
                  <c:v>451.49934092197196</c:v>
                </c:pt>
                <c:pt idx="305">
                  <c:v>453.81614748088788</c:v>
                </c:pt>
                <c:pt idx="306">
                  <c:v>456.12577487580995</c:v>
                </c:pt>
                <c:pt idx="307">
                  <c:v>458.42839302943679</c:v>
                </c:pt>
                <c:pt idx="308">
                  <c:v>460.72416876430714</c:v>
                </c:pt>
                <c:pt idx="309">
                  <c:v>463.01326586149759</c:v>
                </c:pt>
                <c:pt idx="310">
                  <c:v>465.29584511452407</c:v>
                </c:pt>
                <c:pt idx="311">
                  <c:v>467.57206437838033</c:v>
                </c:pt>
                <c:pt idx="312">
                  <c:v>469.84207861362381</c:v>
                </c:pt>
                <c:pt idx="313">
                  <c:v>472.10603992539825</c:v>
                </c:pt>
                <c:pt idx="314">
                  <c:v>474.36409759725905</c:v>
                </c:pt>
                <c:pt idx="315">
                  <c:v>476.61639811964176</c:v>
                </c:pt>
                <c:pt idx="316">
                  <c:v>478.86308521279011</c:v>
                </c:pt>
                <c:pt idx="317">
                  <c:v>481.10429984393238</c:v>
                </c:pt>
                <c:pt idx="318">
                  <c:v>483.34018023846818</c:v>
                </c:pt>
                <c:pt idx="319">
                  <c:v>485.57086188489927</c:v>
                </c:pt>
                <c:pt idx="320">
                  <c:v>487.79647753320972</c:v>
                </c:pt>
                <c:pt idx="321">
                  <c:v>490.01715718637246</c:v>
                </c:pt>
                <c:pt idx="322">
                  <c:v>492.23302808463177</c:v>
                </c:pt>
                <c:pt idx="323">
                  <c:v>494.44421468218496</c:v>
                </c:pt>
                <c:pt idx="324">
                  <c:v>496.65083861586334</c:v>
                </c:pt>
                <c:pt idx="325">
                  <c:v>498.85301866539419</c:v>
                </c:pt>
                <c:pt idx="326">
                  <c:v>501.05087070481142</c:v>
                </c:pt>
                <c:pt idx="327">
                  <c:v>503.24450764457958</c:v>
                </c:pt>
                <c:pt idx="328">
                  <c:v>505.43403936400182</c:v>
                </c:pt>
                <c:pt idx="329">
                  <c:v>507.61957263350524</c:v>
                </c:pt>
                <c:pt idx="330">
                  <c:v>509.80121102643818</c:v>
                </c:pt>
                <c:pt idx="331">
                  <c:v>511.97905482007883</c:v>
                </c:pt>
                <c:pt idx="332">
                  <c:v>514.1532008856509</c:v>
                </c:pt>
                <c:pt idx="333">
                  <c:v>516.32374256727019</c:v>
                </c:pt>
                <c:pt idx="334">
                  <c:v>518.49076954992142</c:v>
                </c:pt>
                <c:pt idx="335">
                  <c:v>520.65436771678071</c:v>
                </c:pt>
                <c:pt idx="336">
                  <c:v>522.81461899647502</c:v>
                </c:pt>
                <c:pt idx="337">
                  <c:v>524.97160120119634</c:v>
                </c:pt>
                <c:pt idx="338">
                  <c:v>527.12538785697268</c:v>
                </c:pt>
                <c:pt idx="339">
                  <c:v>529.27604802783628</c:v>
                </c:pt>
                <c:pt idx="340">
                  <c:v>531.4236461361071</c:v>
                </c:pt>
                <c:pt idx="341">
                  <c:v>533.5682417815143</c:v>
                </c:pt>
                <c:pt idx="342">
                  <c:v>535.709889562385</c:v>
                </c:pt>
                <c:pt idx="343">
                  <c:v>537.84863890260226</c:v>
                </c:pt>
                <c:pt idx="344">
                  <c:v>539.98453388843484</c:v>
                </c:pt>
                <c:pt idx="345">
                  <c:v>542.11761311962516</c:v>
                </c:pt>
                <c:pt idx="346">
                  <c:v>544.24790957924233</c:v>
                </c:pt>
                <c:pt idx="347">
                  <c:v>546.37545052672544</c:v>
                </c:pt>
                <c:pt idx="348">
                  <c:v>548.50025741822878</c:v>
                </c:pt>
                <c:pt idx="349">
                  <c:v>550.6223458578279</c:v>
                </c:pt>
                <c:pt idx="350">
                  <c:v>552.74172558236114</c:v>
                </c:pt>
                <c:pt idx="351">
                  <c:v>554.8584004817119</c:v>
                </c:pt>
                <c:pt idx="352">
                  <c:v>556.97236865523212</c:v>
                </c:pt>
                <c:pt idx="353">
                  <c:v>559.08362250385176</c:v>
                </c:pt>
                <c:pt idx="354">
                  <c:v>561.19214885629401</c:v>
                </c:pt>
                <c:pt idx="355">
                  <c:v>563.29792912679807</c:v>
                </c:pt>
                <c:pt idx="356">
                  <c:v>565.40093950091421</c:v>
                </c:pt>
                <c:pt idx="357">
                  <c:v>567.50115114531593</c:v>
                </c:pt>
                <c:pt idx="358">
                  <c:v>569.59853043720091</c:v>
                </c:pt>
                <c:pt idx="359">
                  <c:v>571.6930392087171</c:v>
                </c:pt>
                <c:pt idx="360">
                  <c:v>573.78463500192947</c:v>
                </c:pt>
                <c:pt idx="361">
                  <c:v>575.87327133010137</c:v>
                </c:pt>
                <c:pt idx="362">
                  <c:v>577.95889794145467</c:v>
                </c:pt>
                <c:pt idx="363">
                  <c:v>580.04146108204873</c:v>
                </c:pt>
                <c:pt idx="364">
                  <c:v>582.12090375493528</c:v>
                </c:pt>
                <c:pt idx="365">
                  <c:v>584.19716597327272</c:v>
                </c:pt>
                <c:pt idx="366">
                  <c:v>586.27018500558449</c:v>
                </c:pt>
                <c:pt idx="367">
                  <c:v>588.33989561181068</c:v>
                </c:pt>
                <c:pt idx="368">
                  <c:v>590.40623026920912</c:v>
                </c:pt>
                <c:pt idx="369">
                  <c:v>592.46911938751566</c:v>
                </c:pt>
                <c:pt idx="370">
                  <c:v>594.52849151306509</c:v>
                </c:pt>
                <c:pt idx="371">
                  <c:v>596.58427352181104</c:v>
                </c:pt>
                <c:pt idx="372">
                  <c:v>598.63639080137068</c:v>
                </c:pt>
                <c:pt idx="373">
                  <c:v>600.68476742235896</c:v>
                </c:pt>
                <c:pt idx="374">
                  <c:v>602.72932629938373</c:v>
                </c:pt>
                <c:pt idx="375">
                  <c:v>604.76998934214214</c:v>
                </c:pt>
                <c:pt idx="376">
                  <c:v>606.80667759710457</c:v>
                </c:pt>
                <c:pt idx="377">
                  <c:v>608.83931138029948</c:v>
                </c:pt>
                <c:pt idx="378">
                  <c:v>610.86781040171923</c:v>
                </c:pt>
                <c:pt idx="379">
                  <c:v>612.89209388186475</c:v>
                </c:pt>
                <c:pt idx="380">
                  <c:v>614.91208066093634</c:v>
                </c:pt>
                <c:pt idx="381">
                  <c:v>616.92768930115631</c:v>
                </c:pt>
                <c:pt idx="382">
                  <c:v>618.93883818269069</c:v>
                </c:pt>
                <c:pt idx="383">
                  <c:v>620.9454455936085</c:v>
                </c:pt>
                <c:pt idx="384">
                  <c:v>622.94742981429181</c:v>
                </c:pt>
                <c:pt idx="385">
                  <c:v>624.94470919668242</c:v>
                </c:pt>
                <c:pt idx="386">
                  <c:v>626.93720223872515</c:v>
                </c:pt>
                <c:pt idx="387">
                  <c:v>628.92482765433795</c:v>
                </c:pt>
                <c:pt idx="388">
                  <c:v>630.90750443921888</c:v>
                </c:pt>
                <c:pt idx="389">
                  <c:v>632.8851519327709</c:v>
                </c:pt>
                <c:pt idx="390">
                  <c:v>634.85768987640665</c:v>
                </c:pt>
                <c:pt idx="391">
                  <c:v>636.82503846847203</c:v>
                </c:pt>
                <c:pt idx="392">
                  <c:v>638.78711841600887</c:v>
                </c:pt>
                <c:pt idx="393">
                  <c:v>640.74385098355856</c:v>
                </c:pt>
                <c:pt idx="394">
                  <c:v>642.69515803919091</c:v>
                </c:pt>
                <c:pt idx="395">
                  <c:v>644.64096209792899</c:v>
                </c:pt>
                <c:pt idx="396">
                  <c:v>646.58118636272502</c:v>
                </c:pt>
                <c:pt idx="397">
                  <c:v>648.51575476312905</c:v>
                </c:pt>
                <c:pt idx="398">
                  <c:v>650.44459199178289</c:v>
                </c:pt>
                <c:pt idx="399">
                  <c:v>652.36762353885842</c:v>
                </c:pt>
                <c:pt idx="400">
                  <c:v>654.2847757245504</c:v>
                </c:pt>
                <c:pt idx="401">
                  <c:v>656.19597572972611</c:v>
                </c:pt>
                <c:pt idx="402">
                  <c:v>658.10115162482498</c:v>
                </c:pt>
                <c:pt idx="403">
                  <c:v>660.00023239709299</c:v>
                </c:pt>
                <c:pt idx="404">
                  <c:v>661.89314797623354</c:v>
                </c:pt>
                <c:pt idx="405">
                  <c:v>663.77982925854599</c:v>
                </c:pt>
                <c:pt idx="406">
                  <c:v>665.66020812962097</c:v>
                </c:pt>
                <c:pt idx="407">
                  <c:v>667.53421748565461</c:v>
                </c:pt>
                <c:pt idx="408">
                  <c:v>669.40179125344093</c:v>
                </c:pt>
                <c:pt idx="409">
                  <c:v>671.26286440909576</c:v>
                </c:pt>
                <c:pt idx="410">
                  <c:v>673.11737299556364</c:v>
                </c:pt>
                <c:pt idx="411">
                  <c:v>674.96525413895392</c:v>
                </c:pt>
                <c:pt idx="412">
                  <c:v>676.80644606375108</c:v>
                </c:pt>
                <c:pt idx="413">
                  <c:v>678.64088810694057</c:v>
                </c:pt>
                <c:pt idx="414">
                  <c:v>680.46852073108857</c:v>
                </c:pt>
                <c:pt idx="415">
                  <c:v>682.2892855364131</c:v>
                </c:pt>
                <c:pt idx="416">
                  <c:v>684.10312527188012</c:v>
                </c:pt>
                <c:pt idx="417">
                  <c:v>685.90998384535817</c:v>
                </c:pt>
                <c:pt idx="418">
                  <c:v>687.70980633286194</c:v>
                </c:pt>
                <c:pt idx="419">
                  <c:v>689.50253898691483</c:v>
                </c:pt>
                <c:pt idx="420">
                  <c:v>691.28812924405781</c:v>
                </c:pt>
                <c:pt idx="421">
                  <c:v>693.06652573153201</c:v>
                </c:pt>
                <c:pt idx="422">
                  <c:v>694.83767827316012</c:v>
                </c:pt>
                <c:pt idx="423">
                  <c:v>696.60153789445189</c:v>
                </c:pt>
                <c:pt idx="424">
                  <c:v>698.3580568269565</c:v>
                </c:pt>
                <c:pt idx="425">
                  <c:v>700.10718851188483</c:v>
                </c:pt>
                <c:pt idx="426">
                  <c:v>701.84888760302385</c:v>
                </c:pt>
                <c:pt idx="427">
                  <c:v>703.58310996896375</c:v>
                </c:pt>
                <c:pt idx="428">
                  <c:v>705.30981269465883</c:v>
                </c:pt>
                <c:pt idx="429">
                  <c:v>707.02895408234144</c:v>
                </c:pt>
                <c:pt idx="430">
                  <c:v>708.74049365180872</c:v>
                </c:pt>
                <c:pt idx="431">
                  <c:v>710.44439214010106</c:v>
                </c:pt>
                <c:pt idx="432">
                  <c:v>712.14061150058978</c:v>
                </c:pt>
                <c:pt idx="433">
                  <c:v>713.82911490149309</c:v>
                </c:pt>
                <c:pt idx="434">
                  <c:v>715.50986672383624</c:v>
                </c:pt>
                <c:pt idx="435">
                  <c:v>717.18283255887445</c:v>
                </c:pt>
                <c:pt idx="436">
                  <c:v>718.84797920499409</c:v>
                </c:pt>
                <c:pt idx="437">
                  <c:v>720.50527466410904</c:v>
                </c:pt>
                <c:pt idx="438">
                  <c:v>722.1546881375682</c:v>
                </c:pt>
                <c:pt idx="439">
                  <c:v>723.79619002158995</c:v>
                </c:pt>
                <c:pt idx="440">
                  <c:v>725.42975190223831</c:v>
                </c:pt>
                <c:pt idx="441">
                  <c:v>727.05534654995688</c:v>
                </c:pt>
                <c:pt idx="442">
                  <c:v>728.6729479136751</c:v>
                </c:pt>
                <c:pt idx="443">
                  <c:v>730.2825311145009</c:v>
                </c:pt>
                <c:pt idx="444">
                  <c:v>731.88407243901509</c:v>
                </c:pt>
                <c:pt idx="445">
                  <c:v>733.47754933218118</c:v>
                </c:pt>
                <c:pt idx="446">
                  <c:v>735.06294038988437</c:v>
                </c:pt>
                <c:pt idx="447">
                  <c:v>736.64022535111383</c:v>
                </c:pt>
                <c:pt idx="448">
                  <c:v>738.20938508980157</c:v>
                </c:pt>
                <c:pt idx="449">
                  <c:v>739.77040160633123</c:v>
                </c:pt>
                <c:pt idx="450">
                  <c:v>741.32325801873003</c:v>
                </c:pt>
                <c:pt idx="451">
                  <c:v>742.86793855355631</c:v>
                </c:pt>
                <c:pt idx="452">
                  <c:v>744.40442853649597</c:v>
                </c:pt>
                <c:pt idx="453">
                  <c:v>745.93271438267959</c:v>
                </c:pt>
                <c:pt idx="454">
                  <c:v>747.4527835867334</c:v>
                </c:pt>
                <c:pt idx="455">
                  <c:v>748.9646247125753</c:v>
                </c:pt>
                <c:pt idx="456">
                  <c:v>750.46822738296817</c:v>
                </c:pt>
                <c:pt idx="457">
                  <c:v>751.96358226884252</c:v>
                </c:pt>
                <c:pt idx="458">
                  <c:v>753.45068107839938</c:v>
                </c:pt>
                <c:pt idx="459">
                  <c:v>754.92951654600495</c:v>
                </c:pt>
                <c:pt idx="460">
                  <c:v>756.40008242088857</c:v>
                </c:pt>
                <c:pt idx="461">
                  <c:v>757.86237345565382</c:v>
                </c:pt>
                <c:pt idx="462">
                  <c:v>759.31638539461483</c:v>
                </c:pt>
                <c:pt idx="463">
                  <c:v>760.7621149619672</c:v>
                </c:pt>
                <c:pt idx="464">
                  <c:v>762.19955984980436</c:v>
                </c:pt>
                <c:pt idx="465">
                  <c:v>763.62871870598974</c:v>
                </c:pt>
                <c:pt idx="466">
                  <c:v>765.04959112189385</c:v>
                </c:pt>
                <c:pt idx="467">
                  <c:v>766.46217762000674</c:v>
                </c:pt>
                <c:pt idx="468">
                  <c:v>767.86647964143503</c:v>
                </c:pt>
                <c:pt idx="469">
                  <c:v>769.26249953329329</c:v>
                </c:pt>
                <c:pt idx="470">
                  <c:v>770.65024053599791</c:v>
                </c:pt>
                <c:pt idx="471">
                  <c:v>772.02970677047369</c:v>
                </c:pt>
                <c:pt idx="472">
                  <c:v>773.40090322528056</c:v>
                </c:pt>
                <c:pt idx="473">
                  <c:v>774.76383574367014</c:v>
                </c:pt>
                <c:pt idx="474">
                  <c:v>776.11851101057971</c:v>
                </c:pt>
                <c:pt idx="475">
                  <c:v>777.46493653957202</c:v>
                </c:pt>
                <c:pt idx="476">
                  <c:v>778.80312065972896</c:v>
                </c:pt>
                <c:pt idx="477">
                  <c:v>780.13307250250648</c:v>
                </c:pt>
                <c:pt idx="478">
                  <c:v>781.45480198855853</c:v>
                </c:pt>
                <c:pt idx="479">
                  <c:v>782.76831981453779</c:v>
                </c:pt>
                <c:pt idx="480">
                  <c:v>784.07363743987946</c:v>
                </c:pt>
                <c:pt idx="481">
                  <c:v>785.37076707357573</c:v>
                </c:pt>
                <c:pt idx="482">
                  <c:v>786.6597216609473</c:v>
                </c:pt>
                <c:pt idx="483">
                  <c:v>787.94051487041929</c:v>
                </c:pt>
                <c:pt idx="484">
                  <c:v>789.2131610803068</c:v>
                </c:pt>
                <c:pt idx="485">
                  <c:v>790.47767536561696</c:v>
                </c:pt>
                <c:pt idx="486">
                  <c:v>791.73407348487353</c:v>
                </c:pt>
                <c:pt idx="487">
                  <c:v>792.98237186696986</c:v>
                </c:pt>
                <c:pt idx="488">
                  <c:v>794.22258759805516</c:v>
                </c:pt>
                <c:pt idx="489">
                  <c:v>795.4547384084608</c:v>
                </c:pt>
                <c:pt idx="490">
                  <c:v>796.67884265967064</c:v>
                </c:pt>
                <c:pt idx="491">
                  <c:v>797.89491933134104</c:v>
                </c:pt>
                <c:pt idx="492">
                  <c:v>799.10298800837586</c:v>
                </c:pt>
                <c:pt idx="493">
                  <c:v>800.30306886806</c:v>
                </c:pt>
                <c:pt idx="494">
                  <c:v>801.49518266725772</c:v>
                </c:pt>
                <c:pt idx="495">
                  <c:v>802.67935072967839</c:v>
                </c:pt>
                <c:pt idx="496">
                  <c:v>803.85559493321489</c:v>
                </c:pt>
                <c:pt idx="497">
                  <c:v>805.02393769735875</c:v>
                </c:pt>
                <c:pt idx="498">
                  <c:v>806.18440197069538</c:v>
                </c:pt>
                <c:pt idx="499">
                  <c:v>807.33701121848378</c:v>
                </c:pt>
                <c:pt idx="500">
                  <c:v>808.48178941032302</c:v>
                </c:pt>
                <c:pt idx="501">
                  <c:v>809.61876100791096</c:v>
                </c:pt>
                <c:pt idx="502">
                  <c:v>810.74795095289619</c:v>
                </c:pt>
                <c:pt idx="503">
                  <c:v>811.86938465482808</c:v>
                </c:pt>
                <c:pt idx="504">
                  <c:v>812.98308797920697</c:v>
                </c:pt>
                <c:pt idx="505">
                  <c:v>814.08908723563707</c:v>
                </c:pt>
                <c:pt idx="506">
                  <c:v>815.18740916608601</c:v>
                </c:pt>
                <c:pt idx="507">
                  <c:v>816.27808093325177</c:v>
                </c:pt>
                <c:pt idx="508">
                  <c:v>817.36113010904114</c:v>
                </c:pt>
                <c:pt idx="509">
                  <c:v>818.43658466316015</c:v>
                </c:pt>
                <c:pt idx="510">
                  <c:v>819.50447295182062</c:v>
                </c:pt>
                <c:pt idx="511">
                  <c:v>820.56482370656283</c:v>
                </c:pt>
                <c:pt idx="512">
                  <c:v>821.61766602319756</c:v>
                </c:pt>
                <c:pt idx="513">
                  <c:v>822.66302935086821</c:v>
                </c:pt>
                <c:pt idx="514">
                  <c:v>823.70094348123587</c:v>
                </c:pt>
                <c:pt idx="515">
                  <c:v>824.73143853778743</c:v>
                </c:pt>
                <c:pt idx="516">
                  <c:v>825.75454496526891</c:v>
                </c:pt>
                <c:pt idx="517">
                  <c:v>826.77029351924512</c:v>
                </c:pt>
                <c:pt idx="518">
                  <c:v>827.77871525578712</c:v>
                </c:pt>
                <c:pt idx="519">
                  <c:v>828.77984152128749</c:v>
                </c:pt>
                <c:pt idx="520">
                  <c:v>829.77370394240563</c:v>
                </c:pt>
                <c:pt idx="521">
                  <c:v>830.76033441614322</c:v>
                </c:pt>
                <c:pt idx="522">
                  <c:v>831.73976510005059</c:v>
                </c:pt>
                <c:pt idx="523">
                  <c:v>832.71202840256456</c:v>
                </c:pt>
                <c:pt idx="524">
                  <c:v>833.67715697347933</c:v>
                </c:pt>
                <c:pt idx="525">
                  <c:v>834.63518369454914</c:v>
                </c:pt>
                <c:pt idx="526">
                  <c:v>835.58614167022449</c:v>
                </c:pt>
                <c:pt idx="527">
                  <c:v>836.53006421852149</c:v>
                </c:pt>
                <c:pt idx="528">
                  <c:v>837.46698486202513</c:v>
                </c:pt>
                <c:pt idx="529">
                  <c:v>838.39693731902594</c:v>
                </c:pt>
                <c:pt idx="530">
                  <c:v>839.31995549479052</c:v>
                </c:pt>
                <c:pt idx="531">
                  <c:v>840.2360734729657</c:v>
                </c:pt>
                <c:pt idx="532">
                  <c:v>841.1453255071167</c:v>
                </c:pt>
                <c:pt idx="533">
                  <c:v>842.04774601239842</c:v>
                </c:pt>
                <c:pt idx="534">
                  <c:v>842.94336955736026</c:v>
                </c:pt>
                <c:pt idx="535">
                  <c:v>843.83223085588361</c:v>
                </c:pt>
                <c:pt idx="536">
                  <c:v>844.71436475925248</c:v>
                </c:pt>
                <c:pt idx="537">
                  <c:v>845.58980624835601</c:v>
                </c:pt>
                <c:pt idx="538">
                  <c:v>846.45859042602262</c:v>
                </c:pt>
                <c:pt idx="539">
                  <c:v>847.32075250948583</c:v>
                </c:pt>
                <c:pt idx="540">
                  <c:v>848.17632782298028</c:v>
                </c:pt>
                <c:pt idx="541">
                  <c:v>849.02535179046845</c:v>
                </c:pt>
                <c:pt idx="542">
                  <c:v>849.86785992849616</c:v>
                </c:pt>
                <c:pt idx="543">
                  <c:v>850.70388783917667</c:v>
                </c:pt>
                <c:pt idx="544">
                  <c:v>851.53347120330363</c:v>
                </c:pt>
                <c:pt idx="545">
                  <c:v>852.35664577358989</c:v>
                </c:pt>
                <c:pt idx="546">
                  <c:v>853.17344736803364</c:v>
                </c:pt>
                <c:pt idx="547">
                  <c:v>853.98391186340916</c:v>
                </c:pt>
                <c:pt idx="548">
                  <c:v>854.78807518888266</c:v>
                </c:pt>
                <c:pt idx="549">
                  <c:v>855.58597331975125</c:v>
                </c:pt>
                <c:pt idx="550">
                  <c:v>856.37764227130458</c:v>
                </c:pt>
                <c:pt idx="551">
                  <c:v>857.1631180928083</c:v>
                </c:pt>
                <c:pt idx="552">
                  <c:v>857.94243686160758</c:v>
                </c:pt>
                <c:pt idx="553">
                  <c:v>858.71563467735018</c:v>
                </c:pt>
                <c:pt idx="554">
                  <c:v>859.48274765632823</c:v>
                </c:pt>
                <c:pt idx="555">
                  <c:v>860.24381192593694</c:v>
                </c:pt>
                <c:pt idx="556">
                  <c:v>860.99886361924939</c:v>
                </c:pt>
                <c:pt idx="557">
                  <c:v>861.74793886970645</c:v>
                </c:pt>
                <c:pt idx="558">
                  <c:v>862.49107380592</c:v>
                </c:pt>
                <c:pt idx="559">
                  <c:v>863.2283045465897</c:v>
                </c:pt>
                <c:pt idx="560">
                  <c:v>863.95966719552996</c:v>
                </c:pt>
                <c:pt idx="561">
                  <c:v>864.68519783680779</c:v>
                </c:pt>
                <c:pt idx="562">
                  <c:v>865.40493252998942</c:v>
                </c:pt>
                <c:pt idx="563">
                  <c:v>866.1189073054943</c:v>
                </c:pt>
                <c:pt idx="564">
                  <c:v>866.82715816005577</c:v>
                </c:pt>
                <c:pt idx="565">
                  <c:v>867.52972105228662</c:v>
                </c:pt>
                <c:pt idx="566">
                  <c:v>868.22663189834873</c:v>
                </c:pt>
                <c:pt idx="567">
                  <c:v>868.91792656772486</c:v>
                </c:pt>
                <c:pt idx="568">
                  <c:v>869.60364087909181</c:v>
                </c:pt>
                <c:pt idx="569">
                  <c:v>870.28381059629385</c:v>
                </c:pt>
                <c:pt idx="570">
                  <c:v>870.95847142441426</c:v>
                </c:pt>
                <c:pt idx="571">
                  <c:v>871.62765900594434</c:v>
                </c:pt>
                <c:pt idx="572">
                  <c:v>872.29140891704844</c:v>
                </c:pt>
                <c:pt idx="573">
                  <c:v>872.94975666392372</c:v>
                </c:pt>
                <c:pt idx="574">
                  <c:v>873.60273767925298</c:v>
                </c:pt>
                <c:pt idx="575">
                  <c:v>874.25038731874997</c:v>
                </c:pt>
                <c:pt idx="576">
                  <c:v>874.89274085779471</c:v>
                </c:pt>
                <c:pt idx="577">
                  <c:v>875.52983348815906</c:v>
                </c:pt>
                <c:pt idx="578">
                  <c:v>876.16170031481943</c:v>
                </c:pt>
                <c:pt idx="579">
                  <c:v>876.78837635285697</c:v>
                </c:pt>
                <c:pt idx="580">
                  <c:v>877.40989652444262</c:v>
                </c:pt>
                <c:pt idx="581">
                  <c:v>878.02629565590689</c:v>
                </c:pt>
                <c:pt idx="582">
                  <c:v>878.63760847489186</c:v>
                </c:pt>
                <c:pt idx="583">
                  <c:v>879.243869607585</c:v>
                </c:pt>
                <c:pt idx="584">
                  <c:v>879.84511357603321</c:v>
                </c:pt>
                <c:pt idx="585">
                  <c:v>880.44137479553569</c:v>
                </c:pt>
                <c:pt idx="586">
                  <c:v>881.03268757211458</c:v>
                </c:pt>
                <c:pt idx="587">
                  <c:v>881.61908610006185</c:v>
                </c:pt>
                <c:pt idx="588">
                  <c:v>882.2006044595613</c:v>
                </c:pt>
                <c:pt idx="589">
                  <c:v>882.77727661438473</c:v>
                </c:pt>
                <c:pt idx="590">
                  <c:v>883.34913640966022</c:v>
                </c:pt>
                <c:pt idx="591">
                  <c:v>883.9162175697121</c:v>
                </c:pt>
                <c:pt idx="592">
                  <c:v>884.47855369597085</c:v>
                </c:pt>
                <c:pt idx="593">
                  <c:v>885.03617826495201</c:v>
                </c:pt>
                <c:pt idx="594">
                  <c:v>885.58912462630292</c:v>
                </c:pt>
                <c:pt idx="595">
                  <c:v>886.13742600091575</c:v>
                </c:pt>
                <c:pt idx="596">
                  <c:v>886.68111547910553</c:v>
                </c:pt>
                <c:pt idx="597">
                  <c:v>887.22022601885317</c:v>
                </c:pt>
                <c:pt idx="598">
                  <c:v>887.75479044411031</c:v>
                </c:pt>
                <c:pt idx="599">
                  <c:v>888.2848414431669</c:v>
                </c:pt>
                <c:pt idx="600">
                  <c:v>888.81041156707875</c:v>
                </c:pt>
                <c:pt idx="601">
                  <c:v>889.33153322815497</c:v>
                </c:pt>
                <c:pt idx="602">
                  <c:v>889.84823869850345</c:v>
                </c:pt>
                <c:pt idx="603">
                  <c:v>890.36056010863376</c:v>
                </c:pt>
                <c:pt idx="604">
                  <c:v>890.86852944611644</c:v>
                </c:pt>
                <c:pt idx="605">
                  <c:v>890.86852944611644</c:v>
                </c:pt>
                <c:pt idx="606">
                  <c:v>890.86852944611644</c:v>
                </c:pt>
                <c:pt idx="607">
                  <c:v>890.86852944611644</c:v>
                </c:pt>
                <c:pt idx="608">
                  <c:v>890.86852944611644</c:v>
                </c:pt>
                <c:pt idx="609">
                  <c:v>890.86852944611644</c:v>
                </c:pt>
                <c:pt idx="610">
                  <c:v>890.86852944611644</c:v>
                </c:pt>
                <c:pt idx="611">
                  <c:v>890.86852944611644</c:v>
                </c:pt>
                <c:pt idx="612">
                  <c:v>890.86852944611644</c:v>
                </c:pt>
                <c:pt idx="613">
                  <c:v>890.86852944611644</c:v>
                </c:pt>
                <c:pt idx="614">
                  <c:v>890.86852944611644</c:v>
                </c:pt>
                <c:pt idx="615">
                  <c:v>890.86852944611644</c:v>
                </c:pt>
                <c:pt idx="616">
                  <c:v>890.86852944611644</c:v>
                </c:pt>
                <c:pt idx="617">
                  <c:v>890.86852944611644</c:v>
                </c:pt>
                <c:pt idx="618">
                  <c:v>890.86852944611644</c:v>
                </c:pt>
                <c:pt idx="619">
                  <c:v>890.86852944611644</c:v>
                </c:pt>
                <c:pt idx="620">
                  <c:v>890.86852944611644</c:v>
                </c:pt>
                <c:pt idx="621">
                  <c:v>890.86852944611644</c:v>
                </c:pt>
                <c:pt idx="622">
                  <c:v>890.86852944611644</c:v>
                </c:pt>
                <c:pt idx="623">
                  <c:v>890.86852944611644</c:v>
                </c:pt>
                <c:pt idx="624">
                  <c:v>890.86852944611644</c:v>
                </c:pt>
                <c:pt idx="625">
                  <c:v>890.86852944611644</c:v>
                </c:pt>
                <c:pt idx="626">
                  <c:v>890.86852944611644</c:v>
                </c:pt>
                <c:pt idx="627">
                  <c:v>890.86852944611644</c:v>
                </c:pt>
                <c:pt idx="628">
                  <c:v>890.86852944611644</c:v>
                </c:pt>
                <c:pt idx="629">
                  <c:v>890.86852944611644</c:v>
                </c:pt>
                <c:pt idx="630">
                  <c:v>890.86852944611644</c:v>
                </c:pt>
                <c:pt idx="631">
                  <c:v>890.86852944611644</c:v>
                </c:pt>
                <c:pt idx="632">
                  <c:v>890.86852944611644</c:v>
                </c:pt>
                <c:pt idx="633">
                  <c:v>890.86852944611644</c:v>
                </c:pt>
                <c:pt idx="634">
                  <c:v>890.86852944611644</c:v>
                </c:pt>
                <c:pt idx="635">
                  <c:v>890.86852944611644</c:v>
                </c:pt>
                <c:pt idx="636">
                  <c:v>890.86852944611644</c:v>
                </c:pt>
                <c:pt idx="637">
                  <c:v>890.86852944611644</c:v>
                </c:pt>
                <c:pt idx="638">
                  <c:v>890.86852944611644</c:v>
                </c:pt>
                <c:pt idx="639">
                  <c:v>890.86852944611644</c:v>
                </c:pt>
                <c:pt idx="640">
                  <c:v>890.86852944611644</c:v>
                </c:pt>
                <c:pt idx="641">
                  <c:v>890.86852944611644</c:v>
                </c:pt>
                <c:pt idx="642">
                  <c:v>890.86852944611644</c:v>
                </c:pt>
                <c:pt idx="643">
                  <c:v>890.86852944611644</c:v>
                </c:pt>
                <c:pt idx="644">
                  <c:v>890.86852944611644</c:v>
                </c:pt>
                <c:pt idx="645">
                  <c:v>890.86852944611644</c:v>
                </c:pt>
                <c:pt idx="646">
                  <c:v>890.86852944611644</c:v>
                </c:pt>
                <c:pt idx="647">
                  <c:v>890.86852944611644</c:v>
                </c:pt>
                <c:pt idx="648">
                  <c:v>890.86852944611644</c:v>
                </c:pt>
                <c:pt idx="649">
                  <c:v>890.86852944611644</c:v>
                </c:pt>
                <c:pt idx="650">
                  <c:v>890.86852944611644</c:v>
                </c:pt>
                <c:pt idx="651">
                  <c:v>890.86852944611644</c:v>
                </c:pt>
                <c:pt idx="652">
                  <c:v>890.86852944611644</c:v>
                </c:pt>
                <c:pt idx="653">
                  <c:v>890.86852944611644</c:v>
                </c:pt>
                <c:pt idx="654">
                  <c:v>890.86852944611644</c:v>
                </c:pt>
                <c:pt idx="655">
                  <c:v>890.86852944611644</c:v>
                </c:pt>
                <c:pt idx="656">
                  <c:v>890.86852944611644</c:v>
                </c:pt>
                <c:pt idx="657">
                  <c:v>890.86852944611644</c:v>
                </c:pt>
                <c:pt idx="658">
                  <c:v>890.86852944611644</c:v>
                </c:pt>
                <c:pt idx="659">
                  <c:v>890.86852944611644</c:v>
                </c:pt>
                <c:pt idx="660">
                  <c:v>890.86852944611644</c:v>
                </c:pt>
                <c:pt idx="661">
                  <c:v>890.86852944611644</c:v>
                </c:pt>
                <c:pt idx="662">
                  <c:v>890.86852944611644</c:v>
                </c:pt>
                <c:pt idx="663">
                  <c:v>890.86852944611644</c:v>
                </c:pt>
                <c:pt idx="664">
                  <c:v>890.86852944611644</c:v>
                </c:pt>
                <c:pt idx="665">
                  <c:v>890.86852944611644</c:v>
                </c:pt>
                <c:pt idx="666">
                  <c:v>890.86852944611644</c:v>
                </c:pt>
                <c:pt idx="667">
                  <c:v>890.86852944611644</c:v>
                </c:pt>
                <c:pt idx="668">
                  <c:v>890.86852944611644</c:v>
                </c:pt>
                <c:pt idx="669">
                  <c:v>890.86852944611644</c:v>
                </c:pt>
                <c:pt idx="670">
                  <c:v>890.86852944611644</c:v>
                </c:pt>
                <c:pt idx="671">
                  <c:v>890.86852944611644</c:v>
                </c:pt>
                <c:pt idx="672">
                  <c:v>890.86852944611644</c:v>
                </c:pt>
                <c:pt idx="673">
                  <c:v>890.86852944611644</c:v>
                </c:pt>
                <c:pt idx="674">
                  <c:v>890.86852944611644</c:v>
                </c:pt>
                <c:pt idx="675">
                  <c:v>890.86852944611644</c:v>
                </c:pt>
                <c:pt idx="676">
                  <c:v>890.86852944611644</c:v>
                </c:pt>
                <c:pt idx="677">
                  <c:v>890.86852944611644</c:v>
                </c:pt>
                <c:pt idx="678">
                  <c:v>890.86852944611644</c:v>
                </c:pt>
                <c:pt idx="679">
                  <c:v>890.86852944611644</c:v>
                </c:pt>
                <c:pt idx="680">
                  <c:v>890.86852944611644</c:v>
                </c:pt>
                <c:pt idx="681">
                  <c:v>890.86852944611644</c:v>
                </c:pt>
                <c:pt idx="682">
                  <c:v>890.86852944611644</c:v>
                </c:pt>
                <c:pt idx="683">
                  <c:v>890.86852944611644</c:v>
                </c:pt>
                <c:pt idx="684">
                  <c:v>890.86852944611644</c:v>
                </c:pt>
                <c:pt idx="685">
                  <c:v>890.86852944611644</c:v>
                </c:pt>
                <c:pt idx="686">
                  <c:v>890.86852944611644</c:v>
                </c:pt>
                <c:pt idx="687">
                  <c:v>890.86852944611644</c:v>
                </c:pt>
                <c:pt idx="688">
                  <c:v>890.86852944611644</c:v>
                </c:pt>
                <c:pt idx="689">
                  <c:v>890.86852944611644</c:v>
                </c:pt>
                <c:pt idx="690">
                  <c:v>890.86852944611644</c:v>
                </c:pt>
                <c:pt idx="691">
                  <c:v>890.86852944611644</c:v>
                </c:pt>
                <c:pt idx="692">
                  <c:v>890.86852944611644</c:v>
                </c:pt>
                <c:pt idx="693">
                  <c:v>890.86852944611644</c:v>
                </c:pt>
                <c:pt idx="694">
                  <c:v>890.86852944611644</c:v>
                </c:pt>
                <c:pt idx="695">
                  <c:v>890.86852944611644</c:v>
                </c:pt>
                <c:pt idx="696">
                  <c:v>890.86852944611644</c:v>
                </c:pt>
                <c:pt idx="697">
                  <c:v>890.86852944611644</c:v>
                </c:pt>
                <c:pt idx="698">
                  <c:v>890.86852944611644</c:v>
                </c:pt>
                <c:pt idx="699">
                  <c:v>890.86852944611644</c:v>
                </c:pt>
                <c:pt idx="700">
                  <c:v>890.86852944611644</c:v>
                </c:pt>
                <c:pt idx="701">
                  <c:v>890.86852944611644</c:v>
                </c:pt>
                <c:pt idx="702">
                  <c:v>890.86852944611644</c:v>
                </c:pt>
                <c:pt idx="703">
                  <c:v>890.86852944611644</c:v>
                </c:pt>
                <c:pt idx="704">
                  <c:v>890.86852944611644</c:v>
                </c:pt>
                <c:pt idx="705">
                  <c:v>890.86852944611644</c:v>
                </c:pt>
                <c:pt idx="706">
                  <c:v>890.86852944611644</c:v>
                </c:pt>
                <c:pt idx="707">
                  <c:v>890.86852944611644</c:v>
                </c:pt>
                <c:pt idx="708">
                  <c:v>890.86852944611644</c:v>
                </c:pt>
                <c:pt idx="709">
                  <c:v>890.86852944611644</c:v>
                </c:pt>
                <c:pt idx="710">
                  <c:v>890.86852944611644</c:v>
                </c:pt>
                <c:pt idx="711">
                  <c:v>890.86852944611644</c:v>
                </c:pt>
                <c:pt idx="712">
                  <c:v>890.86852944611644</c:v>
                </c:pt>
                <c:pt idx="713">
                  <c:v>890.86852944611644</c:v>
                </c:pt>
                <c:pt idx="714">
                  <c:v>890.86852944611644</c:v>
                </c:pt>
                <c:pt idx="715">
                  <c:v>890.86852944611644</c:v>
                </c:pt>
                <c:pt idx="716">
                  <c:v>890.86852944611644</c:v>
                </c:pt>
                <c:pt idx="717">
                  <c:v>890.86852944611644</c:v>
                </c:pt>
                <c:pt idx="718">
                  <c:v>890.86852944611644</c:v>
                </c:pt>
                <c:pt idx="719">
                  <c:v>890.86852944611644</c:v>
                </c:pt>
                <c:pt idx="720">
                  <c:v>890.86852944611644</c:v>
                </c:pt>
                <c:pt idx="721">
                  <c:v>890.86852944611644</c:v>
                </c:pt>
                <c:pt idx="722">
                  <c:v>890.86852944611644</c:v>
                </c:pt>
                <c:pt idx="723">
                  <c:v>890.86852944611644</c:v>
                </c:pt>
                <c:pt idx="724">
                  <c:v>890.86852944611644</c:v>
                </c:pt>
                <c:pt idx="725">
                  <c:v>890.86852944611644</c:v>
                </c:pt>
                <c:pt idx="726">
                  <c:v>890.86852944611644</c:v>
                </c:pt>
                <c:pt idx="727">
                  <c:v>890.86852944611644</c:v>
                </c:pt>
                <c:pt idx="728">
                  <c:v>890.86852944611644</c:v>
                </c:pt>
                <c:pt idx="729">
                  <c:v>890.86852944611644</c:v>
                </c:pt>
                <c:pt idx="730">
                  <c:v>890.86852944611644</c:v>
                </c:pt>
                <c:pt idx="731">
                  <c:v>890.86852944611644</c:v>
                </c:pt>
                <c:pt idx="732">
                  <c:v>890.86852944611644</c:v>
                </c:pt>
                <c:pt idx="733">
                  <c:v>890.86852944611644</c:v>
                </c:pt>
                <c:pt idx="734">
                  <c:v>890.86852944611644</c:v>
                </c:pt>
                <c:pt idx="735">
                  <c:v>890.86852944611644</c:v>
                </c:pt>
                <c:pt idx="736">
                  <c:v>890.86852944611644</c:v>
                </c:pt>
                <c:pt idx="737">
                  <c:v>890.86852944611644</c:v>
                </c:pt>
                <c:pt idx="738">
                  <c:v>890.86852944611644</c:v>
                </c:pt>
                <c:pt idx="739">
                  <c:v>890.86852944611644</c:v>
                </c:pt>
                <c:pt idx="740">
                  <c:v>890.86852944611644</c:v>
                </c:pt>
                <c:pt idx="741">
                  <c:v>890.86852944611644</c:v>
                </c:pt>
                <c:pt idx="742">
                  <c:v>890.86852944611644</c:v>
                </c:pt>
                <c:pt idx="743">
                  <c:v>890.86852944611644</c:v>
                </c:pt>
                <c:pt idx="744">
                  <c:v>890.86852944611644</c:v>
                </c:pt>
                <c:pt idx="745">
                  <c:v>890.86852944611644</c:v>
                </c:pt>
                <c:pt idx="746">
                  <c:v>890.86852944611644</c:v>
                </c:pt>
                <c:pt idx="747">
                  <c:v>890.86852944611644</c:v>
                </c:pt>
                <c:pt idx="748">
                  <c:v>890.86852944611644</c:v>
                </c:pt>
                <c:pt idx="749">
                  <c:v>890.86852944611644</c:v>
                </c:pt>
                <c:pt idx="750">
                  <c:v>890.86852944611644</c:v>
                </c:pt>
                <c:pt idx="751">
                  <c:v>890.86852944611644</c:v>
                </c:pt>
                <c:pt idx="752">
                  <c:v>890.86852944611644</c:v>
                </c:pt>
                <c:pt idx="753">
                  <c:v>890.86852944611644</c:v>
                </c:pt>
                <c:pt idx="754">
                  <c:v>890.86852944611644</c:v>
                </c:pt>
                <c:pt idx="755">
                  <c:v>890.86852944611644</c:v>
                </c:pt>
                <c:pt idx="756">
                  <c:v>890.86852944611644</c:v>
                </c:pt>
                <c:pt idx="757">
                  <c:v>890.86852944611644</c:v>
                </c:pt>
                <c:pt idx="758">
                  <c:v>890.86852944611644</c:v>
                </c:pt>
                <c:pt idx="759">
                  <c:v>890.86852944611644</c:v>
                </c:pt>
                <c:pt idx="760">
                  <c:v>890.86852944611644</c:v>
                </c:pt>
                <c:pt idx="761">
                  <c:v>890.86852944611644</c:v>
                </c:pt>
                <c:pt idx="762">
                  <c:v>890.86852944611644</c:v>
                </c:pt>
                <c:pt idx="763">
                  <c:v>890.86852944611644</c:v>
                </c:pt>
                <c:pt idx="764">
                  <c:v>890.86852944611644</c:v>
                </c:pt>
                <c:pt idx="765">
                  <c:v>890.86852944611644</c:v>
                </c:pt>
                <c:pt idx="766">
                  <c:v>890.86852944611644</c:v>
                </c:pt>
                <c:pt idx="767">
                  <c:v>890.86852944611644</c:v>
                </c:pt>
                <c:pt idx="768">
                  <c:v>890.86852944611644</c:v>
                </c:pt>
                <c:pt idx="769">
                  <c:v>890.86852944611644</c:v>
                </c:pt>
                <c:pt idx="770">
                  <c:v>890.86852944611644</c:v>
                </c:pt>
                <c:pt idx="771">
                  <c:v>890.86852944611644</c:v>
                </c:pt>
                <c:pt idx="772">
                  <c:v>890.86852944611644</c:v>
                </c:pt>
                <c:pt idx="773">
                  <c:v>890.86852944611644</c:v>
                </c:pt>
                <c:pt idx="774">
                  <c:v>890.86852944611644</c:v>
                </c:pt>
                <c:pt idx="775">
                  <c:v>890.86852944611644</c:v>
                </c:pt>
                <c:pt idx="776">
                  <c:v>890.86852944611644</c:v>
                </c:pt>
                <c:pt idx="777">
                  <c:v>890.86852944611644</c:v>
                </c:pt>
                <c:pt idx="778">
                  <c:v>890.86852944611644</c:v>
                </c:pt>
                <c:pt idx="779">
                  <c:v>890.86852944611644</c:v>
                </c:pt>
                <c:pt idx="780">
                  <c:v>890.86852944611644</c:v>
                </c:pt>
                <c:pt idx="781">
                  <c:v>890.86852944611644</c:v>
                </c:pt>
                <c:pt idx="782">
                  <c:v>890.86852944611644</c:v>
                </c:pt>
                <c:pt idx="783">
                  <c:v>890.86852944611644</c:v>
                </c:pt>
                <c:pt idx="784">
                  <c:v>890.86852944611644</c:v>
                </c:pt>
                <c:pt idx="785">
                  <c:v>890.86852944611644</c:v>
                </c:pt>
                <c:pt idx="786">
                  <c:v>890.86852944611644</c:v>
                </c:pt>
                <c:pt idx="787">
                  <c:v>890.86852944611644</c:v>
                </c:pt>
                <c:pt idx="788">
                  <c:v>890.86852944611644</c:v>
                </c:pt>
                <c:pt idx="789">
                  <c:v>890.86852944611644</c:v>
                </c:pt>
                <c:pt idx="790">
                  <c:v>890.86852944611644</c:v>
                </c:pt>
                <c:pt idx="791">
                  <c:v>890.86852944611644</c:v>
                </c:pt>
                <c:pt idx="792">
                  <c:v>890.86852944611644</c:v>
                </c:pt>
                <c:pt idx="793">
                  <c:v>890.86852944611644</c:v>
                </c:pt>
                <c:pt idx="794">
                  <c:v>890.86852944611644</c:v>
                </c:pt>
                <c:pt idx="795">
                  <c:v>890.86852944611644</c:v>
                </c:pt>
                <c:pt idx="796">
                  <c:v>890.86852944611644</c:v>
                </c:pt>
                <c:pt idx="797">
                  <c:v>890.86852944611644</c:v>
                </c:pt>
                <c:pt idx="798">
                  <c:v>890.86852944611644</c:v>
                </c:pt>
                <c:pt idx="799">
                  <c:v>890.86852944611644</c:v>
                </c:pt>
                <c:pt idx="800">
                  <c:v>890.86852944611644</c:v>
                </c:pt>
                <c:pt idx="801">
                  <c:v>890.86852944611644</c:v>
                </c:pt>
                <c:pt idx="802">
                  <c:v>890.86852944611644</c:v>
                </c:pt>
                <c:pt idx="803">
                  <c:v>890.86852944611644</c:v>
                </c:pt>
                <c:pt idx="804">
                  <c:v>890.86852944611644</c:v>
                </c:pt>
                <c:pt idx="805">
                  <c:v>890.86852944611644</c:v>
                </c:pt>
                <c:pt idx="806">
                  <c:v>890.86852944611644</c:v>
                </c:pt>
                <c:pt idx="807">
                  <c:v>890.86852944611644</c:v>
                </c:pt>
                <c:pt idx="808">
                  <c:v>890.86852944611644</c:v>
                </c:pt>
                <c:pt idx="809">
                  <c:v>890.86852944611644</c:v>
                </c:pt>
                <c:pt idx="810">
                  <c:v>890.86852944611644</c:v>
                </c:pt>
                <c:pt idx="811">
                  <c:v>890.86852944611644</c:v>
                </c:pt>
                <c:pt idx="812">
                  <c:v>890.86852944611644</c:v>
                </c:pt>
                <c:pt idx="813">
                  <c:v>890.86852944611644</c:v>
                </c:pt>
                <c:pt idx="814">
                  <c:v>890.86852944611644</c:v>
                </c:pt>
                <c:pt idx="815">
                  <c:v>890.86852944611644</c:v>
                </c:pt>
                <c:pt idx="816">
                  <c:v>890.86852944611644</c:v>
                </c:pt>
                <c:pt idx="817">
                  <c:v>890.86852944611644</c:v>
                </c:pt>
                <c:pt idx="818">
                  <c:v>890.86852944611644</c:v>
                </c:pt>
                <c:pt idx="819">
                  <c:v>890.86852944611644</c:v>
                </c:pt>
                <c:pt idx="820">
                  <c:v>890.86852944611644</c:v>
                </c:pt>
                <c:pt idx="821">
                  <c:v>890.86852944611644</c:v>
                </c:pt>
                <c:pt idx="822">
                  <c:v>890.86852944611644</c:v>
                </c:pt>
                <c:pt idx="823">
                  <c:v>890.86852944611644</c:v>
                </c:pt>
                <c:pt idx="824">
                  <c:v>890.86852944611644</c:v>
                </c:pt>
                <c:pt idx="825">
                  <c:v>890.86852944611644</c:v>
                </c:pt>
                <c:pt idx="826">
                  <c:v>890.86852944611644</c:v>
                </c:pt>
                <c:pt idx="827">
                  <c:v>890.86852944611644</c:v>
                </c:pt>
                <c:pt idx="828">
                  <c:v>890.86852944611644</c:v>
                </c:pt>
                <c:pt idx="829">
                  <c:v>890.86852944611644</c:v>
                </c:pt>
                <c:pt idx="830">
                  <c:v>890.86852944611644</c:v>
                </c:pt>
                <c:pt idx="831">
                  <c:v>890.86852944611644</c:v>
                </c:pt>
                <c:pt idx="832">
                  <c:v>890.86852944611644</c:v>
                </c:pt>
                <c:pt idx="833">
                  <c:v>890.86852944611644</c:v>
                </c:pt>
                <c:pt idx="834">
                  <c:v>890.86852944611644</c:v>
                </c:pt>
                <c:pt idx="835">
                  <c:v>890.86852944611644</c:v>
                </c:pt>
                <c:pt idx="836">
                  <c:v>890.86852944611644</c:v>
                </c:pt>
                <c:pt idx="837">
                  <c:v>890.86852944611644</c:v>
                </c:pt>
                <c:pt idx="838">
                  <c:v>890.86852944611644</c:v>
                </c:pt>
                <c:pt idx="839">
                  <c:v>890.86852944611644</c:v>
                </c:pt>
                <c:pt idx="840">
                  <c:v>890.86852944611644</c:v>
                </c:pt>
                <c:pt idx="841">
                  <c:v>890.86852944611644</c:v>
                </c:pt>
                <c:pt idx="842">
                  <c:v>890.86852944611644</c:v>
                </c:pt>
                <c:pt idx="843">
                  <c:v>890.86852944611644</c:v>
                </c:pt>
                <c:pt idx="844">
                  <c:v>890.86852944611644</c:v>
                </c:pt>
                <c:pt idx="845">
                  <c:v>890.86852944611644</c:v>
                </c:pt>
                <c:pt idx="846">
                  <c:v>890.86852944611644</c:v>
                </c:pt>
                <c:pt idx="847">
                  <c:v>890.86852944611644</c:v>
                </c:pt>
                <c:pt idx="848">
                  <c:v>890.86852944611644</c:v>
                </c:pt>
                <c:pt idx="849">
                  <c:v>890.86852944611644</c:v>
                </c:pt>
                <c:pt idx="850">
                  <c:v>890.86852944611644</c:v>
                </c:pt>
                <c:pt idx="851">
                  <c:v>890.86852944611644</c:v>
                </c:pt>
                <c:pt idx="852">
                  <c:v>890.86852944611644</c:v>
                </c:pt>
                <c:pt idx="853">
                  <c:v>890.86852944611644</c:v>
                </c:pt>
                <c:pt idx="854">
                  <c:v>890.86852944611644</c:v>
                </c:pt>
                <c:pt idx="855">
                  <c:v>890.86852944611644</c:v>
                </c:pt>
                <c:pt idx="856">
                  <c:v>890.86852944611644</c:v>
                </c:pt>
                <c:pt idx="857">
                  <c:v>890.86852944611644</c:v>
                </c:pt>
                <c:pt idx="858">
                  <c:v>890.86852944611644</c:v>
                </c:pt>
                <c:pt idx="859">
                  <c:v>890.86852944611644</c:v>
                </c:pt>
                <c:pt idx="860">
                  <c:v>890.86852944611644</c:v>
                </c:pt>
                <c:pt idx="861">
                  <c:v>890.86852944611644</c:v>
                </c:pt>
                <c:pt idx="862">
                  <c:v>890.86852944611644</c:v>
                </c:pt>
                <c:pt idx="863">
                  <c:v>890.86852944611644</c:v>
                </c:pt>
                <c:pt idx="864">
                  <c:v>890.86852944611644</c:v>
                </c:pt>
                <c:pt idx="865">
                  <c:v>890.86852944611644</c:v>
                </c:pt>
                <c:pt idx="866">
                  <c:v>890.86852944611644</c:v>
                </c:pt>
                <c:pt idx="867">
                  <c:v>890.86852944611644</c:v>
                </c:pt>
                <c:pt idx="868">
                  <c:v>890.86852944611644</c:v>
                </c:pt>
                <c:pt idx="869">
                  <c:v>890.86852944611644</c:v>
                </c:pt>
                <c:pt idx="870">
                  <c:v>890.86852944611644</c:v>
                </c:pt>
                <c:pt idx="871">
                  <c:v>890.86852944611644</c:v>
                </c:pt>
                <c:pt idx="872">
                  <c:v>890.86852944611644</c:v>
                </c:pt>
                <c:pt idx="873">
                  <c:v>890.86852944611644</c:v>
                </c:pt>
                <c:pt idx="874">
                  <c:v>890.86852944611644</c:v>
                </c:pt>
                <c:pt idx="875">
                  <c:v>890.86852944611644</c:v>
                </c:pt>
                <c:pt idx="876">
                  <c:v>890.86852944611644</c:v>
                </c:pt>
                <c:pt idx="877">
                  <c:v>890.86852944611644</c:v>
                </c:pt>
                <c:pt idx="878">
                  <c:v>890.86852944611644</c:v>
                </c:pt>
                <c:pt idx="879">
                  <c:v>890.86852944611644</c:v>
                </c:pt>
                <c:pt idx="880">
                  <c:v>890.86852944611644</c:v>
                </c:pt>
                <c:pt idx="881">
                  <c:v>890.86852944611644</c:v>
                </c:pt>
                <c:pt idx="882">
                  <c:v>890.86852944611644</c:v>
                </c:pt>
                <c:pt idx="883">
                  <c:v>890.86852944611644</c:v>
                </c:pt>
                <c:pt idx="884">
                  <c:v>890.86852944611644</c:v>
                </c:pt>
                <c:pt idx="885">
                  <c:v>890.86852944611644</c:v>
                </c:pt>
                <c:pt idx="886">
                  <c:v>890.86852944611644</c:v>
                </c:pt>
                <c:pt idx="887">
                  <c:v>890.86852944611644</c:v>
                </c:pt>
                <c:pt idx="888">
                  <c:v>890.86852944611644</c:v>
                </c:pt>
                <c:pt idx="889">
                  <c:v>890.86852944611644</c:v>
                </c:pt>
                <c:pt idx="890">
                  <c:v>890.86852944611644</c:v>
                </c:pt>
                <c:pt idx="891">
                  <c:v>890.86852944611644</c:v>
                </c:pt>
                <c:pt idx="892">
                  <c:v>890.86852944611644</c:v>
                </c:pt>
                <c:pt idx="893">
                  <c:v>890.86852944611644</c:v>
                </c:pt>
                <c:pt idx="894">
                  <c:v>890.86852944611644</c:v>
                </c:pt>
                <c:pt idx="895">
                  <c:v>890.86852944611644</c:v>
                </c:pt>
                <c:pt idx="896">
                  <c:v>890.86852944611644</c:v>
                </c:pt>
                <c:pt idx="897">
                  <c:v>890.86852944611644</c:v>
                </c:pt>
                <c:pt idx="898">
                  <c:v>890.86852944611644</c:v>
                </c:pt>
                <c:pt idx="899">
                  <c:v>890.86852944611644</c:v>
                </c:pt>
                <c:pt idx="900">
                  <c:v>890.86852944611644</c:v>
                </c:pt>
                <c:pt idx="901">
                  <c:v>890.86852944611644</c:v>
                </c:pt>
                <c:pt idx="902">
                  <c:v>890.86852944611644</c:v>
                </c:pt>
                <c:pt idx="903">
                  <c:v>890.86852944611644</c:v>
                </c:pt>
                <c:pt idx="904">
                  <c:v>890.86852944611644</c:v>
                </c:pt>
                <c:pt idx="905">
                  <c:v>890.86852944611644</c:v>
                </c:pt>
                <c:pt idx="906">
                  <c:v>890.86852944611644</c:v>
                </c:pt>
                <c:pt idx="907">
                  <c:v>890.86852944611644</c:v>
                </c:pt>
                <c:pt idx="908">
                  <c:v>890.86852944611644</c:v>
                </c:pt>
                <c:pt idx="909">
                  <c:v>890.86852944611644</c:v>
                </c:pt>
                <c:pt idx="910">
                  <c:v>890.86852944611644</c:v>
                </c:pt>
                <c:pt idx="911">
                  <c:v>890.86852944611644</c:v>
                </c:pt>
                <c:pt idx="912">
                  <c:v>890.86852944611644</c:v>
                </c:pt>
                <c:pt idx="913">
                  <c:v>890.86852944611644</c:v>
                </c:pt>
                <c:pt idx="914">
                  <c:v>890.86852944611644</c:v>
                </c:pt>
                <c:pt idx="915">
                  <c:v>890.86852944611644</c:v>
                </c:pt>
                <c:pt idx="916">
                  <c:v>890.86852944611644</c:v>
                </c:pt>
                <c:pt idx="917">
                  <c:v>890.86852944611644</c:v>
                </c:pt>
                <c:pt idx="918">
                  <c:v>890.86852944611644</c:v>
                </c:pt>
                <c:pt idx="919">
                  <c:v>890.86852944611644</c:v>
                </c:pt>
                <c:pt idx="920">
                  <c:v>890.86852944611644</c:v>
                </c:pt>
                <c:pt idx="921">
                  <c:v>890.86852944611644</c:v>
                </c:pt>
                <c:pt idx="922">
                  <c:v>890.86852944611644</c:v>
                </c:pt>
                <c:pt idx="923">
                  <c:v>890.86852944611644</c:v>
                </c:pt>
                <c:pt idx="924">
                  <c:v>890.86852944611644</c:v>
                </c:pt>
                <c:pt idx="925">
                  <c:v>890.86852944611644</c:v>
                </c:pt>
                <c:pt idx="926">
                  <c:v>890.86852944611644</c:v>
                </c:pt>
                <c:pt idx="927">
                  <c:v>890.86852944611644</c:v>
                </c:pt>
                <c:pt idx="928">
                  <c:v>890.86852944611644</c:v>
                </c:pt>
                <c:pt idx="929">
                  <c:v>890.86852944611644</c:v>
                </c:pt>
                <c:pt idx="930">
                  <c:v>890.86852944611644</c:v>
                </c:pt>
                <c:pt idx="931">
                  <c:v>890.86852944611644</c:v>
                </c:pt>
                <c:pt idx="932">
                  <c:v>890.86852944611644</c:v>
                </c:pt>
                <c:pt idx="933">
                  <c:v>890.86852944611644</c:v>
                </c:pt>
                <c:pt idx="934">
                  <c:v>890.86852944611644</c:v>
                </c:pt>
                <c:pt idx="935">
                  <c:v>890.86852944611644</c:v>
                </c:pt>
                <c:pt idx="936">
                  <c:v>890.86852944611644</c:v>
                </c:pt>
                <c:pt idx="937">
                  <c:v>890.86852944611644</c:v>
                </c:pt>
                <c:pt idx="938">
                  <c:v>890.86852944611644</c:v>
                </c:pt>
                <c:pt idx="939">
                  <c:v>890.86852944611644</c:v>
                </c:pt>
                <c:pt idx="940">
                  <c:v>890.86852944611644</c:v>
                </c:pt>
                <c:pt idx="941">
                  <c:v>890.86852944611644</c:v>
                </c:pt>
                <c:pt idx="942">
                  <c:v>890.86852944611644</c:v>
                </c:pt>
                <c:pt idx="943">
                  <c:v>890.86852944611644</c:v>
                </c:pt>
                <c:pt idx="944">
                  <c:v>890.86852944611644</c:v>
                </c:pt>
                <c:pt idx="945">
                  <c:v>890.86852944611644</c:v>
                </c:pt>
                <c:pt idx="946">
                  <c:v>890.86852944611644</c:v>
                </c:pt>
                <c:pt idx="947">
                  <c:v>890.86852944611644</c:v>
                </c:pt>
                <c:pt idx="948">
                  <c:v>890.86852944611644</c:v>
                </c:pt>
                <c:pt idx="949">
                  <c:v>890.86852944611644</c:v>
                </c:pt>
                <c:pt idx="950">
                  <c:v>890.86852944611644</c:v>
                </c:pt>
                <c:pt idx="951">
                  <c:v>890.86852944611644</c:v>
                </c:pt>
                <c:pt idx="952">
                  <c:v>890.86852944611644</c:v>
                </c:pt>
                <c:pt idx="953">
                  <c:v>890.86852944611644</c:v>
                </c:pt>
                <c:pt idx="954">
                  <c:v>890.86852944611644</c:v>
                </c:pt>
                <c:pt idx="955">
                  <c:v>890.86852944611644</c:v>
                </c:pt>
                <c:pt idx="956">
                  <c:v>890.86852944611644</c:v>
                </c:pt>
                <c:pt idx="957">
                  <c:v>890.86852944611644</c:v>
                </c:pt>
                <c:pt idx="958">
                  <c:v>890.86852944611644</c:v>
                </c:pt>
                <c:pt idx="959">
                  <c:v>890.86852944611644</c:v>
                </c:pt>
                <c:pt idx="960">
                  <c:v>890.86852944611644</c:v>
                </c:pt>
                <c:pt idx="961">
                  <c:v>890.86852944611644</c:v>
                </c:pt>
                <c:pt idx="962">
                  <c:v>890.86852944611644</c:v>
                </c:pt>
                <c:pt idx="963">
                  <c:v>890.86852944611644</c:v>
                </c:pt>
                <c:pt idx="964">
                  <c:v>890.86852944611644</c:v>
                </c:pt>
                <c:pt idx="965">
                  <c:v>890.86852944611644</c:v>
                </c:pt>
                <c:pt idx="966">
                  <c:v>890.86852944611644</c:v>
                </c:pt>
                <c:pt idx="967">
                  <c:v>890.86852944611644</c:v>
                </c:pt>
                <c:pt idx="968">
                  <c:v>890.86852944611644</c:v>
                </c:pt>
                <c:pt idx="969">
                  <c:v>890.86852944611644</c:v>
                </c:pt>
                <c:pt idx="970">
                  <c:v>890.86852944611644</c:v>
                </c:pt>
                <c:pt idx="971">
                  <c:v>890.86852944611644</c:v>
                </c:pt>
                <c:pt idx="972">
                  <c:v>890.86852944611644</c:v>
                </c:pt>
                <c:pt idx="973">
                  <c:v>890.86852944611644</c:v>
                </c:pt>
                <c:pt idx="974">
                  <c:v>890.86852944611644</c:v>
                </c:pt>
                <c:pt idx="975">
                  <c:v>890.86852944611644</c:v>
                </c:pt>
                <c:pt idx="976">
                  <c:v>890.86852944611644</c:v>
                </c:pt>
                <c:pt idx="977">
                  <c:v>890.86852944611644</c:v>
                </c:pt>
                <c:pt idx="978">
                  <c:v>890.86852944611644</c:v>
                </c:pt>
                <c:pt idx="979">
                  <c:v>890.86852944611644</c:v>
                </c:pt>
                <c:pt idx="980">
                  <c:v>890.86852944611644</c:v>
                </c:pt>
                <c:pt idx="981">
                  <c:v>890.86852944611644</c:v>
                </c:pt>
                <c:pt idx="982">
                  <c:v>890.86852944611644</c:v>
                </c:pt>
                <c:pt idx="983">
                  <c:v>890.86852944611644</c:v>
                </c:pt>
                <c:pt idx="984">
                  <c:v>890.86852944611644</c:v>
                </c:pt>
                <c:pt idx="985">
                  <c:v>890.86852944611644</c:v>
                </c:pt>
                <c:pt idx="986">
                  <c:v>890.86852944611644</c:v>
                </c:pt>
                <c:pt idx="987">
                  <c:v>890.86852944611644</c:v>
                </c:pt>
                <c:pt idx="988">
                  <c:v>890.86852944611644</c:v>
                </c:pt>
                <c:pt idx="989">
                  <c:v>890.86852944611644</c:v>
                </c:pt>
                <c:pt idx="990">
                  <c:v>890.86852944611644</c:v>
                </c:pt>
                <c:pt idx="991">
                  <c:v>890.86852944611644</c:v>
                </c:pt>
                <c:pt idx="992">
                  <c:v>890.86852944611644</c:v>
                </c:pt>
                <c:pt idx="993">
                  <c:v>890.86852944611644</c:v>
                </c:pt>
                <c:pt idx="994">
                  <c:v>890.86852944611644</c:v>
                </c:pt>
                <c:pt idx="995">
                  <c:v>890.86852944611644</c:v>
                </c:pt>
                <c:pt idx="996">
                  <c:v>890.86852944611644</c:v>
                </c:pt>
                <c:pt idx="997">
                  <c:v>890.86852944611644</c:v>
                </c:pt>
                <c:pt idx="998">
                  <c:v>890.86852944611644</c:v>
                </c:pt>
                <c:pt idx="999">
                  <c:v>890.86852944611644</c:v>
                </c:pt>
                <c:pt idx="1000">
                  <c:v>890.86852944611644</c:v>
                </c:pt>
              </c:numCache>
            </c:numRef>
          </c:xVal>
          <c:yVal>
            <c:numRef>
              <c:f>Calculs!$K$4:$K$1004</c:f>
              <c:numCache>
                <c:formatCode>0.00</c:formatCode>
                <c:ptCount val="1001"/>
                <c:pt idx="0">
                  <c:v>0</c:v>
                </c:pt>
                <c:pt idx="1">
                  <c:v>0.9860258041822042</c:v>
                </c:pt>
                <c:pt idx="2">
                  <c:v>1.9800538285546747</c:v>
                </c:pt>
                <c:pt idx="3">
                  <c:v>2.9910380675463832</c:v>
                </c:pt>
                <c:pt idx="4">
                  <c:v>4.022002321056342</c:v>
                </c:pt>
                <c:pt idx="5">
                  <c:v>5.072202719963693</c:v>
                </c:pt>
                <c:pt idx="6">
                  <c:v>6.1411106186938422</c:v>
                </c:pt>
                <c:pt idx="7">
                  <c:v>7.2286453230017642</c:v>
                </c:pt>
                <c:pt idx="8">
                  <c:v>8.3349430500628738</c:v>
                </c:pt>
                <c:pt idx="9">
                  <c:v>9.4601398124307359</c:v>
                </c:pt>
                <c:pt idx="10">
                  <c:v>10.604371411166357</c:v>
                </c:pt>
                <c:pt idx="11">
                  <c:v>11.767750844306228</c:v>
                </c:pt>
                <c:pt idx="12">
                  <c:v>12.950345655970654</c:v>
                </c:pt>
                <c:pt idx="13">
                  <c:v>14.152200443156055</c:v>
                </c:pt>
                <c:pt idx="14">
                  <c:v>15.373359423648933</c:v>
                </c:pt>
                <c:pt idx="15">
                  <c:v>16.613866432661176</c:v>
                </c:pt>
                <c:pt idx="16">
                  <c:v>17.873764919494921</c:v>
                </c:pt>
                <c:pt idx="17">
                  <c:v>19.153097944237317</c:v>
                </c:pt>
                <c:pt idx="18">
                  <c:v>20.451908174485553</c:v>
                </c:pt>
                <c:pt idx="19">
                  <c:v>21.770237882102496</c:v>
                </c:pt>
                <c:pt idx="20">
                  <c:v>23.10812894000334</c:v>
                </c:pt>
                <c:pt idx="21">
                  <c:v>24.465613723239922</c:v>
                </c:pt>
                <c:pt idx="22">
                  <c:v>25.842705987587966</c:v>
                </c:pt>
                <c:pt idx="23">
                  <c:v>27.239409937276672</c:v>
                </c:pt>
                <c:pt idx="24">
                  <c:v>28.655729316439317</c:v>
                </c:pt>
                <c:pt idx="25">
                  <c:v>30.091667408390165</c:v>
                </c:pt>
                <c:pt idx="26">
                  <c:v>31.54722703495516</c:v>
                </c:pt>
                <c:pt idx="27">
                  <c:v>33.022410555856283</c:v>
                </c:pt>
                <c:pt idx="28">
                  <c:v>34.517219868149567</c:v>
                </c:pt>
                <c:pt idx="29">
                  <c:v>36.031656405716703</c:v>
                </c:pt>
                <c:pt idx="30">
                  <c:v>37.565721138810233</c:v>
                </c:pt>
                <c:pt idx="31">
                  <c:v>39.119414573652257</c:v>
                </c:pt>
                <c:pt idx="32">
                  <c:v>40.692736752086667</c:v>
                </c:pt>
                <c:pt idx="33">
                  <c:v>42.285687251284813</c:v>
                </c:pt>
                <c:pt idx="34">
                  <c:v>43.898265183504662</c:v>
                </c:pt>
                <c:pt idx="35">
                  <c:v>45.530469195903315</c:v>
                </c:pt>
                <c:pt idx="36">
                  <c:v>47.182297470402929</c:v>
                </c:pt>
                <c:pt idx="37">
                  <c:v>48.853747723609942</c:v>
                </c:pt>
                <c:pt idx="38">
                  <c:v>50.544817206787634</c:v>
                </c:pt>
                <c:pt idx="39">
                  <c:v>52.255502705881902</c:v>
                </c:pt>
                <c:pt idx="40">
                  <c:v>53.985800541600256</c:v>
                </c:pt>
                <c:pt idx="41">
                  <c:v>55.735699433510447</c:v>
                </c:pt>
                <c:pt idx="42">
                  <c:v>57.505173349566256</c:v>
                </c:pt>
                <c:pt idx="43">
                  <c:v>59.294188629686289</c:v>
                </c:pt>
                <c:pt idx="44">
                  <c:v>61.102711125107454</c:v>
                </c:pt>
                <c:pt idx="45">
                  <c:v>62.930706200922948</c:v>
                </c:pt>
                <c:pt idx="46">
                  <c:v>64.778138738677441</c:v>
                </c:pt>
                <c:pt idx="47">
                  <c:v>66.644973139018788</c:v>
                </c:pt>
                <c:pt idx="48">
                  <c:v>68.531173324405586</c:v>
                </c:pt>
                <c:pt idx="49">
                  <c:v>70.436702741870022</c:v>
                </c:pt>
                <c:pt idx="50">
                  <c:v>72.36152436583518</c:v>
                </c:pt>
                <c:pt idx="51">
                  <c:v>74.305600700986275</c:v>
                </c:pt>
                <c:pt idx="52">
                  <c:v>76.268893785195033</c:v>
                </c:pt>
                <c:pt idx="53">
                  <c:v>78.251365192496593</c:v>
                </c:pt>
                <c:pt idx="54">
                  <c:v>80.252976036118199</c:v>
                </c:pt>
                <c:pt idx="55">
                  <c:v>82.273686971559002</c:v>
                </c:pt>
                <c:pt idx="56">
                  <c:v>84.313458199720202</c:v>
                </c:pt>
                <c:pt idx="57">
                  <c:v>86.372249470084853</c:v>
                </c:pt>
                <c:pt idx="58">
                  <c:v>88.450020083946669</c:v>
                </c:pt>
                <c:pt idx="59">
                  <c:v>90.54672889768689</c:v>
                </c:pt>
                <c:pt idx="60">
                  <c:v>92.662334326098758</c:v>
                </c:pt>
                <c:pt idx="61">
                  <c:v>94.796794345758585</c:v>
                </c:pt>
                <c:pt idx="62">
                  <c:v>96.95006649844278</c:v>
                </c:pt>
                <c:pt idx="63">
                  <c:v>99.122107894590144</c:v>
                </c:pt>
                <c:pt idx="64">
                  <c:v>101.31287521680845</c:v>
                </c:pt>
                <c:pt idx="65">
                  <c:v>103.5223247234248</c:v>
                </c:pt>
                <c:pt idx="66">
                  <c:v>105.75041225207873</c:v>
                </c:pt>
                <c:pt idx="67">
                  <c:v>107.99709322335742</c:v>
                </c:pt>
                <c:pt idx="68">
                  <c:v>110.26232264447218</c:v>
                </c:pt>
                <c:pt idx="69">
                  <c:v>112.54605511297541</c:v>
                </c:pt>
                <c:pt idx="70">
                  <c:v>114.84824482051719</c:v>
                </c:pt>
                <c:pt idx="71">
                  <c:v>117.16884555664079</c:v>
                </c:pt>
                <c:pt idx="72">
                  <c:v>119.50781071261609</c:v>
                </c:pt>
                <c:pt idx="73">
                  <c:v>121.86509328531035</c:v>
                </c:pt>
                <c:pt idx="74">
                  <c:v>124.24064588109528</c:v>
                </c:pt>
                <c:pt idx="75">
                  <c:v>126.63442071978962</c:v>
                </c:pt>
                <c:pt idx="76">
                  <c:v>129.04636963863658</c:v>
                </c:pt>
                <c:pt idx="77">
                  <c:v>131.47644409631499</c:v>
                </c:pt>
                <c:pt idx="78">
                  <c:v>133.92459517698356</c:v>
                </c:pt>
                <c:pt idx="79">
                  <c:v>136.39077359435726</c:v>
                </c:pt>
                <c:pt idx="80">
                  <c:v>138.87492969581513</c:v>
                </c:pt>
                <c:pt idx="81">
                  <c:v>141.37700608912237</c:v>
                </c:pt>
                <c:pt idx="82">
                  <c:v>143.89693026226144</c:v>
                </c:pt>
                <c:pt idx="83">
                  <c:v>146.43462196884269</c:v>
                </c:pt>
                <c:pt idx="84">
                  <c:v>148.99000062169191</c:v>
                </c:pt>
                <c:pt idx="85">
                  <c:v>151.56298529955077</c:v>
                </c:pt>
                <c:pt idx="86">
                  <c:v>154.15349475378872</c:v>
                </c:pt>
                <c:pt idx="87">
                  <c:v>156.76144741512434</c:v>
                </c:pt>
                <c:pt idx="88">
                  <c:v>159.38676140035525</c:v>
                </c:pt>
                <c:pt idx="89">
                  <c:v>162.02935451909477</c:v>
                </c:pt>
                <c:pt idx="90">
                  <c:v>164.68914428051394</c:v>
                </c:pt>
                <c:pt idx="91">
                  <c:v>167.36604462526191</c:v>
                </c:pt>
                <c:pt idx="92">
                  <c:v>170.05996265543718</c:v>
                </c:pt>
                <c:pt idx="93">
                  <c:v>172.77080192004792</c:v>
                </c:pt>
                <c:pt idx="94">
                  <c:v>175.49846570299044</c:v>
                </c:pt>
                <c:pt idx="95">
                  <c:v>178.24285703092585</c:v>
                </c:pt>
                <c:pt idx="96">
                  <c:v>181.00387868114342</c:v>
                </c:pt>
                <c:pt idx="97">
                  <c:v>183.78143318940914</c:v>
                </c:pt>
                <c:pt idx="98">
                  <c:v>186.57542285779752</c:v>
                </c:pt>
                <c:pt idx="99">
                  <c:v>189.38574976250536</c:v>
                </c:pt>
                <c:pt idx="100">
                  <c:v>192.21231576164598</c:v>
                </c:pt>
                <c:pt idx="101">
                  <c:v>195.05502197677447</c:v>
                </c:pt>
                <c:pt idx="102">
                  <c:v>197.91376827426413</c:v>
                </c:pt>
                <c:pt idx="103">
                  <c:v>200.78845380026317</c:v>
                </c:pt>
                <c:pt idx="104">
                  <c:v>203.67897751584093</c:v>
                </c:pt>
                <c:pt idx="105">
                  <c:v>206.58523820483887</c:v>
                </c:pt>
                <c:pt idx="106">
                  <c:v>209.50713448169111</c:v>
                </c:pt>
                <c:pt idx="107">
                  <c:v>212.44456479921297</c:v>
                </c:pt>
                <c:pt idx="108">
                  <c:v>215.39742745635604</c:v>
                </c:pt>
                <c:pt idx="109">
                  <c:v>218.36562060592865</c:v>
                </c:pt>
                <c:pt idx="110">
                  <c:v>221.34904226228014</c:v>
                </c:pt>
                <c:pt idx="111">
                  <c:v>224.34759639595276</c:v>
                </c:pt>
                <c:pt idx="112">
                  <c:v>227.36119902765739</c:v>
                </c:pt>
                <c:pt idx="113">
                  <c:v>230.38977213351808</c:v>
                </c:pt>
                <c:pt idx="114">
                  <c:v>233.43323754997311</c:v>
                </c:pt>
                <c:pt idx="115">
                  <c:v>236.49151697939215</c:v>
                </c:pt>
                <c:pt idx="116">
                  <c:v>239.56453199567298</c:v>
                </c:pt>
                <c:pt idx="117">
                  <c:v>242.65220404981704</c:v>
                </c:pt>
                <c:pt idx="118">
                  <c:v>245.75445447548304</c:v>
                </c:pt>
                <c:pt idx="119">
                  <c:v>248.87120449451757</c:v>
                </c:pt>
                <c:pt idx="120">
                  <c:v>252.00237522246209</c:v>
                </c:pt>
                <c:pt idx="121">
                  <c:v>255.14787753147687</c:v>
                </c:pt>
                <c:pt idx="122">
                  <c:v>258.30760191731349</c:v>
                </c:pt>
                <c:pt idx="123">
                  <c:v>261.48142867873639</c:v>
                </c:pt>
                <c:pt idx="124">
                  <c:v>264.66923809437986</c:v>
                </c:pt>
                <c:pt idx="125">
                  <c:v>267.87091043117448</c:v>
                </c:pt>
                <c:pt idx="126">
                  <c:v>271.08632595270001</c:v>
                </c:pt>
                <c:pt idx="127">
                  <c:v>274.31536492746375</c:v>
                </c:pt>
                <c:pt idx="128">
                  <c:v>277.55790763710257</c:v>
                </c:pt>
                <c:pt idx="129">
                  <c:v>280.81383438450848</c:v>
                </c:pt>
                <c:pt idx="130">
                  <c:v>284.08302550187591</c:v>
                </c:pt>
                <c:pt idx="131">
                  <c:v>287.36535869123122</c:v>
                </c:pt>
                <c:pt idx="132">
                  <c:v>290.66070636695605</c:v>
                </c:pt>
                <c:pt idx="133">
                  <c:v>293.96893834116366</c:v>
                </c:pt>
                <c:pt idx="134">
                  <c:v>297.28992450733085</c:v>
                </c:pt>
                <c:pt idx="135">
                  <c:v>300.62353484875575</c:v>
                </c:pt>
                <c:pt idx="136">
                  <c:v>303.96963944691686</c:v>
                </c:pt>
                <c:pt idx="137">
                  <c:v>307.32810848973293</c:v>
                </c:pt>
                <c:pt idx="138">
                  <c:v>310.69881227972212</c:v>
                </c:pt>
                <c:pt idx="139">
                  <c:v>314.08162124206058</c:v>
                </c:pt>
                <c:pt idx="140">
                  <c:v>317.47640593253897</c:v>
                </c:pt>
                <c:pt idx="141">
                  <c:v>320.88300500983996</c:v>
                </c:pt>
                <c:pt idx="142">
                  <c:v>324.30119324552794</c:v>
                </c:pt>
                <c:pt idx="143">
                  <c:v>327.73071371286625</c:v>
                </c:pt>
                <c:pt idx="144">
                  <c:v>331.17130994347713</c:v>
                </c:pt>
                <c:pt idx="145">
                  <c:v>334.62272594616593</c:v>
                </c:pt>
                <c:pt idx="146">
                  <c:v>338.08470622536072</c:v>
                </c:pt>
                <c:pt idx="147">
                  <c:v>341.55699579916745</c:v>
                </c:pt>
                <c:pt idx="148">
                  <c:v>345.03934021703867</c:v>
                </c:pt>
                <c:pt idx="149">
                  <c:v>348.53148557705663</c:v>
                </c:pt>
                <c:pt idx="150">
                  <c:v>352.03317854282926</c:v>
                </c:pt>
                <c:pt idx="151">
                  <c:v>355.54416635999985</c:v>
                </c:pt>
                <c:pt idx="152">
                  <c:v>359.06419687237002</c:v>
                </c:pt>
                <c:pt idx="153">
                  <c:v>362.5930185376364</c:v>
                </c:pt>
                <c:pt idx="154">
                  <c:v>366.13038044274128</c:v>
                </c:pt>
                <c:pt idx="155">
                  <c:v>369.67603231883822</c:v>
                </c:pt>
                <c:pt idx="156">
                  <c:v>373.22957192624858</c:v>
                </c:pt>
                <c:pt idx="157">
                  <c:v>376.79029278035921</c:v>
                </c:pt>
                <c:pt idx="158">
                  <c:v>380.35733777236271</c:v>
                </c:pt>
                <c:pt idx="159">
                  <c:v>383.92985250126947</c:v>
                </c:pt>
                <c:pt idx="160">
                  <c:v>387.50698539098909</c:v>
                </c:pt>
                <c:pt idx="161">
                  <c:v>391.08769347046581</c:v>
                </c:pt>
                <c:pt idx="162">
                  <c:v>394.67054881415078</c:v>
                </c:pt>
                <c:pt idx="163">
                  <c:v>398.25395315538572</c:v>
                </c:pt>
                <c:pt idx="164">
                  <c:v>401.83635188639568</c:v>
                </c:pt>
                <c:pt idx="165">
                  <c:v>405.41640145565549</c:v>
                </c:pt>
                <c:pt idx="166">
                  <c:v>408.99313594985813</c:v>
                </c:pt>
                <c:pt idx="167">
                  <c:v>412.56563848392693</c:v>
                </c:pt>
                <c:pt idx="168">
                  <c:v>416.13281622715294</c:v>
                </c:pt>
                <c:pt idx="169">
                  <c:v>419.69325091626132</c:v>
                </c:pt>
                <c:pt idx="170">
                  <c:v>423.24515255610271</c:v>
                </c:pt>
                <c:pt idx="171">
                  <c:v>426.78728527380673</c:v>
                </c:pt>
                <c:pt idx="172">
                  <c:v>430.31937691346906</c:v>
                </c:pt>
                <c:pt idx="173">
                  <c:v>433.84148186916411</c:v>
                </c:pt>
                <c:pt idx="174">
                  <c:v>437.35365406735673</c:v>
                </c:pt>
                <c:pt idx="175">
                  <c:v>440.85594697229021</c:v>
                </c:pt>
                <c:pt idx="176">
                  <c:v>444.34841359129689</c:v>
                </c:pt>
                <c:pt idx="177">
                  <c:v>447.83110648003174</c:v>
                </c:pt>
                <c:pt idx="178">
                  <c:v>451.3040777476312</c:v>
                </c:pt>
                <c:pt idx="179">
                  <c:v>454.76737906179807</c:v>
                </c:pt>
                <c:pt idx="180">
                  <c:v>458.22106165381359</c:v>
                </c:pt>
                <c:pt idx="181">
                  <c:v>461.66517632347859</c:v>
                </c:pt>
                <c:pt idx="182">
                  <c:v>465.09977344398402</c:v>
                </c:pt>
                <c:pt idx="183">
                  <c:v>468.52490296671306</c:v>
                </c:pt>
                <c:pt idx="184">
                  <c:v>471.94061442597501</c:v>
                </c:pt>
                <c:pt idx="185">
                  <c:v>475.34695694367292</c:v>
                </c:pt>
                <c:pt idx="186">
                  <c:v>478.74397923390541</c:v>
                </c:pt>
                <c:pt idx="187">
                  <c:v>482.13172960750455</c:v>
                </c:pt>
                <c:pt idx="188">
                  <c:v>485.51025597651</c:v>
                </c:pt>
                <c:pt idx="189">
                  <c:v>488.87960585858104</c:v>
                </c:pt>
                <c:pt idx="190">
                  <c:v>492.23982638134771</c:v>
                </c:pt>
                <c:pt idx="191">
                  <c:v>495.59096428670125</c:v>
                </c:pt>
                <c:pt idx="192">
                  <c:v>498.9330659350257</c:v>
                </c:pt>
                <c:pt idx="193">
                  <c:v>502.26617730937136</c:v>
                </c:pt>
                <c:pt idx="194">
                  <c:v>505.59034401957075</c:v>
                </c:pt>
                <c:pt idx="195">
                  <c:v>508.90561130629834</c:v>
                </c:pt>
                <c:pt idx="196">
                  <c:v>512.21202404507517</c:v>
                </c:pt>
                <c:pt idx="197">
                  <c:v>515.50962675021856</c:v>
                </c:pt>
                <c:pt idx="198">
                  <c:v>518.79846357873885</c:v>
                </c:pt>
                <c:pt idx="199">
                  <c:v>522.07857833418268</c:v>
                </c:pt>
                <c:pt idx="200">
                  <c:v>525.35001447042498</c:v>
                </c:pt>
                <c:pt idx="201">
                  <c:v>557.59038877162141</c:v>
                </c:pt>
                <c:pt idx="202">
                  <c:v>588.99034478479871</c:v>
                </c:pt>
                <c:pt idx="203">
                  <c:v>619.59024675848775</c:v>
                </c:pt>
                <c:pt idx="204">
                  <c:v>649.42740531902837</c:v>
                </c:pt>
                <c:pt idx="205">
                  <c:v>678.53638147717629</c:v>
                </c:pt>
                <c:pt idx="206">
                  <c:v>706.94925338328073</c:v>
                </c:pt>
                <c:pt idx="207">
                  <c:v>734.69585121133002</c:v>
                </c:pt>
                <c:pt idx="208">
                  <c:v>761.80396466257537</c:v>
                </c:pt>
                <c:pt idx="209">
                  <c:v>788.29952685470516</c:v>
                </c:pt>
                <c:pt idx="210">
                  <c:v>814.20677776896764</c:v>
                </c:pt>
                <c:pt idx="211">
                  <c:v>839.54840993902565</c:v>
                </c:pt>
                <c:pt idx="212">
                  <c:v>864.34569866118284</c:v>
                </c:pt>
                <c:pt idx="213">
                  <c:v>888.61861866981826</c:v>
                </c:pt>
                <c:pt idx="214">
                  <c:v>912.3859489416335</c:v>
                </c:pt>
                <c:pt idx="215">
                  <c:v>935.66536705748513</c:v>
                </c:pt>
                <c:pt idx="216">
                  <c:v>958.47353435301488</c:v>
                </c:pt>
                <c:pt idx="217">
                  <c:v>980.82617292245118</c:v>
                </c:pt>
                <c:pt idx="218">
                  <c:v>1002.7381353985551</c:v>
                </c:pt>
                <c:pt idx="219">
                  <c:v>1024.2234683114236</c:v>
                </c:pt>
                <c:pt idx="220">
                  <c:v>1045.295469726246</c:v>
                </c:pt>
                <c:pt idx="221">
                  <c:v>1065.9667417722665</c:v>
                </c:pt>
                <c:pt idx="222">
                  <c:v>1086.2492385997768</c:v>
                </c:pt>
                <c:pt idx="223">
                  <c:v>1106.1543102370122</c:v>
                </c:pt>
                <c:pt idx="224">
                  <c:v>1125.6927427627209</c:v>
                </c:pt>
                <c:pt idx="225">
                  <c:v>1144.8747951616101</c:v>
                </c:pt>
                <c:pt idx="226">
                  <c:v>1163.7102331876861</c:v>
                </c:pt>
                <c:pt idx="227">
                  <c:v>1182.2083605237985</c:v>
                </c:pt>
                <c:pt idx="228">
                  <c:v>1200.3780474936707</c:v>
                </c:pt>
                <c:pt idx="229">
                  <c:v>1218.2277575546741</c:v>
                </c:pt>
                <c:pt idx="230">
                  <c:v>1235.7655717750526</c:v>
                </c:pt>
                <c:pt idx="231">
                  <c:v>1252.9992114777276</c:v>
                </c:pt>
                <c:pt idx="232">
                  <c:v>1269.9360592138146</c:v>
                </c:pt>
                <c:pt idx="233">
                  <c:v>1286.5831782122345</c:v>
                </c:pt>
                <c:pt idx="234">
                  <c:v>1302.9473304369842</c:v>
                </c:pt>
                <c:pt idx="235">
                  <c:v>1319.0349933705145</c:v>
                </c:pt>
                <c:pt idx="236">
                  <c:v>1334.8523756300249</c:v>
                </c:pt>
                <c:pt idx="237">
                  <c:v>1350.4054315131386</c:v>
                </c:pt>
                <c:pt idx="238">
                  <c:v>1365.6998745602052</c:v>
                </c:pt>
                <c:pt idx="239">
                  <c:v>1380.7411902122619</c:v>
                </c:pt>
                <c:pt idx="240">
                  <c:v>1395.5346476363413</c:v>
                </c:pt>
                <c:pt idx="241">
                  <c:v>1410.0853107832438</c:v>
                </c:pt>
                <c:pt idx="242">
                  <c:v>1424.3980487370006</c:v>
                </c:pt>
                <c:pt idx="243">
                  <c:v>1438.4775454099699</c:v>
                </c:pt>
                <c:pt idx="244">
                  <c:v>1452.3283086327526</c:v>
                </c:pt>
                <c:pt idx="245">
                  <c:v>1465.9546786838398</c:v>
                </c:pt>
                <c:pt idx="246">
                  <c:v>1479.3608363000405</c:v>
                </c:pt>
                <c:pt idx="247">
                  <c:v>1492.550810205265</c:v>
                </c:pt>
                <c:pt idx="248">
                  <c:v>1505.5284841920798</c:v>
                </c:pt>
                <c:pt idx="249">
                  <c:v>1518.2976037876135</c:v>
                </c:pt>
                <c:pt idx="250">
                  <c:v>1530.8617825328008</c:v>
                </c:pt>
                <c:pt idx="251">
                  <c:v>1543.2245079016152</c:v>
                </c:pt>
                <c:pt idx="252">
                  <c:v>1555.3891468848092</c:v>
                </c:pt>
                <c:pt idx="253">
                  <c:v>1567.3589512607482</c:v>
                </c:pt>
                <c:pt idx="254">
                  <c:v>1579.1370625741577</c:v>
                </c:pt>
                <c:pt idx="255">
                  <c:v>1590.7265168420017</c:v>
                </c:pt>
                <c:pt idx="256">
                  <c:v>1602.130249004239</c:v>
                </c:pt>
                <c:pt idx="257">
                  <c:v>1613.3510971358671</c:v>
                </c:pt>
                <c:pt idx="258">
                  <c:v>1624.3918064354416</c:v>
                </c:pt>
                <c:pt idx="259">
                  <c:v>1635.2550330041299</c:v>
                </c:pt>
                <c:pt idx="260">
                  <c:v>1645.9433474283401</c:v>
                </c:pt>
                <c:pt idx="261">
                  <c:v>1656.4592381780158</c:v>
                </c:pt>
                <c:pt idx="262">
                  <c:v>1666.8051148318284</c:v>
                </c:pt>
                <c:pt idx="263">
                  <c:v>1676.9833111396995</c:v>
                </c:pt>
                <c:pt idx="264">
                  <c:v>1686.9960879323564</c:v>
                </c:pt>
                <c:pt idx="265">
                  <c:v>1696.8456358869535</c:v>
                </c:pt>
                <c:pt idx="266">
                  <c:v>1706.5340781571663</c:v>
                </c:pt>
                <c:pt idx="267">
                  <c:v>1716.0634728755997</c:v>
                </c:pt>
                <c:pt idx="268">
                  <c:v>1725.4358155358193</c:v>
                </c:pt>
                <c:pt idx="269">
                  <c:v>1734.6530412608306</c:v>
                </c:pt>
                <c:pt idx="270">
                  <c:v>1743.7170269643789</c:v>
                </c:pt>
                <c:pt idx="271">
                  <c:v>1752.6295934110262</c:v>
                </c:pt>
                <c:pt idx="272">
                  <c:v>1761.3925071805772</c:v>
                </c:pt>
                <c:pt idx="273">
                  <c:v>1770.0074825420652</c:v>
                </c:pt>
                <c:pt idx="274">
                  <c:v>1778.4761832421823</c:v>
                </c:pt>
                <c:pt idx="275">
                  <c:v>1786.8002242127279</c:v>
                </c:pt>
                <c:pt idx="276">
                  <c:v>1794.9811732013652</c:v>
                </c:pt>
                <c:pt idx="277">
                  <c:v>1803.0205523297077</c:v>
                </c:pt>
                <c:pt idx="278">
                  <c:v>1810.9198395825174</c:v>
                </c:pt>
                <c:pt idx="279">
                  <c:v>1818.6804702315596</c:v>
                </c:pt>
                <c:pt idx="280">
                  <c:v>1826.3038381974518</c:v>
                </c:pt>
                <c:pt idx="281">
                  <c:v>1833.7912973526411</c:v>
                </c:pt>
                <c:pt idx="282">
                  <c:v>1841.1441627684644</c:v>
                </c:pt>
                <c:pt idx="283">
                  <c:v>1848.3637119090663</c:v>
                </c:pt>
                <c:pt idx="284">
                  <c:v>1855.4511857747957</c:v>
                </c:pt>
                <c:pt idx="285">
                  <c:v>1862.4077899975468</c:v>
                </c:pt>
                <c:pt idx="286">
                  <c:v>1869.2346958903722</c:v>
                </c:pt>
                <c:pt idx="287">
                  <c:v>1875.9330414535646</c:v>
                </c:pt>
                <c:pt idx="288">
                  <c:v>1882.5039323392791</c:v>
                </c:pt>
                <c:pt idx="289">
                  <c:v>1888.9484427766597</c:v>
                </c:pt>
                <c:pt idx="290">
                  <c:v>1895.2676164593177</c:v>
                </c:pt>
                <c:pt idx="291">
                  <c:v>1901.4624673969179</c:v>
                </c:pt>
                <c:pt idx="292">
                  <c:v>1907.5339807325315</c:v>
                </c:pt>
                <c:pt idx="293">
                  <c:v>1913.4831135273271</c:v>
                </c:pt>
                <c:pt idx="294">
                  <c:v>1919.3107955140904</c:v>
                </c:pt>
                <c:pt idx="295">
                  <c:v>1925.017929820988</c:v>
                </c:pt>
                <c:pt idx="296">
                  <c:v>1930.6053936669173</c:v>
                </c:pt>
                <c:pt idx="297">
                  <c:v>1936.0740390297212</c:v>
                </c:pt>
                <c:pt idx="298">
                  <c:v>1941.4246932884814</c:v>
                </c:pt>
                <c:pt idx="299">
                  <c:v>1946.6581598410492</c:v>
                </c:pt>
                <c:pt idx="300">
                  <c:v>1951.775218697918</c:v>
                </c:pt>
                <c:pt idx="301">
                  <c:v>1956.7766270534944</c:v>
                </c:pt>
                <c:pt idx="302">
                  <c:v>1961.6631198357761</c:v>
                </c:pt>
                <c:pt idx="303">
                  <c:v>1966.4354102354059</c:v>
                </c:pt>
                <c:pt idx="304">
                  <c:v>1971.094190215033</c:v>
                </c:pt>
                <c:pt idx="305">
                  <c:v>1975.6401309998764</c:v>
                </c:pt>
                <c:pt idx="306">
                  <c:v>1980.0738835503571</c:v>
                </c:pt>
                <c:pt idx="307">
                  <c:v>1984.396079017635</c:v>
                </c:pt>
                <c:pt idx="308">
                  <c:v>1988.6073291828686</c:v>
                </c:pt>
                <c:pt idx="309">
                  <c:v>1992.7082268809897</c:v>
                </c:pt>
                <c:pt idx="310">
                  <c:v>1996.6993464097723</c:v>
                </c:pt>
                <c:pt idx="311">
                  <c:v>2000.5812439249651</c:v>
                </c:pt>
                <c:pt idx="312">
                  <c:v>2004.3544578222461</c:v>
                </c:pt>
                <c:pt idx="313">
                  <c:v>2008.0195091067558</c:v>
                </c:pt>
                <c:pt idx="314">
                  <c:v>2011.5769017509688</c:v>
                </c:pt>
                <c:pt idx="315">
                  <c:v>2015.027123041669</c:v>
                </c:pt>
                <c:pt idx="316">
                  <c:v>2018.3706439168095</c:v>
                </c:pt>
                <c:pt idx="317">
                  <c:v>2021.6079192930517</c:v>
                </c:pt>
                <c:pt idx="318">
                  <c:v>2024.7393883848115</c:v>
                </c:pt>
                <c:pt idx="319">
                  <c:v>2027.7654750156687</c:v>
                </c:pt>
                <c:pt idx="320">
                  <c:v>2030.6865879230388</c:v>
                </c:pt>
                <c:pt idx="321">
                  <c:v>2033.5031210570583</c:v>
                </c:pt>
                <c:pt idx="322">
                  <c:v>2036.215453874694</c:v>
                </c:pt>
                <c:pt idx="323">
                  <c:v>2038.8239516301589</c:v>
                </c:pt>
                <c:pt idx="324">
                  <c:v>2041.3289656627992</c:v>
                </c:pt>
                <c:pt idx="325">
                  <c:v>2043.7308336837132</c:v>
                </c:pt>
                <c:pt idx="326">
                  <c:v>2046.0298800624698</c:v>
                </c:pt>
                <c:pt idx="327">
                  <c:v>2048.2264161154171</c:v>
                </c:pt>
                <c:pt idx="328">
                  <c:v>2050.3207403972024</c:v>
                </c:pt>
                <c:pt idx="329">
                  <c:v>2052.3131389972759</c:v>
                </c:pt>
                <c:pt idx="330">
                  <c:v>2054.2038858433052</c:v>
                </c:pt>
                <c:pt idx="331">
                  <c:v>2055.9932430135905</c:v>
                </c:pt>
                <c:pt idx="332">
                  <c:v>2057.6814610607476</c:v>
                </c:pt>
                <c:pt idx="333">
                  <c:v>2059.2687793490832</c:v>
                </c:pt>
                <c:pt idx="334">
                  <c:v>2060.7554264082469</c:v>
                </c:pt>
                <c:pt idx="335">
                  <c:v>2062.1416203058807</c:v>
                </c:pt>
                <c:pt idx="336">
                  <c:v>2063.4275690420791</c:v>
                </c:pt>
                <c:pt idx="337">
                  <c:v>2064.6134709685175</c:v>
                </c:pt>
                <c:pt idx="338">
                  <c:v>2065.6995152350792</c:v>
                </c:pt>
                <c:pt idx="339">
                  <c:v>2066.6858822666741</c:v>
                </c:pt>
                <c:pt idx="340">
                  <c:v>2067.5727442726993</c:v>
                </c:pt>
                <c:pt idx="341">
                  <c:v>2068.3602657911974</c:v>
                </c:pt>
                <c:pt idx="342">
                  <c:v>2069.0486042692005</c:v>
                </c:pt>
                <c:pt idx="343">
                  <c:v>2069.6379106800287</c:v>
                </c:pt>
                <c:pt idx="344">
                  <c:v>2070.1283301773919</c:v>
                </c:pt>
                <c:pt idx="345">
                  <c:v>2070.520002785086</c:v>
                </c:pt>
                <c:pt idx="346">
                  <c:v>2070.8130641198777</c:v>
                </c:pt>
                <c:pt idx="347">
                  <c:v>2071.0076461439089</c:v>
                </c:pt>
                <c:pt idx="348">
                  <c:v>2071.1038779416986</c:v>
                </c:pt>
                <c:pt idx="349">
                  <c:v>2071.1018865156352</c:v>
                </c:pt>
                <c:pt idx="350">
                  <c:v>2071.0017975928572</c:v>
                </c:pt>
                <c:pt idx="351">
                  <c:v>2070.8037364356765</c:v>
                </c:pt>
                <c:pt idx="352">
                  <c:v>2070.5078286472844</c:v>
                </c:pt>
                <c:pt idx="353">
                  <c:v>2070.1142009644154</c:v>
                </c:pt>
                <c:pt idx="354">
                  <c:v>2069.6229820289677</c:v>
                </c:pt>
                <c:pt idx="355">
                  <c:v>2069.0343031312241</c:v>
                </c:pt>
                <c:pt idx="356">
                  <c:v>2068.3482989182539</c:v>
                </c:pt>
                <c:pt idx="357">
                  <c:v>2067.5651080622174</c:v>
                </c:pt>
                <c:pt idx="358">
                  <c:v>2066.6848738845429</c:v>
                </c:pt>
                <c:pt idx="359">
                  <c:v>2065.7077449332282</c:v>
                </c:pt>
                <c:pt idx="360">
                  <c:v>2064.633875511744</c:v>
                </c:pt>
                <c:pt idx="361">
                  <c:v>2063.4634261591273</c:v>
                </c:pt>
                <c:pt idx="362">
                  <c:v>2062.1965640818212</c:v>
                </c:pt>
                <c:pt idx="363">
                  <c:v>2060.8334635385945</c:v>
                </c:pt>
                <c:pt idx="364">
                  <c:v>2059.3743061804862</c:v>
                </c:pt>
                <c:pt idx="365">
                  <c:v>2057.8192813481446</c:v>
                </c:pt>
                <c:pt idx="366">
                  <c:v>2056.1685863292223</c:v>
                </c:pt>
                <c:pt idx="367">
                  <c:v>2054.4224265786283</c:v>
                </c:pt>
                <c:pt idx="368">
                  <c:v>2052.5810159044818</c:v>
                </c:pt>
                <c:pt idx="369">
                  <c:v>2050.644576622577</c:v>
                </c:pt>
                <c:pt idx="370">
                  <c:v>2048.6133396820655</c:v>
                </c:pt>
                <c:pt idx="371">
                  <c:v>2046.4875447649176</c:v>
                </c:pt>
                <c:pt idx="372">
                  <c:v>2044.267440361562</c:v>
                </c:pt>
                <c:pt idx="373">
                  <c:v>2041.9532838249179</c:v>
                </c:pt>
                <c:pt idx="374">
                  <c:v>2039.5453414048511</c:v>
                </c:pt>
                <c:pt idx="375">
                  <c:v>2037.0438882648973</c:v>
                </c:pt>
                <c:pt idx="376">
                  <c:v>2034.4492084829271</c:v>
                </c:pt>
                <c:pt idx="377">
                  <c:v>2031.7615950372578</c:v>
                </c:pt>
                <c:pt idx="378">
                  <c:v>2028.9813497795647</c:v>
                </c:pt>
                <c:pt idx="379">
                  <c:v>2026.1087833958047</c:v>
                </c:pt>
                <c:pt idx="380">
                  <c:v>2023.1442153562405</c:v>
                </c:pt>
                <c:pt idx="381">
                  <c:v>2020.0879738555343</c:v>
                </c:pt>
                <c:pt idx="382">
                  <c:v>2016.9403957437848</c:v>
                </c:pt>
                <c:pt idx="383">
                  <c:v>2013.7018264492854</c:v>
                </c:pt>
                <c:pt idx="384">
                  <c:v>2010.3726198937024</c:v>
                </c:pt>
                <c:pt idx="385">
                  <c:v>2006.9531384003046</c:v>
                </c:pt>
                <c:pt idx="386">
                  <c:v>2003.4437525958074</c:v>
                </c:pt>
                <c:pt idx="387">
                  <c:v>1999.8448413063443</c:v>
                </c:pt>
                <c:pt idx="388">
                  <c:v>1996.1567914480297</c:v>
                </c:pt>
                <c:pt idx="389">
                  <c:v>1992.3799979125317</c:v>
                </c:pt>
                <c:pt idx="390">
                  <c:v>1988.5148634480404</c:v>
                </c:pt>
                <c:pt idx="391">
                  <c:v>1984.5617985359829</c:v>
                </c:pt>
                <c:pt idx="392">
                  <c:v>1980.5212212638069</c:v>
                </c:pt>
                <c:pt idx="393">
                  <c:v>1976.3935571941308</c:v>
                </c:pt>
                <c:pt idx="394">
                  <c:v>1972.1792392305379</c:v>
                </c:pt>
                <c:pt idx="395">
                  <c:v>1967.878707480266</c:v>
                </c:pt>
                <c:pt idx="396">
                  <c:v>1963.4924091140392</c:v>
                </c:pt>
                <c:pt idx="397">
                  <c:v>1959.0207982232582</c:v>
                </c:pt>
                <c:pt idx="398">
                  <c:v>1954.4643356747663</c:v>
                </c:pt>
                <c:pt idx="399">
                  <c:v>1949.8234889633852</c:v>
                </c:pt>
                <c:pt idx="400">
                  <c:v>1945.0987320624129</c:v>
                </c:pt>
                <c:pt idx="401">
                  <c:v>1940.2905452722598</c:v>
                </c:pt>
                <c:pt idx="402">
                  <c:v>1935.3994150673952</c:v>
                </c:pt>
                <c:pt idx="403">
                  <c:v>1930.425833941767</c:v>
                </c:pt>
                <c:pt idx="404">
                  <c:v>1925.3703002528493</c:v>
                </c:pt>
                <c:pt idx="405">
                  <c:v>1920.2333180644703</c:v>
                </c:pt>
                <c:pt idx="406">
                  <c:v>1915.0153969885614</c:v>
                </c:pt>
                <c:pt idx="407">
                  <c:v>1909.7170520259701</c:v>
                </c:pt>
                <c:pt idx="408">
                  <c:v>1904.3388034064665</c:v>
                </c:pt>
                <c:pt idx="409">
                  <c:v>1898.8811764280772</c:v>
                </c:pt>
                <c:pt idx="410">
                  <c:v>1893.3447012958691</c:v>
                </c:pt>
                <c:pt idx="411">
                  <c:v>1887.7299129603055</c:v>
                </c:pt>
                <c:pt idx="412">
                  <c:v>1882.0373509552921</c:v>
                </c:pt>
                <c:pt idx="413">
                  <c:v>1876.2675592360281</c:v>
                </c:pt>
                <c:pt idx="414">
                  <c:v>1870.4210860167714</c:v>
                </c:pt>
                <c:pt idx="415">
                  <c:v>1864.4984836086269</c:v>
                </c:pt>
                <c:pt idx="416">
                  <c:v>1858.5003082574622</c:v>
                </c:pt>
                <c:pt idx="417">
                  <c:v>1852.4271199820516</c:v>
                </c:pt>
                <c:pt idx="418">
                  <c:v>1846.2794824125483</c:v>
                </c:pt>
                <c:pt idx="419">
                  <c:v>1840.0579626293786</c:v>
                </c:pt>
                <c:pt idx="420">
                  <c:v>1833.7631310026527</c:v>
                </c:pt>
                <c:pt idx="421">
                  <c:v>1827.3955610321814</c:v>
                </c:pt>
                <c:pt idx="422">
                  <c:v>1820.955829188187</c:v>
                </c:pt>
                <c:pt idx="423">
                  <c:v>1814.444514752792</c:v>
                </c:pt>
                <c:pt idx="424">
                  <c:v>1807.8621996623685</c:v>
                </c:pt>
                <c:pt idx="425">
                  <c:v>1801.2094683508292</c:v>
                </c:pt>
                <c:pt idx="426">
                  <c:v>1794.4869075939337</c:v>
                </c:pt>
                <c:pt idx="427">
                  <c:v>1787.6951063546883</c:v>
                </c:pt>
                <c:pt idx="428">
                  <c:v>1780.8346556299089</c:v>
                </c:pt>
                <c:pt idx="429">
                  <c:v>1773.9061482980169</c:v>
                </c:pt>
                <c:pt idx="430">
                  <c:v>1766.9101789681358</c:v>
                </c:pt>
                <c:pt idx="431">
                  <c:v>1759.8473438305518</c:v>
                </c:pt>
                <c:pt idx="432">
                  <c:v>1752.7182405086014</c:v>
                </c:pt>
                <c:pt idx="433">
                  <c:v>1745.5234679120449</c:v>
                </c:pt>
                <c:pt idx="434">
                  <c:v>1738.2636260919833</c:v>
                </c:pt>
                <c:pt idx="435">
                  <c:v>1730.9393160973721</c:v>
                </c:pt>
                <c:pt idx="436">
                  <c:v>1723.5511398331871</c:v>
                </c:pt>
                <c:pt idx="437">
                  <c:v>1716.0996999202882</c:v>
                </c:pt>
                <c:pt idx="438">
                  <c:v>1708.5855995570321</c:v>
                </c:pt>
                <c:pt idx="439">
                  <c:v>1701.0094423826772</c:v>
                </c:pt>
                <c:pt idx="440">
                  <c:v>1693.3718323426244</c:v>
                </c:pt>
                <c:pt idx="441">
                  <c:v>1685.6733735555338</c:v>
                </c:pt>
                <c:pt idx="442">
                  <c:v>1677.9146701823552</c:v>
                </c:pt>
                <c:pt idx="443">
                  <c:v>1670.0963262973107</c:v>
                </c:pt>
                <c:pt idx="444">
                  <c:v>1662.2189457608599</c:v>
                </c:pt>
                <c:pt idx="445">
                  <c:v>1654.2831320946818</c:v>
                </c:pt>
                <c:pt idx="446">
                  <c:v>1646.2894883587019</c:v>
                </c:pt>
                <c:pt idx="447">
                  <c:v>1638.2386170301907</c:v>
                </c:pt>
                <c:pt idx="448">
                  <c:v>1630.1311198849619</c:v>
                </c:pt>
                <c:pt idx="449">
                  <c:v>1621.9675978806895</c:v>
                </c:pt>
                <c:pt idx="450">
                  <c:v>1613.7486510423678</c:v>
                </c:pt>
                <c:pt idx="451">
                  <c:v>1605.4748783499317</c:v>
                </c:pt>
                <c:pt idx="452">
                  <c:v>1597.1468776280551</c:v>
                </c:pt>
                <c:pt idx="453">
                  <c:v>1588.7652454381416</c:v>
                </c:pt>
                <c:pt idx="454">
                  <c:v>1580.3305769725225</c:v>
                </c:pt>
                <c:pt idx="455">
                  <c:v>1571.8434659508712</c:v>
                </c:pt>
                <c:pt idx="456">
                  <c:v>1563.3045045188455</c:v>
                </c:pt>
                <c:pt idx="457">
                  <c:v>1554.7142831489634</c:v>
                </c:pt>
                <c:pt idx="458">
                  <c:v>1546.0733905437212</c:v>
                </c:pt>
                <c:pt idx="459">
                  <c:v>1537.3824135409543</c:v>
                </c:pt>
                <c:pt idx="460">
                  <c:v>1528.6419370214483</c:v>
                </c:pt>
                <c:pt idx="461">
                  <c:v>1519.852543818796</c:v>
                </c:pt>
                <c:pt idx="462">
                  <c:v>1511.0148146315041</c:v>
                </c:pt>
                <c:pt idx="463">
                  <c:v>1502.1293279373449</c:v>
                </c:pt>
                <c:pt idx="464">
                  <c:v>1493.1966599099501</c:v>
                </c:pt>
                <c:pt idx="465">
                  <c:v>1484.2173843376424</c:v>
                </c:pt>
                <c:pt idx="466">
                  <c:v>1475.192072544497</c:v>
                </c:pt>
                <c:pt idx="467">
                  <c:v>1466.1212933136262</c:v>
                </c:pt>
                <c:pt idx="468">
                  <c:v>1457.005612812678</c:v>
                </c:pt>
                <c:pt idx="469">
                  <c:v>1447.8455945215376</c:v>
                </c:pt>
                <c:pt idx="470">
                  <c:v>1438.64179916222</c:v>
                </c:pt>
                <c:pt idx="471">
                  <c:v>1429.3947846309434</c:v>
                </c:pt>
                <c:pt idx="472">
                  <c:v>1420.1051059323649</c:v>
                </c:pt>
                <c:pt idx="473">
                  <c:v>1410.7733151159682</c:v>
                </c:pt>
                <c:pt idx="474">
                  <c:v>1401.399961214584</c:v>
                </c:pt>
                <c:pt idx="475">
                  <c:v>1391.9855901850269</c:v>
                </c:pt>
                <c:pt idx="476">
                  <c:v>1382.5307448508327</c:v>
                </c:pt>
                <c:pt idx="477">
                  <c:v>1373.0359648470724</c:v>
                </c:pt>
                <c:pt idx="478">
                  <c:v>1363.5017865672294</c:v>
                </c:pt>
                <c:pt idx="479">
                  <c:v>1353.9287431121136</c:v>
                </c:pt>
                <c:pt idx="480">
                  <c:v>1344.3173642407935</c:v>
                </c:pt>
                <c:pt idx="481">
                  <c:v>1334.6681763235256</c:v>
                </c:pt>
                <c:pt idx="482">
                  <c:v>1324.9817022966536</c:v>
                </c:pt>
                <c:pt idx="483">
                  <c:v>1315.2584616194595</c:v>
                </c:pt>
                <c:pt idx="484">
                  <c:v>1305.4989702329378</c:v>
                </c:pt>
                <c:pt idx="485">
                  <c:v>1295.7037405204701</c:v>
                </c:pt>
                <c:pt idx="486">
                  <c:v>1285.8732812703745</c:v>
                </c:pt>
                <c:pt idx="487">
                  <c:v>1276.008097640304</c:v>
                </c:pt>
                <c:pt idx="488">
                  <c:v>1266.1086911234672</c:v>
                </c:pt>
                <c:pt idx="489">
                  <c:v>1256.1755595166451</c:v>
                </c:pt>
                <c:pt idx="490">
                  <c:v>1246.2091968899754</c:v>
                </c:pt>
                <c:pt idx="491">
                  <c:v>1236.210093558479</c:v>
                </c:pt>
                <c:pt idx="492">
                  <c:v>1226.1787360552987</c:v>
                </c:pt>
                <c:pt idx="493">
                  <c:v>1216.1156071066234</c:v>
                </c:pt>
                <c:pt idx="494">
                  <c:v>1206.0211856082681</c:v>
                </c:pt>
                <c:pt idx="495">
                  <c:v>1195.8959466038816</c:v>
                </c:pt>
                <c:pt idx="496">
                  <c:v>1185.7403612647536</c:v>
                </c:pt>
                <c:pt idx="497">
                  <c:v>1175.554896871191</c:v>
                </c:pt>
                <c:pt idx="498">
                  <c:v>1165.3400167954339</c:v>
                </c:pt>
                <c:pt idx="499">
                  <c:v>1155.096180486084</c:v>
                </c:pt>
                <c:pt idx="500">
                  <c:v>1144.8238434540128</c:v>
                </c:pt>
                <c:pt idx="501">
                  <c:v>1134.5234572597235</c:v>
                </c:pt>
                <c:pt idx="502">
                  <c:v>1124.1954695021336</c:v>
                </c:pt>
                <c:pt idx="503">
                  <c:v>1113.840323808751</c:v>
                </c:pt>
                <c:pt idx="504">
                  <c:v>1103.4584598272136</c:v>
                </c:pt>
                <c:pt idx="505">
                  <c:v>1093.0503132181607</c:v>
                </c:pt>
                <c:pt idx="506">
                  <c:v>1082.6163156494104</c:v>
                </c:pt>
                <c:pt idx="507">
                  <c:v>1072.15689479141</c:v>
                </c:pt>
                <c:pt idx="508">
                  <c:v>1061.6724743139318</c:v>
                </c:pt>
                <c:pt idx="509">
                  <c:v>1051.1634738839848</c:v>
                </c:pt>
                <c:pt idx="510">
                  <c:v>1040.6303091649129</c:v>
                </c:pt>
                <c:pt idx="511">
                  <c:v>1030.0733918166502</c:v>
                </c:pt>
                <c:pt idx="512">
                  <c:v>1019.4931294971059</c:v>
                </c:pt>
                <c:pt idx="513">
                  <c:v>1008.8899258646484</c:v>
                </c:pt>
                <c:pt idx="514">
                  <c:v>998.26418058166132</c:v>
                </c:pt>
                <c:pt idx="515">
                  <c:v>987.61628931914265</c:v>
                </c:pt>
                <c:pt idx="516">
                  <c:v>976.94664376231935</c:v>
                </c:pt>
                <c:pt idx="517">
                  <c:v>966.25563161724915</c:v>
                </c:pt>
                <c:pt idx="518">
                  <c:v>955.54363661838204</c:v>
                </c:pt>
                <c:pt idx="519">
                  <c:v>944.81103853705486</c:v>
                </c:pt>
                <c:pt idx="520">
                  <c:v>934.05821319089057</c:v>
                </c:pt>
                <c:pt idx="521">
                  <c:v>923.28553245407716</c:v>
                </c:pt>
                <c:pt idx="522">
                  <c:v>912.49336426849834</c:v>
                </c:pt>
                <c:pt idx="523">
                  <c:v>901.6820726556906</c:v>
                </c:pt>
                <c:pt idx="524">
                  <c:v>890.85201772960022</c:v>
                </c:pt>
                <c:pt idx="525">
                  <c:v>880.00355571011596</c:v>
                </c:pt>
                <c:pt idx="526">
                  <c:v>869.13703893735055</c:v>
                </c:pt>
                <c:pt idx="527">
                  <c:v>858.25281588664711</c:v>
                </c:pt>
                <c:pt idx="528">
                  <c:v>847.35123118428623</c:v>
                </c:pt>
                <c:pt idx="529">
                  <c:v>836.43262562386883</c:v>
                </c:pt>
                <c:pt idx="530">
                  <c:v>825.49733618335142</c:v>
                </c:pt>
                <c:pt idx="531">
                  <c:v>814.54569604271023</c:v>
                </c:pt>
                <c:pt idx="532">
                  <c:v>803.57803460221078</c:v>
                </c:pt>
                <c:pt idx="533">
                  <c:v>792.59467750126112</c:v>
                </c:pt>
                <c:pt idx="534">
                  <c:v>781.59594663782502</c:v>
                </c:pt>
                <c:pt idx="535">
                  <c:v>770.58216018837413</c:v>
                </c:pt>
                <c:pt idx="536">
                  <c:v>759.5536326283576</c:v>
                </c:pt>
                <c:pt idx="537">
                  <c:v>748.51067475316677</c:v>
                </c:pt>
                <c:pt idx="538">
                  <c:v>737.45359369957544</c:v>
                </c:pt>
                <c:pt idx="539">
                  <c:v>726.38269296763428</c:v>
                </c:pt>
                <c:pt idx="540">
                  <c:v>715.29827244299997</c:v>
                </c:pt>
                <c:pt idx="541">
                  <c:v>704.20062841967865</c:v>
                </c:pt>
                <c:pt idx="542">
                  <c:v>693.0900536231652</c:v>
                </c:pt>
                <c:pt idx="543">
                  <c:v>681.96683723395836</c:v>
                </c:pt>
                <c:pt idx="544">
                  <c:v>670.83126491143412</c:v>
                </c:pt>
                <c:pt idx="545">
                  <c:v>659.68361881805879</c:v>
                </c:pt>
                <c:pt idx="546">
                  <c:v>648.52417764392351</c:v>
                </c:pt>
                <c:pt idx="547">
                  <c:v>637.35321663158334</c:v>
                </c:pt>
                <c:pt idx="548">
                  <c:v>626.1710076011841</c:v>
                </c:pt>
                <c:pt idx="549">
                  <c:v>614.97781897585924</c:v>
                </c:pt>
                <c:pt idx="550">
                  <c:v>603.77391580738129</c:v>
                </c:pt>
                <c:pt idx="551">
                  <c:v>592.55955980205204</c:v>
                </c:pt>
                <c:pt idx="552">
                  <c:v>581.33500934681513</c:v>
                </c:pt>
                <c:pt idx="553">
                  <c:v>570.10051953557661</c:v>
                </c:pt>
                <c:pt idx="554">
                  <c:v>558.85634219571807</c:v>
                </c:pt>
                <c:pt idx="555">
                  <c:v>547.60272591478827</c:v>
                </c:pt>
                <c:pt idx="556">
                  <c:v>536.33991606735856</c:v>
                </c:pt>
                <c:pt idx="557">
                  <c:v>525.06815484202946</c:v>
                </c:pt>
                <c:pt idx="558">
                  <c:v>513.78768126857346</c:v>
                </c:pt>
                <c:pt idx="559">
                  <c:v>502.49873124520218</c:v>
                </c:pt>
                <c:pt idx="560">
                  <c:v>491.20153756594442</c:v>
                </c:pt>
                <c:pt idx="561">
                  <c:v>479.89632994812314</c:v>
                </c:pt>
                <c:pt idx="562">
                  <c:v>468.58333505991919</c:v>
                </c:pt>
                <c:pt idx="563">
                  <c:v>457.26277654800981</c:v>
                </c:pt>
                <c:pt idx="564">
                  <c:v>445.93487506527083</c:v>
                </c:pt>
                <c:pt idx="565">
                  <c:v>434.59984829853113</c:v>
                </c:pt>
                <c:pt idx="566">
                  <c:v>423.25791099636893</c:v>
                </c:pt>
                <c:pt idx="567">
                  <c:v>411.90927499693936</c:v>
                </c:pt>
                <c:pt idx="568">
                  <c:v>400.55414925582284</c:v>
                </c:pt>
                <c:pt idx="569">
                  <c:v>389.19273987388476</c:v>
                </c:pt>
                <c:pt idx="570">
                  <c:v>377.82525012513696</c:v>
                </c:pt>
                <c:pt idx="571">
                  <c:v>366.45188048459124</c:v>
                </c:pt>
                <c:pt idx="572">
                  <c:v>355.0728286560967</c:v>
                </c:pt>
                <c:pt idx="573">
                  <c:v>343.68828960015151</c:v>
                </c:pt>
                <c:pt idx="574">
                  <c:v>332.29845556168084</c:v>
                </c:pt>
                <c:pt idx="575">
                  <c:v>320.90351609777355</c:v>
                </c:pt>
                <c:pt idx="576">
                  <c:v>309.50365810536852</c:v>
                </c:pt>
                <c:pt idx="577">
                  <c:v>298.09906584888398</c:v>
                </c:pt>
                <c:pt idx="578">
                  <c:v>286.68992098778233</c:v>
                </c:pt>
                <c:pt idx="579">
                  <c:v>275.27640260406287</c:v>
                </c:pt>
                <c:pt idx="580">
                  <c:v>263.85868722967638</c:v>
                </c:pt>
                <c:pt idx="581">
                  <c:v>252.43694887385411</c:v>
                </c:pt>
                <c:pt idx="582">
                  <c:v>241.01135905034565</c:v>
                </c:pt>
                <c:pt idx="583">
                  <c:v>229.58208680455891</c:v>
                </c:pt>
                <c:pt idx="584">
                  <c:v>218.14929874059678</c:v>
                </c:pt>
                <c:pt idx="585">
                  <c:v>206.71315904818437</c:v>
                </c:pt>
                <c:pt idx="586">
                  <c:v>195.27382952948199</c:v>
                </c:pt>
                <c:pt idx="587">
                  <c:v>183.83146962577794</c:v>
                </c:pt>
                <c:pt idx="588">
                  <c:v>172.38623644405678</c:v>
                </c:pt>
                <c:pt idx="589">
                  <c:v>160.93828478343772</c:v>
                </c:pt>
                <c:pt idx="590">
                  <c:v>149.48776716147898</c:v>
                </c:pt>
                <c:pt idx="591">
                  <c:v>138.03483384034334</c:v>
                </c:pt>
                <c:pt idx="592">
                  <c:v>126.57963285282098</c:v>
                </c:pt>
                <c:pt idx="593">
                  <c:v>115.12231002820542</c:v>
                </c:pt>
                <c:pt idx="594">
                  <c:v>103.66300901801876</c:v>
                </c:pt>
                <c:pt idx="595">
                  <c:v>92.201871321582544</c:v>
                </c:pt>
                <c:pt idx="596">
                  <c:v>80.739036311430937</c:v>
                </c:pt>
                <c:pt idx="597">
                  <c:v>69.27464125856261</c:v>
                </c:pt>
                <c:pt idx="598">
                  <c:v>57.808821357528487</c:v>
                </c:pt>
                <c:pt idx="599">
                  <c:v>46.341709751352234</c:v>
                </c:pt>
                <c:pt idx="600">
                  <c:v>34.87343755628067</c:v>
                </c:pt>
                <c:pt idx="601">
                  <c:v>23.404133886361514</c:v>
                </c:pt>
                <c:pt idx="602">
                  <c:v>11.933925877845873</c:v>
                </c:pt>
                <c:pt idx="603">
                  <c:v>0.46293871341318926</c:v>
                </c:pt>
                <c:pt idx="604">
                  <c:v>-11.008704353783617</c:v>
                </c:pt>
                <c:pt idx="605">
                  <c:v>-11.020176294465779</c:v>
                </c:pt>
                <c:pt idx="606">
                  <c:v>-11.031648235622237</c:v>
                </c:pt>
                <c:pt idx="607">
                  <c:v>-11.043120177252872</c:v>
                </c:pt>
                <c:pt idx="608">
                  <c:v>-11.054592119357565</c:v>
                </c:pt>
                <c:pt idx="609">
                  <c:v>-11.066064061936199</c:v>
                </c:pt>
                <c:pt idx="610">
                  <c:v>-11.077536004988655</c:v>
                </c:pt>
                <c:pt idx="611">
                  <c:v>-11.089007948514814</c:v>
                </c:pt>
                <c:pt idx="612">
                  <c:v>-11.100479892514558</c:v>
                </c:pt>
                <c:pt idx="613">
                  <c:v>-11.111951836987769</c:v>
                </c:pt>
                <c:pt idx="614">
                  <c:v>-11.12342378193433</c:v>
                </c:pt>
                <c:pt idx="615">
                  <c:v>-11.134895727354118</c:v>
                </c:pt>
                <c:pt idx="616">
                  <c:v>-11.146367673247019</c:v>
                </c:pt>
                <c:pt idx="617">
                  <c:v>-11.157839619612913</c:v>
                </c:pt>
                <c:pt idx="618">
                  <c:v>-11.169311566451681</c:v>
                </c:pt>
                <c:pt idx="619">
                  <c:v>-11.180783513763204</c:v>
                </c:pt>
                <c:pt idx="620">
                  <c:v>-11.192255461547367</c:v>
                </c:pt>
                <c:pt idx="621">
                  <c:v>-11.203727409804047</c:v>
                </c:pt>
                <c:pt idx="622">
                  <c:v>-11.215199358533129</c:v>
                </c:pt>
                <c:pt idx="623">
                  <c:v>-11.226671307734494</c:v>
                </c:pt>
                <c:pt idx="624">
                  <c:v>-11.238143257408021</c:v>
                </c:pt>
                <c:pt idx="625">
                  <c:v>-11.249615207553594</c:v>
                </c:pt>
                <c:pt idx="626">
                  <c:v>-11.261087158171096</c:v>
                </c:pt>
                <c:pt idx="627">
                  <c:v>-11.272559109260404</c:v>
                </c:pt>
                <c:pt idx="628">
                  <c:v>-11.284031060821404</c:v>
                </c:pt>
                <c:pt idx="629">
                  <c:v>-11.295503012853976</c:v>
                </c:pt>
                <c:pt idx="630">
                  <c:v>-11.306974965358</c:v>
                </c:pt>
                <c:pt idx="631">
                  <c:v>-11.318446918333361</c:v>
                </c:pt>
                <c:pt idx="632">
                  <c:v>-11.329918871779938</c:v>
                </c:pt>
                <c:pt idx="633">
                  <c:v>-11.341390825697614</c:v>
                </c:pt>
                <c:pt idx="634">
                  <c:v>-11.352862780086269</c:v>
                </c:pt>
                <c:pt idx="635">
                  <c:v>-11.364334734945785</c:v>
                </c:pt>
                <c:pt idx="636">
                  <c:v>-11.375806690276045</c:v>
                </c:pt>
                <c:pt idx="637">
                  <c:v>-11.387278646076929</c:v>
                </c:pt>
                <c:pt idx="638">
                  <c:v>-11.39875060234832</c:v>
                </c:pt>
                <c:pt idx="639">
                  <c:v>-11.4102225590901</c:v>
                </c:pt>
                <c:pt idx="640">
                  <c:v>-11.421694516302148</c:v>
                </c:pt>
                <c:pt idx="641">
                  <c:v>-11.433166473984347</c:v>
                </c:pt>
                <c:pt idx="642">
                  <c:v>-11.444638432136578</c:v>
                </c:pt>
                <c:pt idx="643">
                  <c:v>-11.456110390758726</c:v>
                </c:pt>
                <c:pt idx="644">
                  <c:v>-11.467582349850668</c:v>
                </c:pt>
                <c:pt idx="645">
                  <c:v>-11.479054309412287</c:v>
                </c:pt>
                <c:pt idx="646">
                  <c:v>-11.490526269443468</c:v>
                </c:pt>
                <c:pt idx="647">
                  <c:v>-11.501998229944087</c:v>
                </c:pt>
                <c:pt idx="648">
                  <c:v>-11.513470190914029</c:v>
                </c:pt>
                <c:pt idx="649">
                  <c:v>-11.524942152353177</c:v>
                </c:pt>
                <c:pt idx="650">
                  <c:v>-11.53641411426141</c:v>
                </c:pt>
                <c:pt idx="651">
                  <c:v>-11.54788607663861</c:v>
                </c:pt>
                <c:pt idx="652">
                  <c:v>-11.559358039484659</c:v>
                </c:pt>
                <c:pt idx="653">
                  <c:v>-11.570830002799438</c:v>
                </c:pt>
                <c:pt idx="654">
                  <c:v>-11.582301966582829</c:v>
                </c:pt>
                <c:pt idx="655">
                  <c:v>-11.593773930834715</c:v>
                </c:pt>
                <c:pt idx="656">
                  <c:v>-11.605245895554976</c:v>
                </c:pt>
                <c:pt idx="657">
                  <c:v>-11.616717860743494</c:v>
                </c:pt>
                <c:pt idx="658">
                  <c:v>-11.628189826400151</c:v>
                </c:pt>
                <c:pt idx="659">
                  <c:v>-11.639661792524828</c:v>
                </c:pt>
                <c:pt idx="660">
                  <c:v>-11.651133759117409</c:v>
                </c:pt>
                <c:pt idx="661">
                  <c:v>-11.662605726177773</c:v>
                </c:pt>
                <c:pt idx="662">
                  <c:v>-11.674077693705803</c:v>
                </c:pt>
                <c:pt idx="663">
                  <c:v>-11.68554966170138</c:v>
                </c:pt>
                <c:pt idx="664">
                  <c:v>-11.697021630164386</c:v>
                </c:pt>
                <c:pt idx="665">
                  <c:v>-11.708493599094702</c:v>
                </c:pt>
                <c:pt idx="666">
                  <c:v>-11.71996556849221</c:v>
                </c:pt>
                <c:pt idx="667">
                  <c:v>-11.731437538356792</c:v>
                </c:pt>
                <c:pt idx="668">
                  <c:v>-11.742909508688328</c:v>
                </c:pt>
                <c:pt idx="669">
                  <c:v>-11.754381479486701</c:v>
                </c:pt>
                <c:pt idx="670">
                  <c:v>-11.765853450751795</c:v>
                </c:pt>
                <c:pt idx="671">
                  <c:v>-11.777325422483488</c:v>
                </c:pt>
                <c:pt idx="672">
                  <c:v>-11.788797394681662</c:v>
                </c:pt>
                <c:pt idx="673">
                  <c:v>-11.800269367346202</c:v>
                </c:pt>
                <c:pt idx="674">
                  <c:v>-11.811741340476987</c:v>
                </c:pt>
                <c:pt idx="675">
                  <c:v>-11.823213314073898</c:v>
                </c:pt>
                <c:pt idx="676">
                  <c:v>-11.83468528813682</c:v>
                </c:pt>
                <c:pt idx="677">
                  <c:v>-11.846157262665631</c:v>
                </c:pt>
                <c:pt idx="678">
                  <c:v>-11.857629237660214</c:v>
                </c:pt>
                <c:pt idx="679">
                  <c:v>-11.869101213120452</c:v>
                </c:pt>
                <c:pt idx="680">
                  <c:v>-11.880573189046224</c:v>
                </c:pt>
                <c:pt idx="681">
                  <c:v>-11.892045165437414</c:v>
                </c:pt>
                <c:pt idx="682">
                  <c:v>-11.903517142293904</c:v>
                </c:pt>
                <c:pt idx="683">
                  <c:v>-11.914989119615573</c:v>
                </c:pt>
                <c:pt idx="684">
                  <c:v>-11.926461097402305</c:v>
                </c:pt>
                <c:pt idx="685">
                  <c:v>-11.93793307565398</c:v>
                </c:pt>
                <c:pt idx="686">
                  <c:v>-11.949405054370482</c:v>
                </c:pt>
                <c:pt idx="687">
                  <c:v>-11.960877033551691</c:v>
                </c:pt>
                <c:pt idx="688">
                  <c:v>-11.972349013197489</c:v>
                </c:pt>
                <c:pt idx="689">
                  <c:v>-11.983820993307758</c:v>
                </c:pt>
                <c:pt idx="690">
                  <c:v>-11.995292973882378</c:v>
                </c:pt>
                <c:pt idx="691">
                  <c:v>-12.006764954921234</c:v>
                </c:pt>
                <c:pt idx="692">
                  <c:v>-12.018236936424206</c:v>
                </c:pt>
                <c:pt idx="693">
                  <c:v>-12.029708918391174</c:v>
                </c:pt>
                <c:pt idx="694">
                  <c:v>-12.041180900822022</c:v>
                </c:pt>
                <c:pt idx="695">
                  <c:v>-12.052652883716631</c:v>
                </c:pt>
                <c:pt idx="696">
                  <c:v>-12.064124867074883</c:v>
                </c:pt>
                <c:pt idx="697">
                  <c:v>-12.075596850896659</c:v>
                </c:pt>
                <c:pt idx="698">
                  <c:v>-12.08706883518184</c:v>
                </c:pt>
                <c:pt idx="699">
                  <c:v>-12.09854081993031</c:v>
                </c:pt>
                <c:pt idx="700">
                  <c:v>-12.110012805141951</c:v>
                </c:pt>
                <c:pt idx="701">
                  <c:v>-12.121484790816641</c:v>
                </c:pt>
                <c:pt idx="702">
                  <c:v>-12.132956776954266</c:v>
                </c:pt>
                <c:pt idx="703">
                  <c:v>-12.144428763554705</c:v>
                </c:pt>
                <c:pt idx="704">
                  <c:v>-12.155900750617841</c:v>
                </c:pt>
                <c:pt idx="705">
                  <c:v>-12.167372738143555</c:v>
                </c:pt>
                <c:pt idx="706">
                  <c:v>-12.178844726131729</c:v>
                </c:pt>
                <c:pt idx="707">
                  <c:v>-12.190316714582245</c:v>
                </c:pt>
                <c:pt idx="708">
                  <c:v>-12.201788703494984</c:v>
                </c:pt>
                <c:pt idx="709">
                  <c:v>-12.213260692869827</c:v>
                </c:pt>
                <c:pt idx="710">
                  <c:v>-12.224732682706659</c:v>
                </c:pt>
                <c:pt idx="711">
                  <c:v>-12.236204673005359</c:v>
                </c:pt>
                <c:pt idx="712">
                  <c:v>-12.247676663765809</c:v>
                </c:pt>
                <c:pt idx="713">
                  <c:v>-12.259148654987891</c:v>
                </c:pt>
                <c:pt idx="714">
                  <c:v>-12.270620646671487</c:v>
                </c:pt>
                <c:pt idx="715">
                  <c:v>-12.282092638816479</c:v>
                </c:pt>
                <c:pt idx="716">
                  <c:v>-12.293564631422749</c:v>
                </c:pt>
                <c:pt idx="717">
                  <c:v>-12.305036624490178</c:v>
                </c:pt>
                <c:pt idx="718">
                  <c:v>-12.316508618018648</c:v>
                </c:pt>
                <c:pt idx="719">
                  <c:v>-12.327980612008041</c:v>
                </c:pt>
                <c:pt idx="720">
                  <c:v>-12.339452606458238</c:v>
                </c:pt>
                <c:pt idx="721">
                  <c:v>-12.350924601369121</c:v>
                </c:pt>
                <c:pt idx="722">
                  <c:v>-12.362396596740572</c:v>
                </c:pt>
                <c:pt idx="723">
                  <c:v>-12.373868592572473</c:v>
                </c:pt>
                <c:pt idx="724">
                  <c:v>-12.385340588864706</c:v>
                </c:pt>
                <c:pt idx="725">
                  <c:v>-12.396812585617152</c:v>
                </c:pt>
                <c:pt idx="726">
                  <c:v>-12.408284582829692</c:v>
                </c:pt>
                <c:pt idx="727">
                  <c:v>-12.419756580502209</c:v>
                </c:pt>
                <c:pt idx="728">
                  <c:v>-12.431228578634586</c:v>
                </c:pt>
                <c:pt idx="729">
                  <c:v>-12.442700577226704</c:v>
                </c:pt>
                <c:pt idx="730">
                  <c:v>-12.454172576278443</c:v>
                </c:pt>
                <c:pt idx="731">
                  <c:v>-12.465644575789685</c:v>
                </c:pt>
                <c:pt idx="732">
                  <c:v>-12.477116575760315</c:v>
                </c:pt>
                <c:pt idx="733">
                  <c:v>-12.48858857619021</c:v>
                </c:pt>
                <c:pt idx="734">
                  <c:v>-12.500060577079255</c:v>
                </c:pt>
                <c:pt idx="735">
                  <c:v>-12.511532578427332</c:v>
                </c:pt>
                <c:pt idx="736">
                  <c:v>-12.523004580234321</c:v>
                </c:pt>
                <c:pt idx="737">
                  <c:v>-12.534476582500105</c:v>
                </c:pt>
                <c:pt idx="738">
                  <c:v>-12.545948585224565</c:v>
                </c:pt>
                <c:pt idx="739">
                  <c:v>-12.557420588407584</c:v>
                </c:pt>
                <c:pt idx="740">
                  <c:v>-12.568892592049043</c:v>
                </c:pt>
                <c:pt idx="741">
                  <c:v>-12.580364596148824</c:v>
                </c:pt>
                <c:pt idx="742">
                  <c:v>-12.591836600706808</c:v>
                </c:pt>
                <c:pt idx="743">
                  <c:v>-12.603308605722876</c:v>
                </c:pt>
                <c:pt idx="744">
                  <c:v>-12.614780611196913</c:v>
                </c:pt>
                <c:pt idx="745">
                  <c:v>-12.626252617128799</c:v>
                </c:pt>
                <c:pt idx="746">
                  <c:v>-12.637724623518416</c:v>
                </c:pt>
                <c:pt idx="747">
                  <c:v>-12.649196630365646</c:v>
                </c:pt>
                <c:pt idx="748">
                  <c:v>-12.660668637670369</c:v>
                </c:pt>
                <c:pt idx="749">
                  <c:v>-12.672140645432469</c:v>
                </c:pt>
                <c:pt idx="750">
                  <c:v>-12.683612653651828</c:v>
                </c:pt>
                <c:pt idx="751">
                  <c:v>-12.695084662328327</c:v>
                </c:pt>
                <c:pt idx="752">
                  <c:v>-12.706556671461847</c:v>
                </c:pt>
                <c:pt idx="753">
                  <c:v>-12.718028681052271</c:v>
                </c:pt>
                <c:pt idx="754">
                  <c:v>-12.72950069109948</c:v>
                </c:pt>
                <c:pt idx="755">
                  <c:v>-12.740972701603356</c:v>
                </c:pt>
                <c:pt idx="756">
                  <c:v>-12.752444712563781</c:v>
                </c:pt>
                <c:pt idx="757">
                  <c:v>-12.763916723980637</c:v>
                </c:pt>
                <c:pt idx="758">
                  <c:v>-12.775388735853806</c:v>
                </c:pt>
                <c:pt idx="759">
                  <c:v>-12.78686074818317</c:v>
                </c:pt>
                <c:pt idx="760">
                  <c:v>-12.798332760968609</c:v>
                </c:pt>
                <c:pt idx="761">
                  <c:v>-12.809804774210006</c:v>
                </c:pt>
                <c:pt idx="762">
                  <c:v>-12.821276787907244</c:v>
                </c:pt>
                <c:pt idx="763">
                  <c:v>-12.832748802060204</c:v>
                </c:pt>
                <c:pt idx="764">
                  <c:v>-12.844220816668766</c:v>
                </c:pt>
                <c:pt idx="765">
                  <c:v>-12.855692831732815</c:v>
                </c:pt>
                <c:pt idx="766">
                  <c:v>-12.867164847252232</c:v>
                </c:pt>
                <c:pt idx="767">
                  <c:v>-12.878636863226896</c:v>
                </c:pt>
                <c:pt idx="768">
                  <c:v>-12.890108879656692</c:v>
                </c:pt>
                <c:pt idx="769">
                  <c:v>-12.901580896541502</c:v>
                </c:pt>
                <c:pt idx="770">
                  <c:v>-12.913052913881206</c:v>
                </c:pt>
                <c:pt idx="771">
                  <c:v>-12.924524931675686</c:v>
                </c:pt>
                <c:pt idx="772">
                  <c:v>-12.935996949924824</c:v>
                </c:pt>
                <c:pt idx="773">
                  <c:v>-12.947468968628504</c:v>
                </c:pt>
                <c:pt idx="774">
                  <c:v>-12.958940987786606</c:v>
                </c:pt>
                <c:pt idx="775">
                  <c:v>-12.970413007399012</c:v>
                </c:pt>
                <c:pt idx="776">
                  <c:v>-12.981885027465603</c:v>
                </c:pt>
                <c:pt idx="777">
                  <c:v>-12.993357047986263</c:v>
                </c:pt>
                <c:pt idx="778">
                  <c:v>-13.004829068960873</c:v>
                </c:pt>
                <c:pt idx="779">
                  <c:v>-13.016301090389314</c:v>
                </c:pt>
                <c:pt idx="780">
                  <c:v>-13.027773112271468</c:v>
                </c:pt>
                <c:pt idx="781">
                  <c:v>-13.039245134607217</c:v>
                </c:pt>
                <c:pt idx="782">
                  <c:v>-13.050717157396443</c:v>
                </c:pt>
                <c:pt idx="783">
                  <c:v>-13.062189180639029</c:v>
                </c:pt>
                <c:pt idx="784">
                  <c:v>-13.073661204334856</c:v>
                </c:pt>
                <c:pt idx="785">
                  <c:v>-13.085133228483805</c:v>
                </c:pt>
                <c:pt idx="786">
                  <c:v>-13.096605253085759</c:v>
                </c:pt>
                <c:pt idx="787">
                  <c:v>-13.108077278140598</c:v>
                </c:pt>
                <c:pt idx="788">
                  <c:v>-13.119549303648206</c:v>
                </c:pt>
                <c:pt idx="789">
                  <c:v>-13.131021329608465</c:v>
                </c:pt>
                <c:pt idx="790">
                  <c:v>-13.142493356021257</c:v>
                </c:pt>
                <c:pt idx="791">
                  <c:v>-13.153965382886462</c:v>
                </c:pt>
                <c:pt idx="792">
                  <c:v>-13.165437410203962</c:v>
                </c:pt>
                <c:pt idx="793">
                  <c:v>-13.176909437973642</c:v>
                </c:pt>
                <c:pt idx="794">
                  <c:v>-13.188381466195381</c:v>
                </c:pt>
                <c:pt idx="795">
                  <c:v>-13.19985349486906</c:v>
                </c:pt>
                <c:pt idx="796">
                  <c:v>-13.211325523994564</c:v>
                </c:pt>
                <c:pt idx="797">
                  <c:v>-13.222797553571773</c:v>
                </c:pt>
                <c:pt idx="798">
                  <c:v>-13.23426958360057</c:v>
                </c:pt>
                <c:pt idx="799">
                  <c:v>-13.245741614080837</c:v>
                </c:pt>
                <c:pt idx="800">
                  <c:v>-13.257213645012454</c:v>
                </c:pt>
                <c:pt idx="801">
                  <c:v>-13.268685676395304</c:v>
                </c:pt>
                <c:pt idx="802">
                  <c:v>-13.28015770822927</c:v>
                </c:pt>
                <c:pt idx="803">
                  <c:v>-13.291629740514232</c:v>
                </c:pt>
                <c:pt idx="804">
                  <c:v>-13.303101773250072</c:v>
                </c:pt>
                <c:pt idx="805">
                  <c:v>-13.314573806436673</c:v>
                </c:pt>
                <c:pt idx="806">
                  <c:v>-13.326045840073917</c:v>
                </c:pt>
                <c:pt idx="807">
                  <c:v>-13.337517874161685</c:v>
                </c:pt>
                <c:pt idx="808">
                  <c:v>-13.34898990869986</c:v>
                </c:pt>
                <c:pt idx="809">
                  <c:v>-13.360461943688323</c:v>
                </c:pt>
                <c:pt idx="810">
                  <c:v>-13.371933979126958</c:v>
                </c:pt>
                <c:pt idx="811">
                  <c:v>-13.383406015015645</c:v>
                </c:pt>
                <c:pt idx="812">
                  <c:v>-13.394878051354265</c:v>
                </c:pt>
                <c:pt idx="813">
                  <c:v>-13.406350088142702</c:v>
                </c:pt>
                <c:pt idx="814">
                  <c:v>-13.417822125380836</c:v>
                </c:pt>
                <c:pt idx="815">
                  <c:v>-13.429294163068549</c:v>
                </c:pt>
                <c:pt idx="816">
                  <c:v>-13.440766201205726</c:v>
                </c:pt>
                <c:pt idx="817">
                  <c:v>-13.452238239792246</c:v>
                </c:pt>
                <c:pt idx="818">
                  <c:v>-13.463710278827993</c:v>
                </c:pt>
                <c:pt idx="819">
                  <c:v>-13.475182318312847</c:v>
                </c:pt>
                <c:pt idx="820">
                  <c:v>-13.486654358246691</c:v>
                </c:pt>
                <c:pt idx="821">
                  <c:v>-13.498126398629406</c:v>
                </c:pt>
                <c:pt idx="822">
                  <c:v>-13.509598439460875</c:v>
                </c:pt>
                <c:pt idx="823">
                  <c:v>-13.521070480740979</c:v>
                </c:pt>
                <c:pt idx="824">
                  <c:v>-13.532542522469601</c:v>
                </c:pt>
                <c:pt idx="825">
                  <c:v>-13.544014564646622</c:v>
                </c:pt>
                <c:pt idx="826">
                  <c:v>-13.555486607271924</c:v>
                </c:pt>
                <c:pt idx="827">
                  <c:v>-13.56695865034539</c:v>
                </c:pt>
                <c:pt idx="828">
                  <c:v>-13.578430693866901</c:v>
                </c:pt>
                <c:pt idx="829">
                  <c:v>-13.58990273783634</c:v>
                </c:pt>
                <c:pt idx="830">
                  <c:v>-13.601374782253588</c:v>
                </c:pt>
                <c:pt idx="831">
                  <c:v>-13.612846827118526</c:v>
                </c:pt>
                <c:pt idx="832">
                  <c:v>-13.624318872431038</c:v>
                </c:pt>
                <c:pt idx="833">
                  <c:v>-13.635790918191006</c:v>
                </c:pt>
                <c:pt idx="834">
                  <c:v>-13.64726296439831</c:v>
                </c:pt>
                <c:pt idx="835">
                  <c:v>-13.658735011052833</c:v>
                </c:pt>
                <c:pt idx="836">
                  <c:v>-13.670207058154457</c:v>
                </c:pt>
                <c:pt idx="837">
                  <c:v>-13.681679105703063</c:v>
                </c:pt>
                <c:pt idx="838">
                  <c:v>-13.693151153698535</c:v>
                </c:pt>
                <c:pt idx="839">
                  <c:v>-13.704623202140754</c:v>
                </c:pt>
                <c:pt idx="840">
                  <c:v>-13.716095251029602</c:v>
                </c:pt>
                <c:pt idx="841">
                  <c:v>-13.72756730036496</c:v>
                </c:pt>
                <c:pt idx="842">
                  <c:v>-13.739039350146712</c:v>
                </c:pt>
                <c:pt idx="843">
                  <c:v>-13.750511400374737</c:v>
                </c:pt>
                <c:pt idx="844">
                  <c:v>-13.76198345104892</c:v>
                </c:pt>
                <c:pt idx="845">
                  <c:v>-13.773455502169142</c:v>
                </c:pt>
                <c:pt idx="846">
                  <c:v>-13.784927553735285</c:v>
                </c:pt>
                <c:pt idx="847">
                  <c:v>-13.796399605747231</c:v>
                </c:pt>
                <c:pt idx="848">
                  <c:v>-13.807871658204862</c:v>
                </c:pt>
                <c:pt idx="849">
                  <c:v>-13.819343711108059</c:v>
                </c:pt>
                <c:pt idx="850">
                  <c:v>-13.830815764456705</c:v>
                </c:pt>
                <c:pt idx="851">
                  <c:v>-13.842287818250682</c:v>
                </c:pt>
                <c:pt idx="852">
                  <c:v>-13.853759872489873</c:v>
                </c:pt>
                <c:pt idx="853">
                  <c:v>-13.865231927174158</c:v>
                </c:pt>
                <c:pt idx="854">
                  <c:v>-13.876703982303418</c:v>
                </c:pt>
                <c:pt idx="855">
                  <c:v>-13.888176037877539</c:v>
                </c:pt>
                <c:pt idx="856">
                  <c:v>-13.899648093896401</c:v>
                </c:pt>
                <c:pt idx="857">
                  <c:v>-13.911120150359885</c:v>
                </c:pt>
                <c:pt idx="858">
                  <c:v>-13.922592207267874</c:v>
                </c:pt>
                <c:pt idx="859">
                  <c:v>-13.93406426462025</c:v>
                </c:pt>
                <c:pt idx="860">
                  <c:v>-13.945536322416896</c:v>
                </c:pt>
                <c:pt idx="861">
                  <c:v>-13.95700838065769</c:v>
                </c:pt>
                <c:pt idx="862">
                  <c:v>-13.968480439342519</c:v>
                </c:pt>
                <c:pt idx="863">
                  <c:v>-13.979952498471263</c:v>
                </c:pt>
                <c:pt idx="864">
                  <c:v>-13.991424558043803</c:v>
                </c:pt>
                <c:pt idx="865">
                  <c:v>-14.002896618060023</c:v>
                </c:pt>
                <c:pt idx="866">
                  <c:v>-14.014368678519803</c:v>
                </c:pt>
                <c:pt idx="867">
                  <c:v>-14.025840739423026</c:v>
                </c:pt>
                <c:pt idx="868">
                  <c:v>-14.037312800769575</c:v>
                </c:pt>
                <c:pt idx="869">
                  <c:v>-14.04878486255933</c:v>
                </c:pt>
                <c:pt idx="870">
                  <c:v>-14.060256924792174</c:v>
                </c:pt>
                <c:pt idx="871">
                  <c:v>-14.07172898746799</c:v>
                </c:pt>
                <c:pt idx="872">
                  <c:v>-14.083201050586659</c:v>
                </c:pt>
                <c:pt idx="873">
                  <c:v>-14.094673114148064</c:v>
                </c:pt>
                <c:pt idx="874">
                  <c:v>-14.106145178152085</c:v>
                </c:pt>
                <c:pt idx="875">
                  <c:v>-14.117617242598605</c:v>
                </c:pt>
                <c:pt idx="876">
                  <c:v>-14.129089307487508</c:v>
                </c:pt>
                <c:pt idx="877">
                  <c:v>-14.140561372818674</c:v>
                </c:pt>
                <c:pt idx="878">
                  <c:v>-14.152033438591985</c:v>
                </c:pt>
                <c:pt idx="879">
                  <c:v>-14.163505504807324</c:v>
                </c:pt>
                <c:pt idx="880">
                  <c:v>-14.174977571464572</c:v>
                </c:pt>
                <c:pt idx="881">
                  <c:v>-14.186449638563612</c:v>
                </c:pt>
                <c:pt idx="882">
                  <c:v>-14.197921706104326</c:v>
                </c:pt>
                <c:pt idx="883">
                  <c:v>-14.209393774086596</c:v>
                </c:pt>
                <c:pt idx="884">
                  <c:v>-14.220865842510303</c:v>
                </c:pt>
                <c:pt idx="885">
                  <c:v>-14.23233791137533</c:v>
                </c:pt>
                <c:pt idx="886">
                  <c:v>-14.24380998068156</c:v>
                </c:pt>
                <c:pt idx="887">
                  <c:v>-14.255282050428873</c:v>
                </c:pt>
                <c:pt idx="888">
                  <c:v>-14.266754120617152</c:v>
                </c:pt>
                <c:pt idx="889">
                  <c:v>-14.278226191246281</c:v>
                </c:pt>
                <c:pt idx="890">
                  <c:v>-14.28969826231614</c:v>
                </c:pt>
                <c:pt idx="891">
                  <c:v>-14.30117033382661</c:v>
                </c:pt>
                <c:pt idx="892">
                  <c:v>-14.312642405777575</c:v>
                </c:pt>
                <c:pt idx="893">
                  <c:v>-14.324114478168916</c:v>
                </c:pt>
                <c:pt idx="894">
                  <c:v>-14.335586551000516</c:v>
                </c:pt>
                <c:pt idx="895">
                  <c:v>-14.347058624272256</c:v>
                </c:pt>
                <c:pt idx="896">
                  <c:v>-14.358530697984019</c:v>
                </c:pt>
                <c:pt idx="897">
                  <c:v>-14.370002772135686</c:v>
                </c:pt>
                <c:pt idx="898">
                  <c:v>-14.381474846727141</c:v>
                </c:pt>
                <c:pt idx="899">
                  <c:v>-14.392946921758265</c:v>
                </c:pt>
                <c:pt idx="900">
                  <c:v>-14.404418997228939</c:v>
                </c:pt>
                <c:pt idx="901">
                  <c:v>-14.415891073139047</c:v>
                </c:pt>
                <c:pt idx="902">
                  <c:v>-14.427363149488469</c:v>
                </c:pt>
                <c:pt idx="903">
                  <c:v>-14.43883522627709</c:v>
                </c:pt>
                <c:pt idx="904">
                  <c:v>-14.45030730350479</c:v>
                </c:pt>
                <c:pt idx="905">
                  <c:v>-14.461779381171452</c:v>
                </c:pt>
                <c:pt idx="906">
                  <c:v>-14.473251459276957</c:v>
                </c:pt>
                <c:pt idx="907">
                  <c:v>-14.484723537821187</c:v>
                </c:pt>
                <c:pt idx="908">
                  <c:v>-14.496195616804027</c:v>
                </c:pt>
                <c:pt idx="909">
                  <c:v>-14.507667696225354</c:v>
                </c:pt>
                <c:pt idx="910">
                  <c:v>-14.519139776085055</c:v>
                </c:pt>
                <c:pt idx="911">
                  <c:v>-14.530611856383009</c:v>
                </c:pt>
                <c:pt idx="912">
                  <c:v>-14.5420839371191</c:v>
                </c:pt>
                <c:pt idx="913">
                  <c:v>-14.553556018293209</c:v>
                </c:pt>
                <c:pt idx="914">
                  <c:v>-14.565028099905218</c:v>
                </c:pt>
                <c:pt idx="915">
                  <c:v>-14.57650018195501</c:v>
                </c:pt>
                <c:pt idx="916">
                  <c:v>-14.587972264442467</c:v>
                </c:pt>
                <c:pt idx="917">
                  <c:v>-14.59944434736747</c:v>
                </c:pt>
                <c:pt idx="918">
                  <c:v>-14.610916430729903</c:v>
                </c:pt>
                <c:pt idx="919">
                  <c:v>-14.622388514529646</c:v>
                </c:pt>
                <c:pt idx="920">
                  <c:v>-14.633860598766583</c:v>
                </c:pt>
                <c:pt idx="921">
                  <c:v>-14.645332683440596</c:v>
                </c:pt>
                <c:pt idx="922">
                  <c:v>-14.656804768551567</c:v>
                </c:pt>
                <c:pt idx="923">
                  <c:v>-14.668276854099377</c:v>
                </c:pt>
                <c:pt idx="924">
                  <c:v>-14.679748940083908</c:v>
                </c:pt>
                <c:pt idx="925">
                  <c:v>-14.691221026505042</c:v>
                </c:pt>
                <c:pt idx="926">
                  <c:v>-14.702693113362663</c:v>
                </c:pt>
                <c:pt idx="927">
                  <c:v>-14.714165200656653</c:v>
                </c:pt>
                <c:pt idx="928">
                  <c:v>-14.725637288386894</c:v>
                </c:pt>
                <c:pt idx="929">
                  <c:v>-14.737109376553267</c:v>
                </c:pt>
                <c:pt idx="930">
                  <c:v>-14.748581465155654</c:v>
                </c:pt>
                <c:pt idx="931">
                  <c:v>-14.760053554193938</c:v>
                </c:pt>
                <c:pt idx="932">
                  <c:v>-14.771525643668001</c:v>
                </c:pt>
                <c:pt idx="933">
                  <c:v>-14.782997733577725</c:v>
                </c:pt>
                <c:pt idx="934">
                  <c:v>-14.794469823922991</c:v>
                </c:pt>
                <c:pt idx="935">
                  <c:v>-14.805941914703684</c:v>
                </c:pt>
                <c:pt idx="936">
                  <c:v>-14.817414005919684</c:v>
                </c:pt>
                <c:pt idx="937">
                  <c:v>-14.828886097570873</c:v>
                </c:pt>
                <c:pt idx="938">
                  <c:v>-14.840358189657135</c:v>
                </c:pt>
                <c:pt idx="939">
                  <c:v>-14.85183028217835</c:v>
                </c:pt>
                <c:pt idx="940">
                  <c:v>-14.863302375134401</c:v>
                </c:pt>
                <c:pt idx="941">
                  <c:v>-14.874774468525171</c:v>
                </c:pt>
                <c:pt idx="942">
                  <c:v>-14.886246562350541</c:v>
                </c:pt>
                <c:pt idx="943">
                  <c:v>-14.897718656610394</c:v>
                </c:pt>
                <c:pt idx="944">
                  <c:v>-14.909190751304612</c:v>
                </c:pt>
                <c:pt idx="945">
                  <c:v>-14.920662846433077</c:v>
                </c:pt>
                <c:pt idx="946">
                  <c:v>-14.93213494199567</c:v>
                </c:pt>
                <c:pt idx="947">
                  <c:v>-14.943607037992276</c:v>
                </c:pt>
                <c:pt idx="948">
                  <c:v>-14.955079134422775</c:v>
                </c:pt>
                <c:pt idx="949">
                  <c:v>-14.966551231287049</c:v>
                </c:pt>
                <c:pt idx="950">
                  <c:v>-14.978023328584982</c:v>
                </c:pt>
                <c:pt idx="951">
                  <c:v>-14.989495426316454</c:v>
                </c:pt>
                <c:pt idx="952">
                  <c:v>-15.000967524481348</c:v>
                </c:pt>
                <c:pt idx="953">
                  <c:v>-15.012439623079548</c:v>
                </c:pt>
                <c:pt idx="954">
                  <c:v>-15.023911722110933</c:v>
                </c:pt>
                <c:pt idx="955">
                  <c:v>-15.035383821575387</c:v>
                </c:pt>
                <c:pt idx="956">
                  <c:v>-15.046855921472792</c:v>
                </c:pt>
                <c:pt idx="957">
                  <c:v>-15.05832802180303</c:v>
                </c:pt>
                <c:pt idx="958">
                  <c:v>-15.069800122565983</c:v>
                </c:pt>
                <c:pt idx="959">
                  <c:v>-15.081272223761534</c:v>
                </c:pt>
                <c:pt idx="960">
                  <c:v>-15.092744325389566</c:v>
                </c:pt>
                <c:pt idx="961">
                  <c:v>-15.104216427449959</c:v>
                </c:pt>
                <c:pt idx="962">
                  <c:v>-15.115688529942597</c:v>
                </c:pt>
                <c:pt idx="963">
                  <c:v>-15.12716063286736</c:v>
                </c:pt>
                <c:pt idx="964">
                  <c:v>-15.138632736224132</c:v>
                </c:pt>
                <c:pt idx="965">
                  <c:v>-15.150104840012794</c:v>
                </c:pt>
                <c:pt idx="966">
                  <c:v>-15.16157694423323</c:v>
                </c:pt>
                <c:pt idx="967">
                  <c:v>-15.173049048885321</c:v>
                </c:pt>
                <c:pt idx="968">
                  <c:v>-15.18452115396895</c:v>
                </c:pt>
                <c:pt idx="969">
                  <c:v>-15.195993259483998</c:v>
                </c:pt>
                <c:pt idx="970">
                  <c:v>-15.207465365430348</c:v>
                </c:pt>
                <c:pt idx="971">
                  <c:v>-15.218937471807882</c:v>
                </c:pt>
                <c:pt idx="972">
                  <c:v>-15.230409578616483</c:v>
                </c:pt>
                <c:pt idx="973">
                  <c:v>-15.241881685856033</c:v>
                </c:pt>
                <c:pt idx="974">
                  <c:v>-15.253353793526413</c:v>
                </c:pt>
                <c:pt idx="975">
                  <c:v>-15.264825901627507</c:v>
                </c:pt>
                <c:pt idx="976">
                  <c:v>-15.276298010159195</c:v>
                </c:pt>
                <c:pt idx="977">
                  <c:v>-15.28777011912136</c:v>
                </c:pt>
                <c:pt idx="978">
                  <c:v>-15.299242228513885</c:v>
                </c:pt>
                <c:pt idx="979">
                  <c:v>-15.310714338336652</c:v>
                </c:pt>
                <c:pt idx="980">
                  <c:v>-15.322186448589543</c:v>
                </c:pt>
                <c:pt idx="981">
                  <c:v>-15.333658559272441</c:v>
                </c:pt>
                <c:pt idx="982">
                  <c:v>-15.345130670385227</c:v>
                </c:pt>
                <c:pt idx="983">
                  <c:v>-15.356602781927785</c:v>
                </c:pt>
                <c:pt idx="984">
                  <c:v>-15.368074893899996</c:v>
                </c:pt>
                <c:pt idx="985">
                  <c:v>-15.379547006301742</c:v>
                </c:pt>
                <c:pt idx="986">
                  <c:v>-15.391019119132906</c:v>
                </c:pt>
                <c:pt idx="987">
                  <c:v>-15.40249123239337</c:v>
                </c:pt>
                <c:pt idx="988">
                  <c:v>-15.413963346083015</c:v>
                </c:pt>
                <c:pt idx="989">
                  <c:v>-15.425435460201726</c:v>
                </c:pt>
                <c:pt idx="990">
                  <c:v>-15.436907574749382</c:v>
                </c:pt>
                <c:pt idx="991">
                  <c:v>-15.448379689725867</c:v>
                </c:pt>
                <c:pt idx="992">
                  <c:v>-15.459851805131063</c:v>
                </c:pt>
                <c:pt idx="993">
                  <c:v>-15.471323920964853</c:v>
                </c:pt>
                <c:pt idx="994">
                  <c:v>-15.482796037227118</c:v>
                </c:pt>
                <c:pt idx="995">
                  <c:v>-15.494268153917741</c:v>
                </c:pt>
                <c:pt idx="996">
                  <c:v>-15.505740271036604</c:v>
                </c:pt>
                <c:pt idx="997">
                  <c:v>-15.517212388583591</c:v>
                </c:pt>
                <c:pt idx="998">
                  <c:v>-15.528684506558582</c:v>
                </c:pt>
                <c:pt idx="999">
                  <c:v>-15.54015662496146</c:v>
                </c:pt>
                <c:pt idx="1000">
                  <c:v>-15.551628743792108</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0.17386293569466696</c:v>
                </c:pt>
                <c:pt idx="2">
                  <c:v>0.34913679613946785</c:v>
                </c:pt>
                <c:pt idx="3">
                  <c:v>0.52740033475778136</c:v>
                </c:pt>
                <c:pt idx="4">
                  <c:v>0.70918670276450502</c:v>
                </c:pt>
                <c:pt idx="5">
                  <c:v>0.89445131898453278</c:v>
                </c:pt>
                <c:pt idx="6">
                  <c:v>1.0831891388295263</c:v>
                </c:pt>
                <c:pt idx="7">
                  <c:v>1.2753891145085909</c:v>
                </c:pt>
                <c:pt idx="8">
                  <c:v>1.4710784427075005</c:v>
                </c:pt>
                <c:pt idx="9">
                  <c:v>1.6702842764117001</c:v>
                </c:pt>
                <c:pt idx="10">
                  <c:v>1.8730337238405048</c:v>
                </c:pt>
                <c:pt idx="11">
                  <c:v>2.0793498438477775</c:v>
                </c:pt>
                <c:pt idx="12">
                  <c:v>2.2892476207941868</c:v>
                </c:pt>
                <c:pt idx="13">
                  <c:v>2.5027379413815529</c:v>
                </c:pt>
                <c:pt idx="14">
                  <c:v>2.7198315926799319</c:v>
                </c:pt>
                <c:pt idx="15">
                  <c:v>2.9405392623613671</c:v>
                </c:pt>
                <c:pt idx="16">
                  <c:v>3.1648715388992792</c:v>
                </c:pt>
                <c:pt idx="17">
                  <c:v>3.3928389117357995</c:v>
                </c:pt>
                <c:pt idx="18">
                  <c:v>3.6244517714191971</c:v>
                </c:pt>
                <c:pt idx="19">
                  <c:v>3.8597204097134128</c:v>
                </c:pt>
                <c:pt idx="20">
                  <c:v>4.0986550196815941</c:v>
                </c:pt>
                <c:pt idx="21">
                  <c:v>4.3412640707472381</c:v>
                </c:pt>
                <c:pt idx="22">
                  <c:v>4.5875526762248766</c:v>
                </c:pt>
                <c:pt idx="23">
                  <c:v>4.8375242093416615</c:v>
                </c:pt>
                <c:pt idx="24">
                  <c:v>5.0911819270677654</c:v>
                </c:pt>
                <c:pt idx="25">
                  <c:v>5.3485289707325059</c:v>
                </c:pt>
                <c:pt idx="26">
                  <c:v>5.6095683666182117</c:v>
                </c:pt>
                <c:pt idx="27">
                  <c:v>5.8743030265335356</c:v>
                </c:pt>
                <c:pt idx="28">
                  <c:v>6.1427357483678158</c:v>
                </c:pt>
                <c:pt idx="29">
                  <c:v>6.4148692166279737</c:v>
                </c:pt>
                <c:pt idx="30">
                  <c:v>6.6907060029593639</c:v>
                </c:pt>
                <c:pt idx="31">
                  <c:v>6.9702485666518799</c:v>
                </c:pt>
                <c:pt idx="32">
                  <c:v>7.2534992551325548</c:v>
                </c:pt>
                <c:pt idx="33">
                  <c:v>7.5404603044458218</c:v>
                </c:pt>
                <c:pt idx="34">
                  <c:v>7.8311338397225203</c:v>
                </c:pt>
                <c:pt idx="35">
                  <c:v>8.1255218756386718</c:v>
                </c:pt>
                <c:pt idx="36">
                  <c:v>8.4236263168650005</c:v>
                </c:pt>
                <c:pt idx="37">
                  <c:v>8.7254489585080961</c:v>
                </c:pt>
                <c:pt idx="38">
                  <c:v>9.0309914865440817</c:v>
                </c:pt>
                <c:pt idx="39">
                  <c:v>9.3402554782455933</c:v>
                </c:pt>
                <c:pt idx="40">
                  <c:v>9.6532424026028352</c:v>
                </c:pt>
                <c:pt idx="41">
                  <c:v>9.9699523295680539</c:v>
                </c:pt>
                <c:pt idx="42">
                  <c:v>10.29038263449665</c:v>
                </c:pt>
                <c:pt idx="43">
                  <c:v>10.61452928460676</c:v>
                </c:pt>
                <c:pt idx="44">
                  <c:v>10.94238813048827</c:v>
                </c:pt>
                <c:pt idx="45">
                  <c:v>11.273954907010603</c:v>
                </c:pt>
                <c:pt idx="46">
                  <c:v>11.609225234225647</c:v>
                </c:pt>
                <c:pt idx="47">
                  <c:v>11.948194618266426</c:v>
                </c:pt>
                <c:pt idx="48">
                  <c:v>12.290858452242066</c:v>
                </c:pt>
                <c:pt idx="49">
                  <c:v>12.637212017129578</c:v>
                </c:pt>
                <c:pt idx="50">
                  <c:v>12.987250482662947</c:v>
                </c:pt>
                <c:pt idx="51">
                  <c:v>13.340968908219983</c:v>
                </c:pt>
                <c:pt idx="52">
                  <c:v>13.698362243707342</c:v>
                </c:pt>
                <c:pt idx="53">
                  <c:v>14.059425330444125</c:v>
                </c:pt>
                <c:pt idx="54">
                  <c:v>14.424152902044401</c:v>
                </c:pt>
                <c:pt idx="55">
                  <c:v>14.792539585299021</c:v>
                </c:pt>
                <c:pt idx="56">
                  <c:v>15.164579901056991</c:v>
                </c:pt>
                <c:pt idx="57">
                  <c:v>15.540268265106736</c:v>
                </c:pt>
                <c:pt idx="58">
                  <c:v>15.919598989057505</c:v>
                </c:pt>
                <c:pt idx="59">
                  <c:v>16.302566281221161</c:v>
                </c:pt>
                <c:pt idx="60">
                  <c:v>16.689164247494581</c:v>
                </c:pt>
                <c:pt idx="61">
                  <c:v>17.079386892242887</c:v>
                </c:pt>
                <c:pt idx="62">
                  <c:v>17.473228119183695</c:v>
                </c:pt>
                <c:pt idx="63">
                  <c:v>17.870681732272534</c:v>
                </c:pt>
                <c:pt idx="64">
                  <c:v>18.271741436589629</c:v>
                </c:pt>
                <c:pt idx="65">
                  <c:v>18.676400839228162</c:v>
                </c:pt>
                <c:pt idx="66">
                  <c:v>19.084653450184156</c:v>
                </c:pt>
                <c:pt idx="67">
                  <c:v>19.496492683248078</c:v>
                </c:pt>
                <c:pt idx="68">
                  <c:v>19.911911856898293</c:v>
                </c:pt>
                <c:pt idx="69">
                  <c:v>20.330904195196425</c:v>
                </c:pt>
                <c:pt idx="70">
                  <c:v>20.753462828684732</c:v>
                </c:pt>
                <c:pt idx="71">
                  <c:v>21.179580795285538</c:v>
                </c:pt>
                <c:pt idx="72">
                  <c:v>21.609251041202796</c:v>
                </c:pt>
                <c:pt idx="73">
                  <c:v>22.042466421825821</c:v>
                </c:pt>
                <c:pt idx="74">
                  <c:v>22.479219702635234</c:v>
                </c:pt>
                <c:pt idx="75">
                  <c:v>22.919503560111131</c:v>
                </c:pt>
                <c:pt idx="76">
                  <c:v>23.363310582643518</c:v>
                </c:pt>
                <c:pt idx="77">
                  <c:v>23.810633271445013</c:v>
                </c:pt>
                <c:pt idx="78">
                  <c:v>24.261464041465814</c:v>
                </c:pt>
                <c:pt idx="79">
                  <c:v>24.715795222310927</c:v>
                </c:pt>
                <c:pt idx="80">
                  <c:v>25.173619059159659</c:v>
                </c:pt>
                <c:pt idx="81">
                  <c:v>25.634926353781292</c:v>
                </c:pt>
                <c:pt idx="82">
                  <c:v>26.099705102686901</c:v>
                </c:pt>
                <c:pt idx="83">
                  <c:v>26.567941856565398</c:v>
                </c:pt>
                <c:pt idx="84">
                  <c:v>27.039623082843367</c:v>
                </c:pt>
                <c:pt idx="85">
                  <c:v>27.514735167124631</c:v>
                </c:pt>
                <c:pt idx="86">
                  <c:v>27.993264414628051</c:v>
                </c:pt>
                <c:pt idx="87">
                  <c:v>28.475197051623436</c:v>
                </c:pt>
                <c:pt idx="88">
                  <c:v>28.960519226865454</c:v>
                </c:pt>
                <c:pt idx="89">
                  <c:v>29.449217013025404</c:v>
                </c:pt>
                <c:pt idx="90">
                  <c:v>29.941276408120746</c:v>
                </c:pt>
                <c:pt idx="91">
                  <c:v>30.436682730990583</c:v>
                </c:pt>
                <c:pt idx="92">
                  <c:v>30.935420015744779</c:v>
                </c:pt>
                <c:pt idx="93">
                  <c:v>31.437471618982066</c:v>
                </c:pt>
                <c:pt idx="94">
                  <c:v>31.942820828145297</c:v>
                </c:pt>
                <c:pt idx="95">
                  <c:v>32.451450863168837</c:v>
                </c:pt>
                <c:pt idx="96">
                  <c:v>32.963344878120523</c:v>
                </c:pt>
                <c:pt idx="97">
                  <c:v>33.478485962838036</c:v>
                </c:pt>
                <c:pt idx="98">
                  <c:v>33.996857144559485</c:v>
                </c:pt>
                <c:pt idx="99">
                  <c:v>34.518441389548038</c:v>
                </c:pt>
                <c:pt idx="100">
                  <c:v>35.043221604710396</c:v>
                </c:pt>
                <c:pt idx="101">
                  <c:v>35.571180541488928</c:v>
                </c:pt>
                <c:pt idx="102">
                  <c:v>36.102300699623179</c:v>
                </c:pt>
                <c:pt idx="103">
                  <c:v>36.636564426518319</c:v>
                </c:pt>
                <c:pt idx="104">
                  <c:v>37.173954016748979</c:v>
                </c:pt>
                <c:pt idx="105">
                  <c:v>37.714451713680312</c:v>
                </c:pt>
                <c:pt idx="106">
                  <c:v>38.258039711081352</c:v>
                </c:pt>
                <c:pt idx="107">
                  <c:v>38.804700154730483</c:v>
                </c:pt>
                <c:pt idx="108">
                  <c:v>39.354415144012826</c:v>
                </c:pt>
                <c:pt idx="109">
                  <c:v>39.907166733509357</c:v>
                </c:pt>
                <c:pt idx="110">
                  <c:v>40.462936934577549</c:v>
                </c:pt>
                <c:pt idx="111">
                  <c:v>41.021708851033729</c:v>
                </c:pt>
                <c:pt idx="112">
                  <c:v>41.5834678158161</c:v>
                </c:pt>
                <c:pt idx="113">
                  <c:v>42.148200257038638</c:v>
                </c:pt>
                <c:pt idx="114">
                  <c:v>42.715892562854549</c:v>
                </c:pt>
                <c:pt idx="115">
                  <c:v>43.286531082610907</c:v>
                </c:pt>
                <c:pt idx="116">
                  <c:v>43.86010212799853</c:v>
                </c:pt>
                <c:pt idx="117">
                  <c:v>44.436591974196958</c:v>
                </c:pt>
                <c:pt idx="118">
                  <c:v>45.015986861014404</c:v>
                </c:pt>
                <c:pt idx="119">
                  <c:v>45.598272994022579</c:v>
                </c:pt>
                <c:pt idx="120">
                  <c:v>46.183436545686206</c:v>
                </c:pt>
                <c:pt idx="121">
                  <c:v>46.77146176071674</c:v>
                </c:pt>
                <c:pt idx="122">
                  <c:v>47.362329060415405</c:v>
                </c:pt>
                <c:pt idx="123">
                  <c:v>47.956016943096799</c:v>
                </c:pt>
                <c:pt idx="124">
                  <c:v>48.552503885824429</c:v>
                </c:pt>
                <c:pt idx="125">
                  <c:v>49.151768346132634</c:v>
                </c:pt>
                <c:pt idx="126">
                  <c:v>49.75378876373351</c:v>
                </c:pt>
                <c:pt idx="127">
                  <c:v>50.358543562208652</c:v>
                </c:pt>
                <c:pt idx="128">
                  <c:v>50.966011150685496</c:v>
                </c:pt>
                <c:pt idx="129">
                  <c:v>51.576169925498178</c:v>
                </c:pt>
                <c:pt idx="130">
                  <c:v>52.188998271832673</c:v>
                </c:pt>
                <c:pt idx="131">
                  <c:v>52.804474065254908</c:v>
                </c:pt>
                <c:pt idx="132">
                  <c:v>53.422574173164882</c:v>
                </c:pt>
                <c:pt idx="133">
                  <c:v>54.043274957803483</c:v>
                </c:pt>
                <c:pt idx="134">
                  <c:v>54.666552779384062</c:v>
                </c:pt>
                <c:pt idx="135">
                  <c:v>55.292383997821709</c:v>
                </c:pt>
                <c:pt idx="136">
                  <c:v>55.920744974442947</c:v>
                </c:pt>
                <c:pt idx="137">
                  <c:v>56.551612073675798</c:v>
                </c:pt>
                <c:pt idx="138">
                  <c:v>57.184961664720028</c:v>
                </c:pt>
                <c:pt idx="139">
                  <c:v>57.820770123197462</c:v>
                </c:pt>
                <c:pt idx="140">
                  <c:v>58.459013832782297</c:v>
                </c:pt>
                <c:pt idx="141">
                  <c:v>59.0996631630275</c:v>
                </c:pt>
                <c:pt idx="142">
                  <c:v>59.742676449094972</c:v>
                </c:pt>
                <c:pt idx="143">
                  <c:v>60.388006037623562</c:v>
                </c:pt>
                <c:pt idx="144">
                  <c:v>61.03560433180283</c:v>
                </c:pt>
                <c:pt idx="145">
                  <c:v>61.685423795174813</c:v>
                </c:pt>
                <c:pt idx="146">
                  <c:v>62.337416955360872</c:v>
                </c:pt>
                <c:pt idx="147">
                  <c:v>62.991536407713468</c:v>
                </c:pt>
                <c:pt idx="148">
                  <c:v>63.647734818892822</c:v>
                </c:pt>
                <c:pt idx="149">
                  <c:v>64.305964930368361</c:v>
                </c:pt>
                <c:pt idx="150">
                  <c:v>64.966179561844925</c:v>
                </c:pt>
                <c:pt idx="151">
                  <c:v>65.628331614613799</c:v>
                </c:pt>
                <c:pt idx="152">
                  <c:v>66.292374074828473</c:v>
                </c:pt>
                <c:pt idx="153">
                  <c:v>66.958260016705381</c:v>
                </c:pt>
                <c:pt idx="154">
                  <c:v>67.62594260564957</c:v>
                </c:pt>
                <c:pt idx="155">
                  <c:v>68.295375101305481</c:v>
                </c:pt>
                <c:pt idx="156">
                  <c:v>68.966482039505451</c:v>
                </c:pt>
                <c:pt idx="157">
                  <c:v>69.639130454789239</c:v>
                </c:pt>
                <c:pt idx="158">
                  <c:v>70.313158857267226</c:v>
                </c:pt>
                <c:pt idx="159">
                  <c:v>70.988406179022363</c:v>
                </c:pt>
                <c:pt idx="160">
                  <c:v>71.664711796932693</c:v>
                </c:pt>
                <c:pt idx="161">
                  <c:v>72.341878808399315</c:v>
                </c:pt>
                <c:pt idx="162">
                  <c:v>73.019637401771249</c:v>
                </c:pt>
                <c:pt idx="163">
                  <c:v>73.697685400030224</c:v>
                </c:pt>
                <c:pt idx="164">
                  <c:v>74.375728721721174</c:v>
                </c:pt>
                <c:pt idx="165">
                  <c:v>75.053513075433045</c:v>
                </c:pt>
                <c:pt idx="166">
                  <c:v>75.730855525836034</c:v>
                </c:pt>
                <c:pt idx="167">
                  <c:v>76.407582313392993</c:v>
                </c:pt>
                <c:pt idx="168">
                  <c:v>77.08348625691913</c:v>
                </c:pt>
                <c:pt idx="169">
                  <c:v>77.758298391959528</c:v>
                </c:pt>
                <c:pt idx="170">
                  <c:v>78.431679156165188</c:v>
                </c:pt>
                <c:pt idx="171">
                  <c:v>79.103393870097904</c:v>
                </c:pt>
                <c:pt idx="172">
                  <c:v>79.773390470433441</c:v>
                </c:pt>
                <c:pt idx="173">
                  <c:v>80.441678797902981</c:v>
                </c:pt>
                <c:pt idx="174">
                  <c:v>81.108268608774594</c:v>
                </c:pt>
                <c:pt idx="175">
                  <c:v>81.773169575826898</c:v>
                </c:pt>
                <c:pt idx="176">
                  <c:v>82.436391289308546</c:v>
                </c:pt>
                <c:pt idx="177">
                  <c:v>83.097943257883955</c:v>
                </c:pt>
                <c:pt idx="178">
                  <c:v>83.757834909565432</c:v>
                </c:pt>
                <c:pt idx="179">
                  <c:v>84.416075592631984</c:v>
                </c:pt>
                <c:pt idx="180">
                  <c:v>85.072674576534936</c:v>
                </c:pt>
                <c:pt idx="181">
                  <c:v>85.727641052790773</c:v>
                </c:pt>
                <c:pt idx="182">
                  <c:v>86.380984135861198</c:v>
                </c:pt>
                <c:pt idx="183">
                  <c:v>87.032712864020809</c:v>
                </c:pt>
                <c:pt idx="184">
                  <c:v>87.682836200212506</c:v>
                </c:pt>
                <c:pt idx="185">
                  <c:v>88.331363032890849</c:v>
                </c:pt>
                <c:pt idx="186">
                  <c:v>88.978302176853632</c:v>
                </c:pt>
                <c:pt idx="187">
                  <c:v>89.623662374061766</c:v>
                </c:pt>
                <c:pt idx="188">
                  <c:v>90.267452294447764</c:v>
                </c:pt>
                <c:pt idx="189">
                  <c:v>90.909680536712955</c:v>
                </c:pt>
                <c:pt idx="190">
                  <c:v>91.550355629113653</c:v>
                </c:pt>
                <c:pt idx="191">
                  <c:v>92.18948603023648</c:v>
                </c:pt>
                <c:pt idx="192">
                  <c:v>92.827080129762919</c:v>
                </c:pt>
                <c:pt idx="193">
                  <c:v>93.463146249223428</c:v>
                </c:pt>
                <c:pt idx="194">
                  <c:v>94.09769264274118</c:v>
                </c:pt>
                <c:pt idx="195">
                  <c:v>94.730727497765628</c:v>
                </c:pt>
                <c:pt idx="196">
                  <c:v>95.362258935796078</c:v>
                </c:pt>
                <c:pt idx="197">
                  <c:v>95.992295013095415</c:v>
                </c:pt>
                <c:pt idx="198">
                  <c:v>96.620843721394124</c:v>
                </c:pt>
                <c:pt idx="199">
                  <c:v>97.247912988584858</c:v>
                </c:pt>
                <c:pt idx="200">
                  <c:v>97.873510679407545</c:v>
                </c:pt>
                <c:pt idx="201">
                  <c:v>104.04915486370058</c:v>
                </c:pt>
                <c:pt idx="202">
                  <c:v>110.08261123326527</c:v>
                </c:pt>
                <c:pt idx="203">
                  <c:v>115.98119124708478</c:v>
                </c:pt>
                <c:pt idx="204">
                  <c:v>121.75165444677901</c:v>
                </c:pt>
                <c:pt idx="205">
                  <c:v>127.40026344057563</c:v>
                </c:pt>
                <c:pt idx="206">
                  <c:v>132.93283214949346</c:v>
                </c:pt>
                <c:pt idx="207">
                  <c:v>138.35476828894838</c:v>
                </c:pt>
                <c:pt idx="208">
                  <c:v>143.6711108980725</c:v>
                </c:pt>
                <c:pt idx="209">
                  <c:v>148.88656359794106</c:v>
                </c:pt>
                <c:pt idx="210">
                  <c:v>154.00552415252938</c:v>
                </c:pt>
                <c:pt idx="211">
                  <c:v>159.03211081783846</c:v>
                </c:pt>
                <c:pt idx="212">
                  <c:v>163.97018589152432</c:v>
                </c:pt>
                <c:pt idx="213">
                  <c:v>168.82337681462366</c:v>
                </c:pt>
                <c:pt idx="214">
                  <c:v>173.59509512627923</c:v>
                </c:pt>
                <c:pt idx="215">
                  <c:v>178.28855352989186</c:v>
                </c:pt>
                <c:pt idx="216">
                  <c:v>182.90678129339025</c:v>
                </c:pt>
                <c:pt idx="217">
                  <c:v>187.45263817613252</c:v>
                </c:pt>
                <c:pt idx="218">
                  <c:v>191.92882704937674</c:v>
                </c:pt>
                <c:pt idx="219">
                  <c:v>196.33790535550546</c:v>
                </c:pt>
                <c:pt idx="220">
                  <c:v>200.68229553262819</c:v>
                </c:pt>
                <c:pt idx="221">
                  <c:v>204.96429451529676</c:v>
                </c:pt>
                <c:pt idx="222">
                  <c:v>209.18608240842627</c:v>
                </c:pt>
                <c:pt idx="223">
                  <c:v>213.34973041976517</c:v>
                </c:pt>
                <c:pt idx="224">
                  <c:v>217.45720812611211</c:v>
                </c:pt>
                <c:pt idx="225">
                  <c:v>221.51039013969091</c:v>
                </c:pt>
                <c:pt idx="226">
                  <c:v>225.51106223346665</c:v>
                </c:pt>
                <c:pt idx="227">
                  <c:v>229.46092697754602</c:v>
                </c:pt>
                <c:pt idx="228">
                  <c:v>233.36160893301135</c:v>
                </c:pt>
                <c:pt idx="229">
                  <c:v>237.21465944447067</c:v>
                </c:pt>
                <c:pt idx="230">
                  <c:v>241.02156106816429</c:v>
                </c:pt>
                <c:pt idx="231">
                  <c:v>244.78373166856673</c:v>
                </c:pt>
                <c:pt idx="232">
                  <c:v>248.50252821298662</c:v>
                </c:pt>
                <c:pt idx="233">
                  <c:v>252.1792502906373</c:v>
                </c:pt>
                <c:pt idx="234">
                  <c:v>255.81514337997183</c:v>
                </c:pt>
                <c:pt idx="235">
                  <c:v>259.41140188570296</c:v>
                </c:pt>
                <c:pt idx="236">
                  <c:v>262.9691719648244</c:v>
                </c:pt>
                <c:pt idx="237">
                  <c:v>266.48955415907739</c:v>
                </c:pt>
                <c:pt idx="238">
                  <c:v>269.97360584964122</c:v>
                </c:pt>
                <c:pt idx="239">
                  <c:v>273.42234354833931</c:v>
                </c:pt>
                <c:pt idx="240">
                  <c:v>276.83674503832447</c:v>
                </c:pt>
                <c:pt idx="241">
                  <c:v>280.21775137601924</c:v>
                </c:pt>
                <c:pt idx="242">
                  <c:v>283.56626876502128</c:v>
                </c:pt>
                <c:pt idx="243">
                  <c:v>286.88317031172761</c:v>
                </c:pt>
                <c:pt idx="244">
                  <c:v>290.16929767157296</c:v>
                </c:pt>
                <c:pt idx="245">
                  <c:v>293.42546259400194</c:v>
                </c:pt>
                <c:pt idx="246">
                  <c:v>296.65244837359904</c:v>
                </c:pt>
                <c:pt idx="247">
                  <c:v>299.85101121416852</c:v>
                </c:pt>
                <c:pt idx="248">
                  <c:v>303.02188151198914</c:v>
                </c:pt>
                <c:pt idx="249">
                  <c:v>306.16576506395131</c:v>
                </c:pt>
                <c:pt idx="250">
                  <c:v>309.28334420581888</c:v>
                </c:pt>
                <c:pt idx="251">
                  <c:v>312.37527888543252</c:v>
                </c:pt>
                <c:pt idx="252">
                  <c:v>315.44220767528816</c:v>
                </c:pt>
                <c:pt idx="253">
                  <c:v>318.48474872857247</c:v>
                </c:pt>
                <c:pt idx="254">
                  <c:v>321.50350068241903</c:v>
                </c:pt>
                <c:pt idx="255">
                  <c:v>324.49904351185847</c:v>
                </c:pt>
                <c:pt idx="256">
                  <c:v>327.47193933767016</c:v>
                </c:pt>
                <c:pt idx="257">
                  <c:v>330.42273319110018</c:v>
                </c:pt>
                <c:pt idx="258">
                  <c:v>333.35195373819005</c:v>
                </c:pt>
                <c:pt idx="259">
                  <c:v>336.2601139662562</c:v>
                </c:pt>
                <c:pt idx="260">
                  <c:v>339.14771183487511</c:v>
                </c:pt>
                <c:pt idx="261">
                  <c:v>342.01523089355845</c:v>
                </c:pt>
                <c:pt idx="262">
                  <c:v>344.86314086814491</c:v>
                </c:pt>
                <c:pt idx="263">
                  <c:v>347.6918982177931</c:v>
                </c:pt>
                <c:pt idx="264">
                  <c:v>350.50194666432549</c:v>
                </c:pt>
                <c:pt idx="265">
                  <c:v>353.29371769555314</c:v>
                </c:pt>
                <c:pt idx="266">
                  <c:v>356.06763104409697</c:v>
                </c:pt>
                <c:pt idx="267">
                  <c:v>358.82409514311894</c:v>
                </c:pt>
                <c:pt idx="268">
                  <c:v>361.56350756027962</c:v>
                </c:pt>
                <c:pt idx="269">
                  <c:v>364.28625541115076</c:v>
                </c:pt>
                <c:pt idx="270">
                  <c:v>366.99271575322939</c:v>
                </c:pt>
                <c:pt idx="271">
                  <c:v>369.68325596162379</c:v>
                </c:pt>
                <c:pt idx="272">
                  <c:v>372.3582340874118</c:v>
                </c:pt>
                <c:pt idx="273">
                  <c:v>375.01799919960695</c:v>
                </c:pt>
                <c:pt idx="274">
                  <c:v>377.66289171160633</c:v>
                </c:pt>
                <c:pt idx="275">
                  <c:v>380.2932436929388</c:v>
                </c:pt>
                <c:pt idx="276">
                  <c:v>382.90937916707975</c:v>
                </c:pt>
                <c:pt idx="277">
                  <c:v>385.51161439604891</c:v>
                </c:pt>
                <c:pt idx="278">
                  <c:v>388.10025815246354</c:v>
                </c:pt>
                <c:pt idx="279">
                  <c:v>390.67561197967586</c:v>
                </c:pt>
                <c:pt idx="280">
                  <c:v>393.23797044058466</c:v>
                </c:pt>
                <c:pt idx="281">
                  <c:v>395.78762135567337</c:v>
                </c:pt>
                <c:pt idx="282">
                  <c:v>398.32484603079263</c:v>
                </c:pt>
                <c:pt idx="283">
                  <c:v>400.84991947517221</c:v>
                </c:pt>
                <c:pt idx="284">
                  <c:v>403.36311061011759</c:v>
                </c:pt>
                <c:pt idx="285">
                  <c:v>405.86468246881611</c:v>
                </c:pt>
                <c:pt idx="286">
                  <c:v>408.35489238765223</c:v>
                </c:pt>
                <c:pt idx="287">
                  <c:v>410.83399218940417</c:v>
                </c:pt>
                <c:pt idx="288">
                  <c:v>413.30222835867124</c:v>
                </c:pt>
                <c:pt idx="289">
                  <c:v>415.75984220985748</c:v>
                </c:pt>
                <c:pt idx="290">
                  <c:v>418.20707004801517</c:v>
                </c:pt>
                <c:pt idx="291">
                  <c:v>420.64414332283172</c:v>
                </c:pt>
                <c:pt idx="292">
                  <c:v>423.07128877602287</c:v>
                </c:pt>
                <c:pt idx="293">
                  <c:v>425.4887285823757</c:v>
                </c:pt>
                <c:pt idx="294">
                  <c:v>427.89668048466774</c:v>
                </c:pt>
                <c:pt idx="295">
                  <c:v>430.29535792266921</c:v>
                </c:pt>
                <c:pt idx="296">
                  <c:v>432.68497015641924</c:v>
                </c:pt>
                <c:pt idx="297">
                  <c:v>435.06572238394943</c:v>
                </c:pt>
                <c:pt idx="298">
                  <c:v>437.43781585361188</c:v>
                </c:pt>
                <c:pt idx="299">
                  <c:v>439.80144797115247</c:v>
                </c:pt>
                <c:pt idx="300">
                  <c:v>442.15681240165435</c:v>
                </c:pt>
                <c:pt idx="301">
                  <c:v>444.50409916645992</c:v>
                </c:pt>
                <c:pt idx="302">
                  <c:v>446.84349473516437</c:v>
                </c:pt>
                <c:pt idx="303">
                  <c:v>449.17518211275723</c:v>
                </c:pt>
                <c:pt idx="304">
                  <c:v>451.49934092197196</c:v>
                </c:pt>
                <c:pt idx="305">
                  <c:v>453.81614748088788</c:v>
                </c:pt>
                <c:pt idx="306">
                  <c:v>456.12577487580995</c:v>
                </c:pt>
                <c:pt idx="307">
                  <c:v>458.42839302943679</c:v>
                </c:pt>
                <c:pt idx="308">
                  <c:v>460.72416876430714</c:v>
                </c:pt>
                <c:pt idx="309">
                  <c:v>463.01326586149759</c:v>
                </c:pt>
                <c:pt idx="310">
                  <c:v>465.29584511452407</c:v>
                </c:pt>
                <c:pt idx="311">
                  <c:v>467.57206437838033</c:v>
                </c:pt>
                <c:pt idx="312">
                  <c:v>469.84207861362381</c:v>
                </c:pt>
                <c:pt idx="313">
                  <c:v>472.10603992539825</c:v>
                </c:pt>
                <c:pt idx="314">
                  <c:v>474.36409759725905</c:v>
                </c:pt>
                <c:pt idx="315">
                  <c:v>476.61639811964176</c:v>
                </c:pt>
                <c:pt idx="316">
                  <c:v>478.86308521279011</c:v>
                </c:pt>
                <c:pt idx="317">
                  <c:v>481.10429984393238</c:v>
                </c:pt>
                <c:pt idx="318">
                  <c:v>483.34018023846818</c:v>
                </c:pt>
                <c:pt idx="319">
                  <c:v>485.57086188489927</c:v>
                </c:pt>
                <c:pt idx="320">
                  <c:v>487.79647753320972</c:v>
                </c:pt>
                <c:pt idx="321">
                  <c:v>490.01715718637246</c:v>
                </c:pt>
                <c:pt idx="322">
                  <c:v>492.23302808463177</c:v>
                </c:pt>
                <c:pt idx="323">
                  <c:v>494.44421468218496</c:v>
                </c:pt>
                <c:pt idx="324">
                  <c:v>496.65083861586334</c:v>
                </c:pt>
                <c:pt idx="325">
                  <c:v>498.85301866539419</c:v>
                </c:pt>
                <c:pt idx="326">
                  <c:v>501.05087070481142</c:v>
                </c:pt>
                <c:pt idx="327">
                  <c:v>503.24450764457958</c:v>
                </c:pt>
                <c:pt idx="328">
                  <c:v>505.43403936400182</c:v>
                </c:pt>
                <c:pt idx="329">
                  <c:v>507.61957263350524</c:v>
                </c:pt>
                <c:pt idx="330">
                  <c:v>509.80121102643818</c:v>
                </c:pt>
                <c:pt idx="331">
                  <c:v>511.97905482007883</c:v>
                </c:pt>
                <c:pt idx="332">
                  <c:v>514.1532008856509</c:v>
                </c:pt>
                <c:pt idx="333">
                  <c:v>516.32374256727019</c:v>
                </c:pt>
                <c:pt idx="334">
                  <c:v>518.49076954992142</c:v>
                </c:pt>
                <c:pt idx="335">
                  <c:v>520.65436771678071</c:v>
                </c:pt>
                <c:pt idx="336">
                  <c:v>522.81461899647502</c:v>
                </c:pt>
                <c:pt idx="337">
                  <c:v>524.97160120119634</c:v>
                </c:pt>
                <c:pt idx="338">
                  <c:v>527.12538785697268</c:v>
                </c:pt>
                <c:pt idx="339">
                  <c:v>529.27604802783628</c:v>
                </c:pt>
                <c:pt idx="340">
                  <c:v>531.4236461361071</c:v>
                </c:pt>
                <c:pt idx="341">
                  <c:v>533.5682417815143</c:v>
                </c:pt>
                <c:pt idx="342">
                  <c:v>535.709889562385</c:v>
                </c:pt>
                <c:pt idx="343">
                  <c:v>537.84863890260226</c:v>
                </c:pt>
                <c:pt idx="344">
                  <c:v>539.98453388843484</c:v>
                </c:pt>
                <c:pt idx="345">
                  <c:v>542.11761311962516</c:v>
                </c:pt>
                <c:pt idx="346">
                  <c:v>544.24790957924233</c:v>
                </c:pt>
                <c:pt idx="347">
                  <c:v>546.37545052672544</c:v>
                </c:pt>
                <c:pt idx="348">
                  <c:v>548.50025741822878</c:v>
                </c:pt>
                <c:pt idx="349">
                  <c:v>550.6223458578279</c:v>
                </c:pt>
                <c:pt idx="350">
                  <c:v>552.74172558236114</c:v>
                </c:pt>
                <c:pt idx="351">
                  <c:v>554.8584004817119</c:v>
                </c:pt>
                <c:pt idx="352">
                  <c:v>556.97236865523212</c:v>
                </c:pt>
                <c:pt idx="353">
                  <c:v>559.08362250385176</c:v>
                </c:pt>
                <c:pt idx="354">
                  <c:v>561.19214885629401</c:v>
                </c:pt>
                <c:pt idx="355">
                  <c:v>563.29792912679807</c:v>
                </c:pt>
                <c:pt idx="356">
                  <c:v>565.40093950091421</c:v>
                </c:pt>
                <c:pt idx="357">
                  <c:v>567.50115114531593</c:v>
                </c:pt>
                <c:pt idx="358">
                  <c:v>569.59853043720091</c:v>
                </c:pt>
                <c:pt idx="359">
                  <c:v>571.6930392087171</c:v>
                </c:pt>
                <c:pt idx="360">
                  <c:v>573.78463500192947</c:v>
                </c:pt>
                <c:pt idx="361">
                  <c:v>575.87327133010137</c:v>
                </c:pt>
                <c:pt idx="362">
                  <c:v>577.95889794145467</c:v>
                </c:pt>
                <c:pt idx="363">
                  <c:v>580.04146108204873</c:v>
                </c:pt>
                <c:pt idx="364">
                  <c:v>582.12090375493528</c:v>
                </c:pt>
                <c:pt idx="365">
                  <c:v>584.19716597327272</c:v>
                </c:pt>
                <c:pt idx="366">
                  <c:v>586.27018500558449</c:v>
                </c:pt>
                <c:pt idx="367">
                  <c:v>588.33989561181068</c:v>
                </c:pt>
                <c:pt idx="368">
                  <c:v>590.40623026920912</c:v>
                </c:pt>
                <c:pt idx="369">
                  <c:v>592.46911938751566</c:v>
                </c:pt>
                <c:pt idx="370">
                  <c:v>594.52849151306509</c:v>
                </c:pt>
                <c:pt idx="371">
                  <c:v>596.58427352181104</c:v>
                </c:pt>
                <c:pt idx="372">
                  <c:v>598.63639080137068</c:v>
                </c:pt>
                <c:pt idx="373">
                  <c:v>600.68476742235896</c:v>
                </c:pt>
                <c:pt idx="374">
                  <c:v>602.72932629938373</c:v>
                </c:pt>
                <c:pt idx="375">
                  <c:v>604.76998934214214</c:v>
                </c:pt>
                <c:pt idx="376">
                  <c:v>606.80667759710457</c:v>
                </c:pt>
                <c:pt idx="377">
                  <c:v>608.83931138029948</c:v>
                </c:pt>
                <c:pt idx="378">
                  <c:v>610.86781040171923</c:v>
                </c:pt>
                <c:pt idx="379">
                  <c:v>612.89209388186475</c:v>
                </c:pt>
                <c:pt idx="380">
                  <c:v>614.91208066093634</c:v>
                </c:pt>
                <c:pt idx="381">
                  <c:v>616.92768930115631</c:v>
                </c:pt>
                <c:pt idx="382">
                  <c:v>618.93883818269069</c:v>
                </c:pt>
                <c:pt idx="383">
                  <c:v>620.9454455936085</c:v>
                </c:pt>
                <c:pt idx="384">
                  <c:v>622.94742981429181</c:v>
                </c:pt>
                <c:pt idx="385">
                  <c:v>624.94470919668242</c:v>
                </c:pt>
                <c:pt idx="386">
                  <c:v>626.93720223872515</c:v>
                </c:pt>
                <c:pt idx="387">
                  <c:v>628.92482765433795</c:v>
                </c:pt>
                <c:pt idx="388">
                  <c:v>630.90750443921888</c:v>
                </c:pt>
                <c:pt idx="389">
                  <c:v>632.8851519327709</c:v>
                </c:pt>
                <c:pt idx="390">
                  <c:v>634.85768987640665</c:v>
                </c:pt>
                <c:pt idx="391">
                  <c:v>636.82503846847203</c:v>
                </c:pt>
                <c:pt idx="392">
                  <c:v>638.78711841600887</c:v>
                </c:pt>
                <c:pt idx="393">
                  <c:v>640.74385098355856</c:v>
                </c:pt>
                <c:pt idx="394">
                  <c:v>642.69515803919091</c:v>
                </c:pt>
                <c:pt idx="395">
                  <c:v>644.64096209792899</c:v>
                </c:pt>
                <c:pt idx="396">
                  <c:v>646.58118636272502</c:v>
                </c:pt>
                <c:pt idx="397">
                  <c:v>648.51575476312905</c:v>
                </c:pt>
                <c:pt idx="398">
                  <c:v>650.44459199178289</c:v>
                </c:pt>
                <c:pt idx="399">
                  <c:v>652.36762353885842</c:v>
                </c:pt>
                <c:pt idx="400">
                  <c:v>654.2847757245504</c:v>
                </c:pt>
                <c:pt idx="401">
                  <c:v>656.19597572972611</c:v>
                </c:pt>
                <c:pt idx="402">
                  <c:v>658.10115162482498</c:v>
                </c:pt>
                <c:pt idx="403">
                  <c:v>660.00023239709299</c:v>
                </c:pt>
                <c:pt idx="404">
                  <c:v>661.89314797623354</c:v>
                </c:pt>
                <c:pt idx="405">
                  <c:v>663.77982925854599</c:v>
                </c:pt>
                <c:pt idx="406">
                  <c:v>665.66020812962097</c:v>
                </c:pt>
                <c:pt idx="407">
                  <c:v>667.53421748565461</c:v>
                </c:pt>
                <c:pt idx="408">
                  <c:v>669.40179125344093</c:v>
                </c:pt>
                <c:pt idx="409">
                  <c:v>671.26286440909576</c:v>
                </c:pt>
                <c:pt idx="410">
                  <c:v>673.11737299556364</c:v>
                </c:pt>
                <c:pt idx="411">
                  <c:v>674.96525413895392</c:v>
                </c:pt>
                <c:pt idx="412">
                  <c:v>676.80644606375108</c:v>
                </c:pt>
                <c:pt idx="413">
                  <c:v>678.64088810694057</c:v>
                </c:pt>
                <c:pt idx="414">
                  <c:v>680.46852073108857</c:v>
                </c:pt>
                <c:pt idx="415">
                  <c:v>682.2892855364131</c:v>
                </c:pt>
                <c:pt idx="416">
                  <c:v>684.10312527188012</c:v>
                </c:pt>
                <c:pt idx="417">
                  <c:v>685.90998384535817</c:v>
                </c:pt>
                <c:pt idx="418">
                  <c:v>687.70980633286194</c:v>
                </c:pt>
                <c:pt idx="419">
                  <c:v>689.50253898691483</c:v>
                </c:pt>
                <c:pt idx="420">
                  <c:v>691.28812924405781</c:v>
                </c:pt>
                <c:pt idx="421">
                  <c:v>693.06652573153201</c:v>
                </c:pt>
                <c:pt idx="422">
                  <c:v>694.83767827316012</c:v>
                </c:pt>
                <c:pt idx="423">
                  <c:v>696.60153789445189</c:v>
                </c:pt>
                <c:pt idx="424">
                  <c:v>698.3580568269565</c:v>
                </c:pt>
                <c:pt idx="425">
                  <c:v>700.10718851188483</c:v>
                </c:pt>
                <c:pt idx="426">
                  <c:v>701.84888760302385</c:v>
                </c:pt>
                <c:pt idx="427">
                  <c:v>703.58310996896375</c:v>
                </c:pt>
                <c:pt idx="428">
                  <c:v>705.30981269465883</c:v>
                </c:pt>
                <c:pt idx="429">
                  <c:v>707.02895408234144</c:v>
                </c:pt>
                <c:pt idx="430">
                  <c:v>708.74049365180872</c:v>
                </c:pt>
                <c:pt idx="431">
                  <c:v>710.44439214010106</c:v>
                </c:pt>
                <c:pt idx="432">
                  <c:v>712.14061150058978</c:v>
                </c:pt>
                <c:pt idx="433">
                  <c:v>713.82911490149309</c:v>
                </c:pt>
                <c:pt idx="434">
                  <c:v>715.50986672383624</c:v>
                </c:pt>
                <c:pt idx="435">
                  <c:v>717.18283255887445</c:v>
                </c:pt>
                <c:pt idx="436">
                  <c:v>718.84797920499409</c:v>
                </c:pt>
                <c:pt idx="437">
                  <c:v>720.50527466410904</c:v>
                </c:pt>
                <c:pt idx="438">
                  <c:v>722.1546881375682</c:v>
                </c:pt>
                <c:pt idx="439">
                  <c:v>723.79619002158995</c:v>
                </c:pt>
                <c:pt idx="440">
                  <c:v>725.42975190223831</c:v>
                </c:pt>
                <c:pt idx="441">
                  <c:v>727.05534654995688</c:v>
                </c:pt>
                <c:pt idx="442">
                  <c:v>728.6729479136751</c:v>
                </c:pt>
                <c:pt idx="443">
                  <c:v>730.2825311145009</c:v>
                </c:pt>
                <c:pt idx="444">
                  <c:v>731.88407243901509</c:v>
                </c:pt>
                <c:pt idx="445">
                  <c:v>733.47754933218118</c:v>
                </c:pt>
                <c:pt idx="446">
                  <c:v>735.06294038988437</c:v>
                </c:pt>
                <c:pt idx="447">
                  <c:v>736.64022535111383</c:v>
                </c:pt>
                <c:pt idx="448">
                  <c:v>738.20938508980157</c:v>
                </c:pt>
                <c:pt idx="449">
                  <c:v>739.77040160633123</c:v>
                </c:pt>
                <c:pt idx="450">
                  <c:v>741.32325801873003</c:v>
                </c:pt>
                <c:pt idx="451">
                  <c:v>742.86793855355631</c:v>
                </c:pt>
                <c:pt idx="452">
                  <c:v>744.40442853649597</c:v>
                </c:pt>
                <c:pt idx="453">
                  <c:v>745.93271438267959</c:v>
                </c:pt>
                <c:pt idx="454">
                  <c:v>747.4527835867334</c:v>
                </c:pt>
                <c:pt idx="455">
                  <c:v>748.9646247125753</c:v>
                </c:pt>
                <c:pt idx="456">
                  <c:v>750.46822738296817</c:v>
                </c:pt>
                <c:pt idx="457">
                  <c:v>751.96358226884252</c:v>
                </c:pt>
                <c:pt idx="458">
                  <c:v>753.45068107839938</c:v>
                </c:pt>
                <c:pt idx="459">
                  <c:v>754.92951654600495</c:v>
                </c:pt>
                <c:pt idx="460">
                  <c:v>756.40008242088857</c:v>
                </c:pt>
                <c:pt idx="461">
                  <c:v>757.86237345565382</c:v>
                </c:pt>
                <c:pt idx="462">
                  <c:v>759.31638539461483</c:v>
                </c:pt>
                <c:pt idx="463">
                  <c:v>760.7621149619672</c:v>
                </c:pt>
                <c:pt idx="464">
                  <c:v>762.19955984980436</c:v>
                </c:pt>
                <c:pt idx="465">
                  <c:v>763.62871870598974</c:v>
                </c:pt>
                <c:pt idx="466">
                  <c:v>765.04959112189385</c:v>
                </c:pt>
                <c:pt idx="467">
                  <c:v>766.46217762000674</c:v>
                </c:pt>
                <c:pt idx="468">
                  <c:v>767.86647964143503</c:v>
                </c:pt>
                <c:pt idx="469">
                  <c:v>769.26249953329329</c:v>
                </c:pt>
                <c:pt idx="470">
                  <c:v>770.65024053599791</c:v>
                </c:pt>
                <c:pt idx="471">
                  <c:v>772.02970677047369</c:v>
                </c:pt>
                <c:pt idx="472">
                  <c:v>773.40090322528056</c:v>
                </c:pt>
                <c:pt idx="473">
                  <c:v>774.76383574367014</c:v>
                </c:pt>
                <c:pt idx="474">
                  <c:v>776.11851101057971</c:v>
                </c:pt>
                <c:pt idx="475">
                  <c:v>777.46493653957202</c:v>
                </c:pt>
                <c:pt idx="476">
                  <c:v>778.80312065972896</c:v>
                </c:pt>
                <c:pt idx="477">
                  <c:v>780.13307250250648</c:v>
                </c:pt>
                <c:pt idx="478">
                  <c:v>781.45480198855853</c:v>
                </c:pt>
                <c:pt idx="479">
                  <c:v>782.76831981453779</c:v>
                </c:pt>
                <c:pt idx="480">
                  <c:v>784.07363743987946</c:v>
                </c:pt>
                <c:pt idx="481">
                  <c:v>785.37076707357573</c:v>
                </c:pt>
                <c:pt idx="482">
                  <c:v>786.6597216609473</c:v>
                </c:pt>
                <c:pt idx="483">
                  <c:v>787.94051487041929</c:v>
                </c:pt>
                <c:pt idx="484">
                  <c:v>789.2131610803068</c:v>
                </c:pt>
                <c:pt idx="485">
                  <c:v>790.47767536561696</c:v>
                </c:pt>
                <c:pt idx="486">
                  <c:v>791.73407348487353</c:v>
                </c:pt>
                <c:pt idx="487">
                  <c:v>792.98237186696986</c:v>
                </c:pt>
                <c:pt idx="488">
                  <c:v>794.22258759805516</c:v>
                </c:pt>
                <c:pt idx="489">
                  <c:v>795.4547384084608</c:v>
                </c:pt>
                <c:pt idx="490">
                  <c:v>796.67884265967064</c:v>
                </c:pt>
                <c:pt idx="491">
                  <c:v>797.89491933134104</c:v>
                </c:pt>
                <c:pt idx="492">
                  <c:v>799.10298800837586</c:v>
                </c:pt>
                <c:pt idx="493">
                  <c:v>800.30306886806</c:v>
                </c:pt>
                <c:pt idx="494">
                  <c:v>801.49518266725772</c:v>
                </c:pt>
                <c:pt idx="495">
                  <c:v>802.67935072967839</c:v>
                </c:pt>
                <c:pt idx="496">
                  <c:v>803.85559493321489</c:v>
                </c:pt>
                <c:pt idx="497">
                  <c:v>805.02393769735875</c:v>
                </c:pt>
                <c:pt idx="498">
                  <c:v>806.18440197069538</c:v>
                </c:pt>
                <c:pt idx="499">
                  <c:v>807.33701121848378</c:v>
                </c:pt>
                <c:pt idx="500">
                  <c:v>808.48178941032302</c:v>
                </c:pt>
                <c:pt idx="501">
                  <c:v>809.61876100791096</c:v>
                </c:pt>
                <c:pt idx="502">
                  <c:v>810.74795095289619</c:v>
                </c:pt>
                <c:pt idx="503">
                  <c:v>811.86938465482808</c:v>
                </c:pt>
                <c:pt idx="504">
                  <c:v>812.98308797920697</c:v>
                </c:pt>
                <c:pt idx="505">
                  <c:v>814.08908723563707</c:v>
                </c:pt>
                <c:pt idx="506">
                  <c:v>815.18740916608601</c:v>
                </c:pt>
                <c:pt idx="507">
                  <c:v>816.27808093325177</c:v>
                </c:pt>
                <c:pt idx="508">
                  <c:v>817.36113010904114</c:v>
                </c:pt>
                <c:pt idx="509">
                  <c:v>818.43658466316015</c:v>
                </c:pt>
                <c:pt idx="510">
                  <c:v>819.50447295182062</c:v>
                </c:pt>
                <c:pt idx="511">
                  <c:v>820.56482370656283</c:v>
                </c:pt>
                <c:pt idx="512">
                  <c:v>821.61766602319756</c:v>
                </c:pt>
                <c:pt idx="513">
                  <c:v>822.66302935086821</c:v>
                </c:pt>
                <c:pt idx="514">
                  <c:v>823.70094348123587</c:v>
                </c:pt>
                <c:pt idx="515">
                  <c:v>824.73143853778743</c:v>
                </c:pt>
                <c:pt idx="516">
                  <c:v>825.75454496526891</c:v>
                </c:pt>
                <c:pt idx="517">
                  <c:v>826.77029351924512</c:v>
                </c:pt>
                <c:pt idx="518">
                  <c:v>827.77871525578712</c:v>
                </c:pt>
                <c:pt idx="519">
                  <c:v>828.77984152128749</c:v>
                </c:pt>
                <c:pt idx="520">
                  <c:v>829.77370394240563</c:v>
                </c:pt>
                <c:pt idx="521">
                  <c:v>830.76033441614322</c:v>
                </c:pt>
                <c:pt idx="522">
                  <c:v>831.73976510005059</c:v>
                </c:pt>
                <c:pt idx="523">
                  <c:v>832.71202840256456</c:v>
                </c:pt>
                <c:pt idx="524">
                  <c:v>833.67715697347933</c:v>
                </c:pt>
                <c:pt idx="525">
                  <c:v>834.63518369454914</c:v>
                </c:pt>
                <c:pt idx="526">
                  <c:v>835.58614167022449</c:v>
                </c:pt>
                <c:pt idx="527">
                  <c:v>836.53006421852149</c:v>
                </c:pt>
                <c:pt idx="528">
                  <c:v>837.46698486202513</c:v>
                </c:pt>
                <c:pt idx="529">
                  <c:v>838.39693731902594</c:v>
                </c:pt>
                <c:pt idx="530">
                  <c:v>839.31995549479052</c:v>
                </c:pt>
                <c:pt idx="531">
                  <c:v>840.2360734729657</c:v>
                </c:pt>
                <c:pt idx="532">
                  <c:v>841.1453255071167</c:v>
                </c:pt>
                <c:pt idx="533">
                  <c:v>842.04774601239842</c:v>
                </c:pt>
                <c:pt idx="534">
                  <c:v>842.94336955736026</c:v>
                </c:pt>
                <c:pt idx="535">
                  <c:v>843.83223085588361</c:v>
                </c:pt>
                <c:pt idx="536">
                  <c:v>844.71436475925248</c:v>
                </c:pt>
                <c:pt idx="537">
                  <c:v>845.58980624835601</c:v>
                </c:pt>
                <c:pt idx="538">
                  <c:v>846.45859042602262</c:v>
                </c:pt>
                <c:pt idx="539">
                  <c:v>847.32075250948583</c:v>
                </c:pt>
                <c:pt idx="540">
                  <c:v>848.17632782298028</c:v>
                </c:pt>
                <c:pt idx="541">
                  <c:v>849.02535179046845</c:v>
                </c:pt>
                <c:pt idx="542">
                  <c:v>849.86785992849616</c:v>
                </c:pt>
                <c:pt idx="543">
                  <c:v>850.70388783917667</c:v>
                </c:pt>
                <c:pt idx="544">
                  <c:v>851.53347120330363</c:v>
                </c:pt>
                <c:pt idx="545">
                  <c:v>852.35664577358989</c:v>
                </c:pt>
                <c:pt idx="546">
                  <c:v>853.17344736803364</c:v>
                </c:pt>
                <c:pt idx="547">
                  <c:v>853.98391186340916</c:v>
                </c:pt>
                <c:pt idx="548">
                  <c:v>854.78807518888266</c:v>
                </c:pt>
                <c:pt idx="549">
                  <c:v>855.58597331975125</c:v>
                </c:pt>
                <c:pt idx="550">
                  <c:v>856.37764227130458</c:v>
                </c:pt>
                <c:pt idx="551">
                  <c:v>857.1631180928083</c:v>
                </c:pt>
                <c:pt idx="552">
                  <c:v>857.94243686160758</c:v>
                </c:pt>
                <c:pt idx="553">
                  <c:v>858.71563467735018</c:v>
                </c:pt>
                <c:pt idx="554">
                  <c:v>859.48274765632823</c:v>
                </c:pt>
                <c:pt idx="555">
                  <c:v>860.24381192593694</c:v>
                </c:pt>
                <c:pt idx="556">
                  <c:v>860.99886361924939</c:v>
                </c:pt>
                <c:pt idx="557">
                  <c:v>861.74793886970645</c:v>
                </c:pt>
                <c:pt idx="558">
                  <c:v>862.49107380592</c:v>
                </c:pt>
                <c:pt idx="559">
                  <c:v>863.2283045465897</c:v>
                </c:pt>
                <c:pt idx="560">
                  <c:v>863.95966719552996</c:v>
                </c:pt>
                <c:pt idx="561">
                  <c:v>864.68519783680779</c:v>
                </c:pt>
                <c:pt idx="562">
                  <c:v>865.40493252998942</c:v>
                </c:pt>
                <c:pt idx="563">
                  <c:v>866.1189073054943</c:v>
                </c:pt>
                <c:pt idx="564">
                  <c:v>866.82715816005577</c:v>
                </c:pt>
                <c:pt idx="565">
                  <c:v>867.52972105228662</c:v>
                </c:pt>
                <c:pt idx="566">
                  <c:v>868.22663189834873</c:v>
                </c:pt>
                <c:pt idx="567">
                  <c:v>868.91792656772486</c:v>
                </c:pt>
                <c:pt idx="568">
                  <c:v>869.60364087909181</c:v>
                </c:pt>
                <c:pt idx="569">
                  <c:v>870.28381059629385</c:v>
                </c:pt>
                <c:pt idx="570">
                  <c:v>870.95847142441426</c:v>
                </c:pt>
                <c:pt idx="571">
                  <c:v>871.62765900594434</c:v>
                </c:pt>
                <c:pt idx="572">
                  <c:v>872.29140891704844</c:v>
                </c:pt>
                <c:pt idx="573">
                  <c:v>872.94975666392372</c:v>
                </c:pt>
                <c:pt idx="574">
                  <c:v>873.60273767925298</c:v>
                </c:pt>
                <c:pt idx="575">
                  <c:v>874.25038731874997</c:v>
                </c:pt>
                <c:pt idx="576">
                  <c:v>874.89274085779471</c:v>
                </c:pt>
                <c:pt idx="577">
                  <c:v>875.52983348815906</c:v>
                </c:pt>
                <c:pt idx="578">
                  <c:v>876.16170031481943</c:v>
                </c:pt>
                <c:pt idx="579">
                  <c:v>876.78837635285697</c:v>
                </c:pt>
                <c:pt idx="580">
                  <c:v>877.40989652444262</c:v>
                </c:pt>
                <c:pt idx="581">
                  <c:v>878.02629565590689</c:v>
                </c:pt>
                <c:pt idx="582">
                  <c:v>878.63760847489186</c:v>
                </c:pt>
                <c:pt idx="583">
                  <c:v>879.243869607585</c:v>
                </c:pt>
                <c:pt idx="584">
                  <c:v>879.84511357603321</c:v>
                </c:pt>
                <c:pt idx="585">
                  <c:v>880.44137479553569</c:v>
                </c:pt>
                <c:pt idx="586">
                  <c:v>881.03268757211458</c:v>
                </c:pt>
                <c:pt idx="587">
                  <c:v>881.61908610006185</c:v>
                </c:pt>
                <c:pt idx="588">
                  <c:v>882.2006044595613</c:v>
                </c:pt>
                <c:pt idx="589">
                  <c:v>882.77727661438473</c:v>
                </c:pt>
                <c:pt idx="590">
                  <c:v>883.34913640966022</c:v>
                </c:pt>
                <c:pt idx="591">
                  <c:v>883.9162175697121</c:v>
                </c:pt>
                <c:pt idx="592">
                  <c:v>884.47855369597085</c:v>
                </c:pt>
                <c:pt idx="593">
                  <c:v>885.03617826495201</c:v>
                </c:pt>
                <c:pt idx="594">
                  <c:v>885.58912462630292</c:v>
                </c:pt>
                <c:pt idx="595">
                  <c:v>886.13742600091575</c:v>
                </c:pt>
                <c:pt idx="596">
                  <c:v>886.68111547910553</c:v>
                </c:pt>
                <c:pt idx="597">
                  <c:v>887.22022601885317</c:v>
                </c:pt>
                <c:pt idx="598">
                  <c:v>887.75479044411031</c:v>
                </c:pt>
                <c:pt idx="599">
                  <c:v>888.2848414431669</c:v>
                </c:pt>
                <c:pt idx="600">
                  <c:v>888.81041156707875</c:v>
                </c:pt>
                <c:pt idx="601">
                  <c:v>889.33153322815497</c:v>
                </c:pt>
                <c:pt idx="602">
                  <c:v>889.84823869850345</c:v>
                </c:pt>
                <c:pt idx="603">
                  <c:v>890.36056010863376</c:v>
                </c:pt>
                <c:pt idx="604">
                  <c:v>890.86852944611644</c:v>
                </c:pt>
                <c:pt idx="605">
                  <c:v>890.86852944611644</c:v>
                </c:pt>
                <c:pt idx="606">
                  <c:v>890.86852944611644</c:v>
                </c:pt>
                <c:pt idx="607">
                  <c:v>890.86852944611644</c:v>
                </c:pt>
                <c:pt idx="608">
                  <c:v>890.86852944611644</c:v>
                </c:pt>
                <c:pt idx="609">
                  <c:v>890.86852944611644</c:v>
                </c:pt>
                <c:pt idx="610">
                  <c:v>890.86852944611644</c:v>
                </c:pt>
                <c:pt idx="611">
                  <c:v>890.86852944611644</c:v>
                </c:pt>
                <c:pt idx="612">
                  <c:v>890.86852944611644</c:v>
                </c:pt>
                <c:pt idx="613">
                  <c:v>890.86852944611644</c:v>
                </c:pt>
                <c:pt idx="614">
                  <c:v>890.86852944611644</c:v>
                </c:pt>
                <c:pt idx="615">
                  <c:v>890.86852944611644</c:v>
                </c:pt>
                <c:pt idx="616">
                  <c:v>890.86852944611644</c:v>
                </c:pt>
                <c:pt idx="617">
                  <c:v>890.86852944611644</c:v>
                </c:pt>
                <c:pt idx="618">
                  <c:v>890.86852944611644</c:v>
                </c:pt>
                <c:pt idx="619">
                  <c:v>890.86852944611644</c:v>
                </c:pt>
                <c:pt idx="620">
                  <c:v>890.86852944611644</c:v>
                </c:pt>
                <c:pt idx="621">
                  <c:v>890.86852944611644</c:v>
                </c:pt>
                <c:pt idx="622">
                  <c:v>890.86852944611644</c:v>
                </c:pt>
                <c:pt idx="623">
                  <c:v>890.86852944611644</c:v>
                </c:pt>
                <c:pt idx="624">
                  <c:v>890.86852944611644</c:v>
                </c:pt>
                <c:pt idx="625">
                  <c:v>890.86852944611644</c:v>
                </c:pt>
                <c:pt idx="626">
                  <c:v>890.86852944611644</c:v>
                </c:pt>
                <c:pt idx="627">
                  <c:v>890.86852944611644</c:v>
                </c:pt>
                <c:pt idx="628">
                  <c:v>890.86852944611644</c:v>
                </c:pt>
                <c:pt idx="629">
                  <c:v>890.86852944611644</c:v>
                </c:pt>
                <c:pt idx="630">
                  <c:v>890.86852944611644</c:v>
                </c:pt>
                <c:pt idx="631">
                  <c:v>890.86852944611644</c:v>
                </c:pt>
                <c:pt idx="632">
                  <c:v>890.86852944611644</c:v>
                </c:pt>
                <c:pt idx="633">
                  <c:v>890.86852944611644</c:v>
                </c:pt>
                <c:pt idx="634">
                  <c:v>890.86852944611644</c:v>
                </c:pt>
                <c:pt idx="635">
                  <c:v>890.86852944611644</c:v>
                </c:pt>
                <c:pt idx="636">
                  <c:v>890.86852944611644</c:v>
                </c:pt>
                <c:pt idx="637">
                  <c:v>890.86852944611644</c:v>
                </c:pt>
                <c:pt idx="638">
                  <c:v>890.86852944611644</c:v>
                </c:pt>
                <c:pt idx="639">
                  <c:v>890.86852944611644</c:v>
                </c:pt>
                <c:pt idx="640">
                  <c:v>890.86852944611644</c:v>
                </c:pt>
                <c:pt idx="641">
                  <c:v>890.86852944611644</c:v>
                </c:pt>
                <c:pt idx="642">
                  <c:v>890.86852944611644</c:v>
                </c:pt>
                <c:pt idx="643">
                  <c:v>890.86852944611644</c:v>
                </c:pt>
                <c:pt idx="644">
                  <c:v>890.86852944611644</c:v>
                </c:pt>
                <c:pt idx="645">
                  <c:v>890.86852944611644</c:v>
                </c:pt>
                <c:pt idx="646">
                  <c:v>890.86852944611644</c:v>
                </c:pt>
                <c:pt idx="647">
                  <c:v>890.86852944611644</c:v>
                </c:pt>
                <c:pt idx="648">
                  <c:v>890.86852944611644</c:v>
                </c:pt>
                <c:pt idx="649">
                  <c:v>890.86852944611644</c:v>
                </c:pt>
                <c:pt idx="650">
                  <c:v>890.86852944611644</c:v>
                </c:pt>
                <c:pt idx="651">
                  <c:v>890.86852944611644</c:v>
                </c:pt>
                <c:pt idx="652">
                  <c:v>890.86852944611644</c:v>
                </c:pt>
                <c:pt idx="653">
                  <c:v>890.86852944611644</c:v>
                </c:pt>
                <c:pt idx="654">
                  <c:v>890.86852944611644</c:v>
                </c:pt>
                <c:pt idx="655">
                  <c:v>890.86852944611644</c:v>
                </c:pt>
                <c:pt idx="656">
                  <c:v>890.86852944611644</c:v>
                </c:pt>
                <c:pt idx="657">
                  <c:v>890.86852944611644</c:v>
                </c:pt>
                <c:pt idx="658">
                  <c:v>890.86852944611644</c:v>
                </c:pt>
                <c:pt idx="659">
                  <c:v>890.86852944611644</c:v>
                </c:pt>
                <c:pt idx="660">
                  <c:v>890.86852944611644</c:v>
                </c:pt>
                <c:pt idx="661">
                  <c:v>890.86852944611644</c:v>
                </c:pt>
                <c:pt idx="662">
                  <c:v>890.86852944611644</c:v>
                </c:pt>
                <c:pt idx="663">
                  <c:v>890.86852944611644</c:v>
                </c:pt>
                <c:pt idx="664">
                  <c:v>890.86852944611644</c:v>
                </c:pt>
                <c:pt idx="665">
                  <c:v>890.86852944611644</c:v>
                </c:pt>
                <c:pt idx="666">
                  <c:v>890.86852944611644</c:v>
                </c:pt>
                <c:pt idx="667">
                  <c:v>890.86852944611644</c:v>
                </c:pt>
                <c:pt idx="668">
                  <c:v>890.86852944611644</c:v>
                </c:pt>
                <c:pt idx="669">
                  <c:v>890.86852944611644</c:v>
                </c:pt>
                <c:pt idx="670">
                  <c:v>890.86852944611644</c:v>
                </c:pt>
                <c:pt idx="671">
                  <c:v>890.86852944611644</c:v>
                </c:pt>
                <c:pt idx="672">
                  <c:v>890.86852944611644</c:v>
                </c:pt>
                <c:pt idx="673">
                  <c:v>890.86852944611644</c:v>
                </c:pt>
                <c:pt idx="674">
                  <c:v>890.86852944611644</c:v>
                </c:pt>
                <c:pt idx="675">
                  <c:v>890.86852944611644</c:v>
                </c:pt>
                <c:pt idx="676">
                  <c:v>890.86852944611644</c:v>
                </c:pt>
                <c:pt idx="677">
                  <c:v>890.86852944611644</c:v>
                </c:pt>
                <c:pt idx="678">
                  <c:v>890.86852944611644</c:v>
                </c:pt>
                <c:pt idx="679">
                  <c:v>890.86852944611644</c:v>
                </c:pt>
                <c:pt idx="680">
                  <c:v>890.86852944611644</c:v>
                </c:pt>
                <c:pt idx="681">
                  <c:v>890.86852944611644</c:v>
                </c:pt>
                <c:pt idx="682">
                  <c:v>890.86852944611644</c:v>
                </c:pt>
                <c:pt idx="683">
                  <c:v>890.86852944611644</c:v>
                </c:pt>
                <c:pt idx="684">
                  <c:v>890.86852944611644</c:v>
                </c:pt>
                <c:pt idx="685">
                  <c:v>890.86852944611644</c:v>
                </c:pt>
                <c:pt idx="686">
                  <c:v>890.86852944611644</c:v>
                </c:pt>
                <c:pt idx="687">
                  <c:v>890.86852944611644</c:v>
                </c:pt>
                <c:pt idx="688">
                  <c:v>890.86852944611644</c:v>
                </c:pt>
                <c:pt idx="689">
                  <c:v>890.86852944611644</c:v>
                </c:pt>
                <c:pt idx="690">
                  <c:v>890.86852944611644</c:v>
                </c:pt>
                <c:pt idx="691">
                  <c:v>890.86852944611644</c:v>
                </c:pt>
                <c:pt idx="692">
                  <c:v>890.86852944611644</c:v>
                </c:pt>
                <c:pt idx="693">
                  <c:v>890.86852944611644</c:v>
                </c:pt>
                <c:pt idx="694">
                  <c:v>890.86852944611644</c:v>
                </c:pt>
                <c:pt idx="695">
                  <c:v>890.86852944611644</c:v>
                </c:pt>
                <c:pt idx="696">
                  <c:v>890.86852944611644</c:v>
                </c:pt>
                <c:pt idx="697">
                  <c:v>890.86852944611644</c:v>
                </c:pt>
                <c:pt idx="698">
                  <c:v>890.86852944611644</c:v>
                </c:pt>
                <c:pt idx="699">
                  <c:v>890.86852944611644</c:v>
                </c:pt>
                <c:pt idx="700">
                  <c:v>890.86852944611644</c:v>
                </c:pt>
                <c:pt idx="701">
                  <c:v>890.86852944611644</c:v>
                </c:pt>
                <c:pt idx="702">
                  <c:v>890.86852944611644</c:v>
                </c:pt>
                <c:pt idx="703">
                  <c:v>890.86852944611644</c:v>
                </c:pt>
                <c:pt idx="704">
                  <c:v>890.86852944611644</c:v>
                </c:pt>
                <c:pt idx="705">
                  <c:v>890.86852944611644</c:v>
                </c:pt>
                <c:pt idx="706">
                  <c:v>890.86852944611644</c:v>
                </c:pt>
                <c:pt idx="707">
                  <c:v>890.86852944611644</c:v>
                </c:pt>
                <c:pt idx="708">
                  <c:v>890.86852944611644</c:v>
                </c:pt>
                <c:pt idx="709">
                  <c:v>890.86852944611644</c:v>
                </c:pt>
                <c:pt idx="710">
                  <c:v>890.86852944611644</c:v>
                </c:pt>
                <c:pt idx="711">
                  <c:v>890.86852944611644</c:v>
                </c:pt>
                <c:pt idx="712">
                  <c:v>890.86852944611644</c:v>
                </c:pt>
                <c:pt idx="713">
                  <c:v>890.86852944611644</c:v>
                </c:pt>
                <c:pt idx="714">
                  <c:v>890.86852944611644</c:v>
                </c:pt>
                <c:pt idx="715">
                  <c:v>890.86852944611644</c:v>
                </c:pt>
                <c:pt idx="716">
                  <c:v>890.86852944611644</c:v>
                </c:pt>
                <c:pt idx="717">
                  <c:v>890.86852944611644</c:v>
                </c:pt>
                <c:pt idx="718">
                  <c:v>890.86852944611644</c:v>
                </c:pt>
                <c:pt idx="719">
                  <c:v>890.86852944611644</c:v>
                </c:pt>
                <c:pt idx="720">
                  <c:v>890.86852944611644</c:v>
                </c:pt>
                <c:pt idx="721">
                  <c:v>890.86852944611644</c:v>
                </c:pt>
                <c:pt idx="722">
                  <c:v>890.86852944611644</c:v>
                </c:pt>
                <c:pt idx="723">
                  <c:v>890.86852944611644</c:v>
                </c:pt>
                <c:pt idx="724">
                  <c:v>890.86852944611644</c:v>
                </c:pt>
                <c:pt idx="725">
                  <c:v>890.86852944611644</c:v>
                </c:pt>
                <c:pt idx="726">
                  <c:v>890.86852944611644</c:v>
                </c:pt>
                <c:pt idx="727">
                  <c:v>890.86852944611644</c:v>
                </c:pt>
                <c:pt idx="728">
                  <c:v>890.86852944611644</c:v>
                </c:pt>
                <c:pt idx="729">
                  <c:v>890.86852944611644</c:v>
                </c:pt>
                <c:pt idx="730">
                  <c:v>890.86852944611644</c:v>
                </c:pt>
                <c:pt idx="731">
                  <c:v>890.86852944611644</c:v>
                </c:pt>
                <c:pt idx="732">
                  <c:v>890.86852944611644</c:v>
                </c:pt>
                <c:pt idx="733">
                  <c:v>890.86852944611644</c:v>
                </c:pt>
                <c:pt idx="734">
                  <c:v>890.86852944611644</c:v>
                </c:pt>
                <c:pt idx="735">
                  <c:v>890.86852944611644</c:v>
                </c:pt>
                <c:pt idx="736">
                  <c:v>890.86852944611644</c:v>
                </c:pt>
                <c:pt idx="737">
                  <c:v>890.86852944611644</c:v>
                </c:pt>
                <c:pt idx="738">
                  <c:v>890.86852944611644</c:v>
                </c:pt>
                <c:pt idx="739">
                  <c:v>890.86852944611644</c:v>
                </c:pt>
                <c:pt idx="740">
                  <c:v>890.86852944611644</c:v>
                </c:pt>
                <c:pt idx="741">
                  <c:v>890.86852944611644</c:v>
                </c:pt>
                <c:pt idx="742">
                  <c:v>890.86852944611644</c:v>
                </c:pt>
                <c:pt idx="743">
                  <c:v>890.86852944611644</c:v>
                </c:pt>
                <c:pt idx="744">
                  <c:v>890.86852944611644</c:v>
                </c:pt>
                <c:pt idx="745">
                  <c:v>890.86852944611644</c:v>
                </c:pt>
                <c:pt idx="746">
                  <c:v>890.86852944611644</c:v>
                </c:pt>
                <c:pt idx="747">
                  <c:v>890.86852944611644</c:v>
                </c:pt>
                <c:pt idx="748">
                  <c:v>890.86852944611644</c:v>
                </c:pt>
                <c:pt idx="749">
                  <c:v>890.86852944611644</c:v>
                </c:pt>
                <c:pt idx="750">
                  <c:v>890.86852944611644</c:v>
                </c:pt>
                <c:pt idx="751">
                  <c:v>890.86852944611644</c:v>
                </c:pt>
                <c:pt idx="752">
                  <c:v>890.86852944611644</c:v>
                </c:pt>
                <c:pt idx="753">
                  <c:v>890.86852944611644</c:v>
                </c:pt>
                <c:pt idx="754">
                  <c:v>890.86852944611644</c:v>
                </c:pt>
                <c:pt idx="755">
                  <c:v>890.86852944611644</c:v>
                </c:pt>
                <c:pt idx="756">
                  <c:v>890.86852944611644</c:v>
                </c:pt>
                <c:pt idx="757">
                  <c:v>890.86852944611644</c:v>
                </c:pt>
                <c:pt idx="758">
                  <c:v>890.86852944611644</c:v>
                </c:pt>
                <c:pt idx="759">
                  <c:v>890.86852944611644</c:v>
                </c:pt>
                <c:pt idx="760">
                  <c:v>890.86852944611644</c:v>
                </c:pt>
                <c:pt idx="761">
                  <c:v>890.86852944611644</c:v>
                </c:pt>
                <c:pt idx="762">
                  <c:v>890.86852944611644</c:v>
                </c:pt>
                <c:pt idx="763">
                  <c:v>890.86852944611644</c:v>
                </c:pt>
                <c:pt idx="764">
                  <c:v>890.86852944611644</c:v>
                </c:pt>
                <c:pt idx="765">
                  <c:v>890.86852944611644</c:v>
                </c:pt>
                <c:pt idx="766">
                  <c:v>890.86852944611644</c:v>
                </c:pt>
                <c:pt idx="767">
                  <c:v>890.86852944611644</c:v>
                </c:pt>
                <c:pt idx="768">
                  <c:v>890.86852944611644</c:v>
                </c:pt>
                <c:pt idx="769">
                  <c:v>890.86852944611644</c:v>
                </c:pt>
                <c:pt idx="770">
                  <c:v>890.86852944611644</c:v>
                </c:pt>
                <c:pt idx="771">
                  <c:v>890.86852944611644</c:v>
                </c:pt>
                <c:pt idx="772">
                  <c:v>890.86852944611644</c:v>
                </c:pt>
                <c:pt idx="773">
                  <c:v>890.86852944611644</c:v>
                </c:pt>
                <c:pt idx="774">
                  <c:v>890.86852944611644</c:v>
                </c:pt>
                <c:pt idx="775">
                  <c:v>890.86852944611644</c:v>
                </c:pt>
                <c:pt idx="776">
                  <c:v>890.86852944611644</c:v>
                </c:pt>
                <c:pt idx="777">
                  <c:v>890.86852944611644</c:v>
                </c:pt>
                <c:pt idx="778">
                  <c:v>890.86852944611644</c:v>
                </c:pt>
                <c:pt idx="779">
                  <c:v>890.86852944611644</c:v>
                </c:pt>
                <c:pt idx="780">
                  <c:v>890.86852944611644</c:v>
                </c:pt>
                <c:pt idx="781">
                  <c:v>890.86852944611644</c:v>
                </c:pt>
                <c:pt idx="782">
                  <c:v>890.86852944611644</c:v>
                </c:pt>
                <c:pt idx="783">
                  <c:v>890.86852944611644</c:v>
                </c:pt>
                <c:pt idx="784">
                  <c:v>890.86852944611644</c:v>
                </c:pt>
                <c:pt idx="785">
                  <c:v>890.86852944611644</c:v>
                </c:pt>
                <c:pt idx="786">
                  <c:v>890.86852944611644</c:v>
                </c:pt>
                <c:pt idx="787">
                  <c:v>890.86852944611644</c:v>
                </c:pt>
                <c:pt idx="788">
                  <c:v>890.86852944611644</c:v>
                </c:pt>
                <c:pt idx="789">
                  <c:v>890.86852944611644</c:v>
                </c:pt>
                <c:pt idx="790">
                  <c:v>890.86852944611644</c:v>
                </c:pt>
                <c:pt idx="791">
                  <c:v>890.86852944611644</c:v>
                </c:pt>
                <c:pt idx="792">
                  <c:v>890.86852944611644</c:v>
                </c:pt>
                <c:pt idx="793">
                  <c:v>890.86852944611644</c:v>
                </c:pt>
                <c:pt idx="794">
                  <c:v>890.86852944611644</c:v>
                </c:pt>
                <c:pt idx="795">
                  <c:v>890.86852944611644</c:v>
                </c:pt>
                <c:pt idx="796">
                  <c:v>890.86852944611644</c:v>
                </c:pt>
                <c:pt idx="797">
                  <c:v>890.86852944611644</c:v>
                </c:pt>
                <c:pt idx="798">
                  <c:v>890.86852944611644</c:v>
                </c:pt>
                <c:pt idx="799">
                  <c:v>890.86852944611644</c:v>
                </c:pt>
                <c:pt idx="800">
                  <c:v>890.86852944611644</c:v>
                </c:pt>
                <c:pt idx="801">
                  <c:v>890.86852944611644</c:v>
                </c:pt>
                <c:pt idx="802">
                  <c:v>890.86852944611644</c:v>
                </c:pt>
                <c:pt idx="803">
                  <c:v>890.86852944611644</c:v>
                </c:pt>
                <c:pt idx="804">
                  <c:v>890.86852944611644</c:v>
                </c:pt>
                <c:pt idx="805">
                  <c:v>890.86852944611644</c:v>
                </c:pt>
                <c:pt idx="806">
                  <c:v>890.86852944611644</c:v>
                </c:pt>
                <c:pt idx="807">
                  <c:v>890.86852944611644</c:v>
                </c:pt>
                <c:pt idx="808">
                  <c:v>890.86852944611644</c:v>
                </c:pt>
                <c:pt idx="809">
                  <c:v>890.86852944611644</c:v>
                </c:pt>
                <c:pt idx="810">
                  <c:v>890.86852944611644</c:v>
                </c:pt>
                <c:pt idx="811">
                  <c:v>890.86852944611644</c:v>
                </c:pt>
                <c:pt idx="812">
                  <c:v>890.86852944611644</c:v>
                </c:pt>
                <c:pt idx="813">
                  <c:v>890.86852944611644</c:v>
                </c:pt>
                <c:pt idx="814">
                  <c:v>890.86852944611644</c:v>
                </c:pt>
                <c:pt idx="815">
                  <c:v>890.86852944611644</c:v>
                </c:pt>
                <c:pt idx="816">
                  <c:v>890.86852944611644</c:v>
                </c:pt>
                <c:pt idx="817">
                  <c:v>890.86852944611644</c:v>
                </c:pt>
                <c:pt idx="818">
                  <c:v>890.86852944611644</c:v>
                </c:pt>
                <c:pt idx="819">
                  <c:v>890.86852944611644</c:v>
                </c:pt>
                <c:pt idx="820">
                  <c:v>890.86852944611644</c:v>
                </c:pt>
                <c:pt idx="821">
                  <c:v>890.86852944611644</c:v>
                </c:pt>
                <c:pt idx="822">
                  <c:v>890.86852944611644</c:v>
                </c:pt>
                <c:pt idx="823">
                  <c:v>890.86852944611644</c:v>
                </c:pt>
                <c:pt idx="824">
                  <c:v>890.86852944611644</c:v>
                </c:pt>
                <c:pt idx="825">
                  <c:v>890.86852944611644</c:v>
                </c:pt>
                <c:pt idx="826">
                  <c:v>890.86852944611644</c:v>
                </c:pt>
                <c:pt idx="827">
                  <c:v>890.86852944611644</c:v>
                </c:pt>
                <c:pt idx="828">
                  <c:v>890.86852944611644</c:v>
                </c:pt>
                <c:pt idx="829">
                  <c:v>890.86852944611644</c:v>
                </c:pt>
                <c:pt idx="830">
                  <c:v>890.86852944611644</c:v>
                </c:pt>
                <c:pt idx="831">
                  <c:v>890.86852944611644</c:v>
                </c:pt>
                <c:pt idx="832">
                  <c:v>890.86852944611644</c:v>
                </c:pt>
                <c:pt idx="833">
                  <c:v>890.86852944611644</c:v>
                </c:pt>
                <c:pt idx="834">
                  <c:v>890.86852944611644</c:v>
                </c:pt>
                <c:pt idx="835">
                  <c:v>890.86852944611644</c:v>
                </c:pt>
                <c:pt idx="836">
                  <c:v>890.86852944611644</c:v>
                </c:pt>
                <c:pt idx="837">
                  <c:v>890.86852944611644</c:v>
                </c:pt>
                <c:pt idx="838">
                  <c:v>890.86852944611644</c:v>
                </c:pt>
                <c:pt idx="839">
                  <c:v>890.86852944611644</c:v>
                </c:pt>
                <c:pt idx="840">
                  <c:v>890.86852944611644</c:v>
                </c:pt>
                <c:pt idx="841">
                  <c:v>890.86852944611644</c:v>
                </c:pt>
                <c:pt idx="842">
                  <c:v>890.86852944611644</c:v>
                </c:pt>
                <c:pt idx="843">
                  <c:v>890.86852944611644</c:v>
                </c:pt>
                <c:pt idx="844">
                  <c:v>890.86852944611644</c:v>
                </c:pt>
                <c:pt idx="845">
                  <c:v>890.86852944611644</c:v>
                </c:pt>
                <c:pt idx="846">
                  <c:v>890.86852944611644</c:v>
                </c:pt>
                <c:pt idx="847">
                  <c:v>890.86852944611644</c:v>
                </c:pt>
                <c:pt idx="848">
                  <c:v>890.86852944611644</c:v>
                </c:pt>
                <c:pt idx="849">
                  <c:v>890.86852944611644</c:v>
                </c:pt>
                <c:pt idx="850">
                  <c:v>890.86852944611644</c:v>
                </c:pt>
                <c:pt idx="851">
                  <c:v>890.86852944611644</c:v>
                </c:pt>
                <c:pt idx="852">
                  <c:v>890.86852944611644</c:v>
                </c:pt>
                <c:pt idx="853">
                  <c:v>890.86852944611644</c:v>
                </c:pt>
                <c:pt idx="854">
                  <c:v>890.86852944611644</c:v>
                </c:pt>
                <c:pt idx="855">
                  <c:v>890.86852944611644</c:v>
                </c:pt>
                <c:pt idx="856">
                  <c:v>890.86852944611644</c:v>
                </c:pt>
                <c:pt idx="857">
                  <c:v>890.86852944611644</c:v>
                </c:pt>
                <c:pt idx="858">
                  <c:v>890.86852944611644</c:v>
                </c:pt>
                <c:pt idx="859">
                  <c:v>890.86852944611644</c:v>
                </c:pt>
                <c:pt idx="860">
                  <c:v>890.86852944611644</c:v>
                </c:pt>
                <c:pt idx="861">
                  <c:v>890.86852944611644</c:v>
                </c:pt>
                <c:pt idx="862">
                  <c:v>890.86852944611644</c:v>
                </c:pt>
                <c:pt idx="863">
                  <c:v>890.86852944611644</c:v>
                </c:pt>
                <c:pt idx="864">
                  <c:v>890.86852944611644</c:v>
                </c:pt>
                <c:pt idx="865">
                  <c:v>890.86852944611644</c:v>
                </c:pt>
                <c:pt idx="866">
                  <c:v>890.86852944611644</c:v>
                </c:pt>
                <c:pt idx="867">
                  <c:v>890.86852944611644</c:v>
                </c:pt>
                <c:pt idx="868">
                  <c:v>890.86852944611644</c:v>
                </c:pt>
                <c:pt idx="869">
                  <c:v>890.86852944611644</c:v>
                </c:pt>
                <c:pt idx="870">
                  <c:v>890.86852944611644</c:v>
                </c:pt>
                <c:pt idx="871">
                  <c:v>890.86852944611644</c:v>
                </c:pt>
                <c:pt idx="872">
                  <c:v>890.86852944611644</c:v>
                </c:pt>
                <c:pt idx="873">
                  <c:v>890.86852944611644</c:v>
                </c:pt>
                <c:pt idx="874">
                  <c:v>890.86852944611644</c:v>
                </c:pt>
                <c:pt idx="875">
                  <c:v>890.86852944611644</c:v>
                </c:pt>
                <c:pt idx="876">
                  <c:v>890.86852944611644</c:v>
                </c:pt>
                <c:pt idx="877">
                  <c:v>890.86852944611644</c:v>
                </c:pt>
                <c:pt idx="878">
                  <c:v>890.86852944611644</c:v>
                </c:pt>
                <c:pt idx="879">
                  <c:v>890.86852944611644</c:v>
                </c:pt>
                <c:pt idx="880">
                  <c:v>890.86852944611644</c:v>
                </c:pt>
                <c:pt idx="881">
                  <c:v>890.86852944611644</c:v>
                </c:pt>
                <c:pt idx="882">
                  <c:v>890.86852944611644</c:v>
                </c:pt>
                <c:pt idx="883">
                  <c:v>890.86852944611644</c:v>
                </c:pt>
                <c:pt idx="884">
                  <c:v>890.86852944611644</c:v>
                </c:pt>
                <c:pt idx="885">
                  <c:v>890.86852944611644</c:v>
                </c:pt>
                <c:pt idx="886">
                  <c:v>890.86852944611644</c:v>
                </c:pt>
                <c:pt idx="887">
                  <c:v>890.86852944611644</c:v>
                </c:pt>
                <c:pt idx="888">
                  <c:v>890.86852944611644</c:v>
                </c:pt>
                <c:pt idx="889">
                  <c:v>890.86852944611644</c:v>
                </c:pt>
                <c:pt idx="890">
                  <c:v>890.86852944611644</c:v>
                </c:pt>
                <c:pt idx="891">
                  <c:v>890.86852944611644</c:v>
                </c:pt>
                <c:pt idx="892">
                  <c:v>890.86852944611644</c:v>
                </c:pt>
                <c:pt idx="893">
                  <c:v>890.86852944611644</c:v>
                </c:pt>
                <c:pt idx="894">
                  <c:v>890.86852944611644</c:v>
                </c:pt>
                <c:pt idx="895">
                  <c:v>890.86852944611644</c:v>
                </c:pt>
                <c:pt idx="896">
                  <c:v>890.86852944611644</c:v>
                </c:pt>
                <c:pt idx="897">
                  <c:v>890.86852944611644</c:v>
                </c:pt>
                <c:pt idx="898">
                  <c:v>890.86852944611644</c:v>
                </c:pt>
                <c:pt idx="899">
                  <c:v>890.86852944611644</c:v>
                </c:pt>
                <c:pt idx="900">
                  <c:v>890.86852944611644</c:v>
                </c:pt>
                <c:pt idx="901">
                  <c:v>890.86852944611644</c:v>
                </c:pt>
                <c:pt idx="902">
                  <c:v>890.86852944611644</c:v>
                </c:pt>
                <c:pt idx="903">
                  <c:v>890.86852944611644</c:v>
                </c:pt>
                <c:pt idx="904">
                  <c:v>890.86852944611644</c:v>
                </c:pt>
                <c:pt idx="905">
                  <c:v>890.86852944611644</c:v>
                </c:pt>
                <c:pt idx="906">
                  <c:v>890.86852944611644</c:v>
                </c:pt>
                <c:pt idx="907">
                  <c:v>890.86852944611644</c:v>
                </c:pt>
                <c:pt idx="908">
                  <c:v>890.86852944611644</c:v>
                </c:pt>
                <c:pt idx="909">
                  <c:v>890.86852944611644</c:v>
                </c:pt>
                <c:pt idx="910">
                  <c:v>890.86852944611644</c:v>
                </c:pt>
                <c:pt idx="911">
                  <c:v>890.86852944611644</c:v>
                </c:pt>
                <c:pt idx="912">
                  <c:v>890.86852944611644</c:v>
                </c:pt>
                <c:pt idx="913">
                  <c:v>890.86852944611644</c:v>
                </c:pt>
                <c:pt idx="914">
                  <c:v>890.86852944611644</c:v>
                </c:pt>
                <c:pt idx="915">
                  <c:v>890.86852944611644</c:v>
                </c:pt>
                <c:pt idx="916">
                  <c:v>890.86852944611644</c:v>
                </c:pt>
                <c:pt idx="917">
                  <c:v>890.86852944611644</c:v>
                </c:pt>
                <c:pt idx="918">
                  <c:v>890.86852944611644</c:v>
                </c:pt>
                <c:pt idx="919">
                  <c:v>890.86852944611644</c:v>
                </c:pt>
                <c:pt idx="920">
                  <c:v>890.86852944611644</c:v>
                </c:pt>
                <c:pt idx="921">
                  <c:v>890.86852944611644</c:v>
                </c:pt>
                <c:pt idx="922">
                  <c:v>890.86852944611644</c:v>
                </c:pt>
                <c:pt idx="923">
                  <c:v>890.86852944611644</c:v>
                </c:pt>
                <c:pt idx="924">
                  <c:v>890.86852944611644</c:v>
                </c:pt>
                <c:pt idx="925">
                  <c:v>890.86852944611644</c:v>
                </c:pt>
                <c:pt idx="926">
                  <c:v>890.86852944611644</c:v>
                </c:pt>
                <c:pt idx="927">
                  <c:v>890.86852944611644</c:v>
                </c:pt>
                <c:pt idx="928">
                  <c:v>890.86852944611644</c:v>
                </c:pt>
                <c:pt idx="929">
                  <c:v>890.86852944611644</c:v>
                </c:pt>
                <c:pt idx="930">
                  <c:v>890.86852944611644</c:v>
                </c:pt>
                <c:pt idx="931">
                  <c:v>890.86852944611644</c:v>
                </c:pt>
                <c:pt idx="932">
                  <c:v>890.86852944611644</c:v>
                </c:pt>
                <c:pt idx="933">
                  <c:v>890.86852944611644</c:v>
                </c:pt>
                <c:pt idx="934">
                  <c:v>890.86852944611644</c:v>
                </c:pt>
                <c:pt idx="935">
                  <c:v>890.86852944611644</c:v>
                </c:pt>
                <c:pt idx="936">
                  <c:v>890.86852944611644</c:v>
                </c:pt>
                <c:pt idx="937">
                  <c:v>890.86852944611644</c:v>
                </c:pt>
                <c:pt idx="938">
                  <c:v>890.86852944611644</c:v>
                </c:pt>
                <c:pt idx="939">
                  <c:v>890.86852944611644</c:v>
                </c:pt>
                <c:pt idx="940">
                  <c:v>890.86852944611644</c:v>
                </c:pt>
                <c:pt idx="941">
                  <c:v>890.86852944611644</c:v>
                </c:pt>
                <c:pt idx="942">
                  <c:v>890.86852944611644</c:v>
                </c:pt>
                <c:pt idx="943">
                  <c:v>890.86852944611644</c:v>
                </c:pt>
                <c:pt idx="944">
                  <c:v>890.86852944611644</c:v>
                </c:pt>
                <c:pt idx="945">
                  <c:v>890.86852944611644</c:v>
                </c:pt>
                <c:pt idx="946">
                  <c:v>890.86852944611644</c:v>
                </c:pt>
                <c:pt idx="947">
                  <c:v>890.86852944611644</c:v>
                </c:pt>
                <c:pt idx="948">
                  <c:v>890.86852944611644</c:v>
                </c:pt>
                <c:pt idx="949">
                  <c:v>890.86852944611644</c:v>
                </c:pt>
                <c:pt idx="950">
                  <c:v>890.86852944611644</c:v>
                </c:pt>
                <c:pt idx="951">
                  <c:v>890.86852944611644</c:v>
                </c:pt>
                <c:pt idx="952">
                  <c:v>890.86852944611644</c:v>
                </c:pt>
                <c:pt idx="953">
                  <c:v>890.86852944611644</c:v>
                </c:pt>
                <c:pt idx="954">
                  <c:v>890.86852944611644</c:v>
                </c:pt>
                <c:pt idx="955">
                  <c:v>890.86852944611644</c:v>
                </c:pt>
                <c:pt idx="956">
                  <c:v>890.86852944611644</c:v>
                </c:pt>
                <c:pt idx="957">
                  <c:v>890.86852944611644</c:v>
                </c:pt>
                <c:pt idx="958">
                  <c:v>890.86852944611644</c:v>
                </c:pt>
                <c:pt idx="959">
                  <c:v>890.86852944611644</c:v>
                </c:pt>
                <c:pt idx="960">
                  <c:v>890.86852944611644</c:v>
                </c:pt>
                <c:pt idx="961">
                  <c:v>890.86852944611644</c:v>
                </c:pt>
                <c:pt idx="962">
                  <c:v>890.86852944611644</c:v>
                </c:pt>
                <c:pt idx="963">
                  <c:v>890.86852944611644</c:v>
                </c:pt>
                <c:pt idx="964">
                  <c:v>890.86852944611644</c:v>
                </c:pt>
                <c:pt idx="965">
                  <c:v>890.86852944611644</c:v>
                </c:pt>
                <c:pt idx="966">
                  <c:v>890.86852944611644</c:v>
                </c:pt>
                <c:pt idx="967">
                  <c:v>890.86852944611644</c:v>
                </c:pt>
                <c:pt idx="968">
                  <c:v>890.86852944611644</c:v>
                </c:pt>
                <c:pt idx="969">
                  <c:v>890.86852944611644</c:v>
                </c:pt>
                <c:pt idx="970">
                  <c:v>890.86852944611644</c:v>
                </c:pt>
                <c:pt idx="971">
                  <c:v>890.86852944611644</c:v>
                </c:pt>
                <c:pt idx="972">
                  <c:v>890.86852944611644</c:v>
                </c:pt>
                <c:pt idx="973">
                  <c:v>890.86852944611644</c:v>
                </c:pt>
                <c:pt idx="974">
                  <c:v>890.86852944611644</c:v>
                </c:pt>
                <c:pt idx="975">
                  <c:v>890.86852944611644</c:v>
                </c:pt>
                <c:pt idx="976">
                  <c:v>890.86852944611644</c:v>
                </c:pt>
                <c:pt idx="977">
                  <c:v>890.86852944611644</c:v>
                </c:pt>
                <c:pt idx="978">
                  <c:v>890.86852944611644</c:v>
                </c:pt>
                <c:pt idx="979">
                  <c:v>890.86852944611644</c:v>
                </c:pt>
                <c:pt idx="980">
                  <c:v>890.86852944611644</c:v>
                </c:pt>
                <c:pt idx="981">
                  <c:v>890.86852944611644</c:v>
                </c:pt>
                <c:pt idx="982">
                  <c:v>890.86852944611644</c:v>
                </c:pt>
                <c:pt idx="983">
                  <c:v>890.86852944611644</c:v>
                </c:pt>
                <c:pt idx="984">
                  <c:v>890.86852944611644</c:v>
                </c:pt>
                <c:pt idx="985">
                  <c:v>890.86852944611644</c:v>
                </c:pt>
                <c:pt idx="986">
                  <c:v>890.86852944611644</c:v>
                </c:pt>
                <c:pt idx="987">
                  <c:v>890.86852944611644</c:v>
                </c:pt>
                <c:pt idx="988">
                  <c:v>890.86852944611644</c:v>
                </c:pt>
                <c:pt idx="989">
                  <c:v>890.86852944611644</c:v>
                </c:pt>
                <c:pt idx="990">
                  <c:v>890.86852944611644</c:v>
                </c:pt>
                <c:pt idx="991">
                  <c:v>890.86852944611644</c:v>
                </c:pt>
                <c:pt idx="992">
                  <c:v>890.86852944611644</c:v>
                </c:pt>
                <c:pt idx="993">
                  <c:v>890.86852944611644</c:v>
                </c:pt>
                <c:pt idx="994">
                  <c:v>890.86852944611644</c:v>
                </c:pt>
                <c:pt idx="995">
                  <c:v>890.86852944611644</c:v>
                </c:pt>
                <c:pt idx="996">
                  <c:v>890.86852944611644</c:v>
                </c:pt>
                <c:pt idx="997">
                  <c:v>890.86852944611644</c:v>
                </c:pt>
                <c:pt idx="998">
                  <c:v>890.86852944611644</c:v>
                </c:pt>
                <c:pt idx="999">
                  <c:v>890.86852944611644</c:v>
                </c:pt>
                <c:pt idx="1000">
                  <c:v>890.86852944611644</c:v>
                </c:pt>
              </c:numCache>
            </c:numRef>
          </c:xVal>
          <c:yVal>
            <c:numRef>
              <c:f>Calculs!$AE$4:$AE$1004</c:f>
              <c:numCache>
                <c:formatCode>0</c:formatCode>
                <c:ptCount val="1001"/>
                <c:pt idx="0">
                  <c:v>0</c:v>
                </c:pt>
                <c:pt idx="1">
                  <c:v>0.9860258041822042</c:v>
                </c:pt>
                <c:pt idx="2">
                  <c:v>1.9800538285546747</c:v>
                </c:pt>
                <c:pt idx="3">
                  <c:v>2.9910380675463832</c:v>
                </c:pt>
                <c:pt idx="4">
                  <c:v>4.022002321056342</c:v>
                </c:pt>
                <c:pt idx="5">
                  <c:v>5.072202719963693</c:v>
                </c:pt>
                <c:pt idx="6">
                  <c:v>6.1411106186938422</c:v>
                </c:pt>
                <c:pt idx="7">
                  <c:v>7.2286453230017642</c:v>
                </c:pt>
                <c:pt idx="8">
                  <c:v>8.3349430500628738</c:v>
                </c:pt>
                <c:pt idx="9">
                  <c:v>9.4601398124307359</c:v>
                </c:pt>
                <c:pt idx="10">
                  <c:v>10.604371411166357</c:v>
                </c:pt>
                <c:pt idx="11">
                  <c:v>11.767750844306228</c:v>
                </c:pt>
                <c:pt idx="12">
                  <c:v>12.950345655970654</c:v>
                </c:pt>
                <c:pt idx="13">
                  <c:v>14.152200443156055</c:v>
                </c:pt>
                <c:pt idx="14">
                  <c:v>15.373359423648933</c:v>
                </c:pt>
                <c:pt idx="15">
                  <c:v>16.613866432661176</c:v>
                </c:pt>
                <c:pt idx="16">
                  <c:v>17.873764919494921</c:v>
                </c:pt>
                <c:pt idx="17">
                  <c:v>19.153097944237317</c:v>
                </c:pt>
                <c:pt idx="18">
                  <c:v>20.451908174485553</c:v>
                </c:pt>
                <c:pt idx="19">
                  <c:v>21.770237882102496</c:v>
                </c:pt>
                <c:pt idx="20">
                  <c:v>23.10812894000334</c:v>
                </c:pt>
                <c:pt idx="21">
                  <c:v>24.465613723239922</c:v>
                </c:pt>
                <c:pt idx="22">
                  <c:v>25.842705987587966</c:v>
                </c:pt>
                <c:pt idx="23">
                  <c:v>27.239409937276672</c:v>
                </c:pt>
                <c:pt idx="24">
                  <c:v>28.655729316439317</c:v>
                </c:pt>
                <c:pt idx="25">
                  <c:v>30.091667408390165</c:v>
                </c:pt>
                <c:pt idx="26">
                  <c:v>31.54722703495516</c:v>
                </c:pt>
                <c:pt idx="27">
                  <c:v>33.022410555856283</c:v>
                </c:pt>
                <c:pt idx="28">
                  <c:v>34.517219868149567</c:v>
                </c:pt>
                <c:pt idx="29">
                  <c:v>36.031656405716703</c:v>
                </c:pt>
                <c:pt idx="30">
                  <c:v>37.565721138810233</c:v>
                </c:pt>
                <c:pt idx="31">
                  <c:v>39.119414573652257</c:v>
                </c:pt>
                <c:pt idx="32">
                  <c:v>40.692736752086667</c:v>
                </c:pt>
                <c:pt idx="33">
                  <c:v>42.285687251284813</c:v>
                </c:pt>
                <c:pt idx="34">
                  <c:v>43.898265183504662</c:v>
                </c:pt>
                <c:pt idx="35">
                  <c:v>45.530469195903315</c:v>
                </c:pt>
                <c:pt idx="36">
                  <c:v>47.182297470402929</c:v>
                </c:pt>
                <c:pt idx="37">
                  <c:v>48.853747723609942</c:v>
                </c:pt>
                <c:pt idx="38">
                  <c:v>50.544817206787634</c:v>
                </c:pt>
                <c:pt idx="39">
                  <c:v>52.255502705881902</c:v>
                </c:pt>
                <c:pt idx="40">
                  <c:v>53.985800541600256</c:v>
                </c:pt>
                <c:pt idx="41">
                  <c:v>55.735699433510447</c:v>
                </c:pt>
                <c:pt idx="42">
                  <c:v>57.505173349566256</c:v>
                </c:pt>
                <c:pt idx="43">
                  <c:v>59.294188629686289</c:v>
                </c:pt>
                <c:pt idx="44">
                  <c:v>61.102711125107454</c:v>
                </c:pt>
                <c:pt idx="45">
                  <c:v>62.930706200922948</c:v>
                </c:pt>
                <c:pt idx="46">
                  <c:v>64.778138738677441</c:v>
                </c:pt>
                <c:pt idx="47">
                  <c:v>66.644973139018788</c:v>
                </c:pt>
                <c:pt idx="48">
                  <c:v>68.531173324405586</c:v>
                </c:pt>
                <c:pt idx="49">
                  <c:v>70.436702741870022</c:v>
                </c:pt>
                <c:pt idx="50">
                  <c:v>72.36152436583518</c:v>
                </c:pt>
                <c:pt idx="51">
                  <c:v>74.305600700986275</c:v>
                </c:pt>
                <c:pt idx="52">
                  <c:v>76.268893785195033</c:v>
                </c:pt>
                <c:pt idx="53">
                  <c:v>78.251365192496593</c:v>
                </c:pt>
                <c:pt idx="54">
                  <c:v>80.252976036118199</c:v>
                </c:pt>
                <c:pt idx="55">
                  <c:v>82.273686971559002</c:v>
                </c:pt>
                <c:pt idx="56">
                  <c:v>84.313458199720202</c:v>
                </c:pt>
                <c:pt idx="57">
                  <c:v>86.372249470084853</c:v>
                </c:pt>
                <c:pt idx="58">
                  <c:v>88.450020083946669</c:v>
                </c:pt>
                <c:pt idx="59">
                  <c:v>90.54672889768689</c:v>
                </c:pt>
                <c:pt idx="60">
                  <c:v>92.662334326098758</c:v>
                </c:pt>
                <c:pt idx="61">
                  <c:v>94.796794345758585</c:v>
                </c:pt>
                <c:pt idx="62">
                  <c:v>96.95006649844278</c:v>
                </c:pt>
                <c:pt idx="63">
                  <c:v>99.122107894590144</c:v>
                </c:pt>
                <c:pt idx="64">
                  <c:v>101.31287521680845</c:v>
                </c:pt>
                <c:pt idx="65">
                  <c:v>103.5223247234248</c:v>
                </c:pt>
                <c:pt idx="66">
                  <c:v>105.75041225207873</c:v>
                </c:pt>
                <c:pt idx="67">
                  <c:v>107.99709322335742</c:v>
                </c:pt>
                <c:pt idx="68">
                  <c:v>110.26232264447218</c:v>
                </c:pt>
                <c:pt idx="69">
                  <c:v>112.54605511297541</c:v>
                </c:pt>
                <c:pt idx="70">
                  <c:v>114.84824482051719</c:v>
                </c:pt>
                <c:pt idx="71">
                  <c:v>117.16884555664079</c:v>
                </c:pt>
                <c:pt idx="72">
                  <c:v>119.50781071261609</c:v>
                </c:pt>
                <c:pt idx="73">
                  <c:v>121.86509328531035</c:v>
                </c:pt>
                <c:pt idx="74">
                  <c:v>124.24064588109528</c:v>
                </c:pt>
                <c:pt idx="75">
                  <c:v>126.63442071978962</c:v>
                </c:pt>
                <c:pt idx="76">
                  <c:v>129.04636963863658</c:v>
                </c:pt>
                <c:pt idx="77">
                  <c:v>131.47644409631499</c:v>
                </c:pt>
                <c:pt idx="78">
                  <c:v>133.92459517698356</c:v>
                </c:pt>
                <c:pt idx="79">
                  <c:v>136.39077359435726</c:v>
                </c:pt>
                <c:pt idx="80">
                  <c:v>138.87492969581513</c:v>
                </c:pt>
                <c:pt idx="81">
                  <c:v>141.37700608912237</c:v>
                </c:pt>
                <c:pt idx="82">
                  <c:v>143.89693026226144</c:v>
                </c:pt>
                <c:pt idx="83">
                  <c:v>146.43462196884269</c:v>
                </c:pt>
                <c:pt idx="84">
                  <c:v>148.99000062169191</c:v>
                </c:pt>
                <c:pt idx="85">
                  <c:v>151.56298529955077</c:v>
                </c:pt>
                <c:pt idx="86">
                  <c:v>154.15349475378872</c:v>
                </c:pt>
                <c:pt idx="87">
                  <c:v>156.76144741512434</c:v>
                </c:pt>
                <c:pt idx="88">
                  <c:v>159.38676140035525</c:v>
                </c:pt>
                <c:pt idx="89">
                  <c:v>162.02935451909477</c:v>
                </c:pt>
                <c:pt idx="90">
                  <c:v>164.68914428051394</c:v>
                </c:pt>
                <c:pt idx="91">
                  <c:v>167.36604462526191</c:v>
                </c:pt>
                <c:pt idx="92">
                  <c:v>170.05996265543718</c:v>
                </c:pt>
                <c:pt idx="93">
                  <c:v>172.77080192004792</c:v>
                </c:pt>
                <c:pt idx="94">
                  <c:v>175.49846570299044</c:v>
                </c:pt>
                <c:pt idx="95">
                  <c:v>178.24285703092585</c:v>
                </c:pt>
                <c:pt idx="96">
                  <c:v>181.00387868114342</c:v>
                </c:pt>
                <c:pt idx="97">
                  <c:v>183.78143318940914</c:v>
                </c:pt>
                <c:pt idx="98">
                  <c:v>186.57542285779752</c:v>
                </c:pt>
                <c:pt idx="99">
                  <c:v>189.38574976250536</c:v>
                </c:pt>
                <c:pt idx="100">
                  <c:v>192.21231576164598</c:v>
                </c:pt>
                <c:pt idx="101">
                  <c:v>195.05502197677447</c:v>
                </c:pt>
                <c:pt idx="102">
                  <c:v>197.91376827426413</c:v>
                </c:pt>
                <c:pt idx="103">
                  <c:v>200.78845380026317</c:v>
                </c:pt>
                <c:pt idx="104">
                  <c:v>203.67897751584093</c:v>
                </c:pt>
                <c:pt idx="105">
                  <c:v>206.58523820483887</c:v>
                </c:pt>
                <c:pt idx="106">
                  <c:v>209.50713448169111</c:v>
                </c:pt>
                <c:pt idx="107">
                  <c:v>212.44456479921297</c:v>
                </c:pt>
                <c:pt idx="108">
                  <c:v>215.39742745635604</c:v>
                </c:pt>
                <c:pt idx="109">
                  <c:v>218.36562060592865</c:v>
                </c:pt>
                <c:pt idx="110">
                  <c:v>221.34904226228014</c:v>
                </c:pt>
                <c:pt idx="111">
                  <c:v>224.34759639595276</c:v>
                </c:pt>
                <c:pt idx="112">
                  <c:v>227.36119902765739</c:v>
                </c:pt>
                <c:pt idx="113">
                  <c:v>230.38977213351808</c:v>
                </c:pt>
                <c:pt idx="114">
                  <c:v>233.43323754997311</c:v>
                </c:pt>
                <c:pt idx="115">
                  <c:v>236.49151697939215</c:v>
                </c:pt>
                <c:pt idx="116">
                  <c:v>239.56453199567298</c:v>
                </c:pt>
                <c:pt idx="117">
                  <c:v>242.65220404981704</c:v>
                </c:pt>
                <c:pt idx="118">
                  <c:v>245.75445447548304</c:v>
                </c:pt>
                <c:pt idx="119">
                  <c:v>248.87120449451757</c:v>
                </c:pt>
                <c:pt idx="120">
                  <c:v>252.00237522246209</c:v>
                </c:pt>
                <c:pt idx="121">
                  <c:v>255.14787753147687</c:v>
                </c:pt>
                <c:pt idx="122">
                  <c:v>258.30760191731349</c:v>
                </c:pt>
                <c:pt idx="123">
                  <c:v>261.48142867873639</c:v>
                </c:pt>
                <c:pt idx="124">
                  <c:v>264.66923809437986</c:v>
                </c:pt>
                <c:pt idx="125">
                  <c:v>267.87091043117448</c:v>
                </c:pt>
                <c:pt idx="126">
                  <c:v>271.08632595270001</c:v>
                </c:pt>
                <c:pt idx="127">
                  <c:v>274.31536492746375</c:v>
                </c:pt>
                <c:pt idx="128">
                  <c:v>277.55790763710257</c:v>
                </c:pt>
                <c:pt idx="129">
                  <c:v>280.81383438450848</c:v>
                </c:pt>
                <c:pt idx="130">
                  <c:v>284.08302550187591</c:v>
                </c:pt>
                <c:pt idx="131">
                  <c:v>287.36535869123122</c:v>
                </c:pt>
                <c:pt idx="132">
                  <c:v>290.66070636695605</c:v>
                </c:pt>
                <c:pt idx="133">
                  <c:v>293.96893834116366</c:v>
                </c:pt>
                <c:pt idx="134">
                  <c:v>297.28992450733085</c:v>
                </c:pt>
                <c:pt idx="135">
                  <c:v>300.62353484875575</c:v>
                </c:pt>
                <c:pt idx="136">
                  <c:v>303.96963944691686</c:v>
                </c:pt>
                <c:pt idx="137">
                  <c:v>307.32810848973293</c:v>
                </c:pt>
                <c:pt idx="138">
                  <c:v>310.69881227972212</c:v>
                </c:pt>
                <c:pt idx="139">
                  <c:v>314.08162124206058</c:v>
                </c:pt>
                <c:pt idx="140">
                  <c:v>317.47640593253897</c:v>
                </c:pt>
                <c:pt idx="141">
                  <c:v>320.88300500983996</c:v>
                </c:pt>
                <c:pt idx="142">
                  <c:v>324.30119324552794</c:v>
                </c:pt>
                <c:pt idx="143">
                  <c:v>327.73071371286625</c:v>
                </c:pt>
                <c:pt idx="144">
                  <c:v>331.17130994347713</c:v>
                </c:pt>
                <c:pt idx="145">
                  <c:v>334.62272594616593</c:v>
                </c:pt>
                <c:pt idx="146">
                  <c:v>338.08470622536072</c:v>
                </c:pt>
                <c:pt idx="147">
                  <c:v>341.55699579916745</c:v>
                </c:pt>
                <c:pt idx="148">
                  <c:v>345.03934021703867</c:v>
                </c:pt>
                <c:pt idx="149">
                  <c:v>348.53148557705663</c:v>
                </c:pt>
                <c:pt idx="150">
                  <c:v>352.03317854282926</c:v>
                </c:pt>
                <c:pt idx="151">
                  <c:v>355.54416635999985</c:v>
                </c:pt>
                <c:pt idx="152">
                  <c:v>359.06419687237002</c:v>
                </c:pt>
                <c:pt idx="153">
                  <c:v>362.5930185376364</c:v>
                </c:pt>
                <c:pt idx="154">
                  <c:v>366.13038044274128</c:v>
                </c:pt>
                <c:pt idx="155">
                  <c:v>369.67603231883822</c:v>
                </c:pt>
                <c:pt idx="156">
                  <c:v>373.22957192624858</c:v>
                </c:pt>
                <c:pt idx="157">
                  <c:v>376.79029278035921</c:v>
                </c:pt>
                <c:pt idx="158">
                  <c:v>380.35733777236271</c:v>
                </c:pt>
                <c:pt idx="159">
                  <c:v>383.92985250126947</c:v>
                </c:pt>
                <c:pt idx="160">
                  <c:v>387.50698539098909</c:v>
                </c:pt>
                <c:pt idx="161">
                  <c:v>391.08769347046581</c:v>
                </c:pt>
                <c:pt idx="162">
                  <c:v>394.67054881415078</c:v>
                </c:pt>
                <c:pt idx="163">
                  <c:v>398.25395315538572</c:v>
                </c:pt>
                <c:pt idx="164">
                  <c:v>401.83635188639568</c:v>
                </c:pt>
                <c:pt idx="165">
                  <c:v>405.41640145565549</c:v>
                </c:pt>
                <c:pt idx="166">
                  <c:v>408.99313594985813</c:v>
                </c:pt>
                <c:pt idx="167">
                  <c:v>412.56563848392693</c:v>
                </c:pt>
                <c:pt idx="168">
                  <c:v>416.13281622715294</c:v>
                </c:pt>
                <c:pt idx="169">
                  <c:v>419.69325091626132</c:v>
                </c:pt>
                <c:pt idx="170">
                  <c:v>423.24515255610271</c:v>
                </c:pt>
                <c:pt idx="171">
                  <c:v>426.78728527380673</c:v>
                </c:pt>
                <c:pt idx="172">
                  <c:v>430.31937691346906</c:v>
                </c:pt>
                <c:pt idx="173">
                  <c:v>433.84148186916411</c:v>
                </c:pt>
                <c:pt idx="174">
                  <c:v>437.35365406735673</c:v>
                </c:pt>
                <c:pt idx="175">
                  <c:v>440.85594697229021</c:v>
                </c:pt>
                <c:pt idx="176">
                  <c:v>444.34841359129689</c:v>
                </c:pt>
                <c:pt idx="177">
                  <c:v>447.83110648003174</c:v>
                </c:pt>
                <c:pt idx="178">
                  <c:v>451.3040777476312</c:v>
                </c:pt>
                <c:pt idx="179">
                  <c:v>454.76737906179807</c:v>
                </c:pt>
                <c:pt idx="180">
                  <c:v>458.22106165381359</c:v>
                </c:pt>
                <c:pt idx="181">
                  <c:v>461.66517632347859</c:v>
                </c:pt>
                <c:pt idx="182">
                  <c:v>465.09977344398402</c:v>
                </c:pt>
                <c:pt idx="183">
                  <c:v>468.52490296671306</c:v>
                </c:pt>
                <c:pt idx="184">
                  <c:v>471.94061442597501</c:v>
                </c:pt>
                <c:pt idx="185">
                  <c:v>475.34695694367292</c:v>
                </c:pt>
                <c:pt idx="186">
                  <c:v>478.74397923390541</c:v>
                </c:pt>
                <c:pt idx="187">
                  <c:v>482.13172960750455</c:v>
                </c:pt>
                <c:pt idx="188">
                  <c:v>485.51025597651</c:v>
                </c:pt>
                <c:pt idx="189">
                  <c:v>488.87960585858104</c:v>
                </c:pt>
                <c:pt idx="190">
                  <c:v>492.23982638134771</c:v>
                </c:pt>
                <c:pt idx="191">
                  <c:v>495.59096428670125</c:v>
                </c:pt>
                <c:pt idx="192">
                  <c:v>498.9330659350257</c:v>
                </c:pt>
                <c:pt idx="193">
                  <c:v>502.26617730937136</c:v>
                </c:pt>
                <c:pt idx="194">
                  <c:v>505.59034401957075</c:v>
                </c:pt>
                <c:pt idx="195">
                  <c:v>508.90561130629834</c:v>
                </c:pt>
                <c:pt idx="196">
                  <c:v>512.21202404507517</c:v>
                </c:pt>
                <c:pt idx="197">
                  <c:v>515.50962675021856</c:v>
                </c:pt>
                <c:pt idx="198">
                  <c:v>518.79846357873885</c:v>
                </c:pt>
                <c:pt idx="199">
                  <c:v>522.07857833418268</c:v>
                </c:pt>
                <c:pt idx="200">
                  <c:v>525.35001447042498</c:v>
                </c:pt>
                <c:pt idx="201">
                  <c:v>557.59038877162141</c:v>
                </c:pt>
                <c:pt idx="202">
                  <c:v>588.99034478479871</c:v>
                </c:pt>
                <c:pt idx="203">
                  <c:v>619.59024675848775</c:v>
                </c:pt>
                <c:pt idx="204">
                  <c:v>649.42740531902837</c:v>
                </c:pt>
                <c:pt idx="205">
                  <c:v>678.53638147717629</c:v>
                </c:pt>
                <c:pt idx="206">
                  <c:v>706.94925338328073</c:v>
                </c:pt>
                <c:pt idx="207">
                  <c:v>734.69585121133002</c:v>
                </c:pt>
                <c:pt idx="208">
                  <c:v>761.80396466257537</c:v>
                </c:pt>
                <c:pt idx="209">
                  <c:v>788.29952685470516</c:v>
                </c:pt>
                <c:pt idx="210">
                  <c:v>814.20677776896764</c:v>
                </c:pt>
                <c:pt idx="211">
                  <c:v>839.54840993902565</c:v>
                </c:pt>
                <c:pt idx="212">
                  <c:v>864.34569866118284</c:v>
                </c:pt>
                <c:pt idx="213">
                  <c:v>888.61861866981826</c:v>
                </c:pt>
                <c:pt idx="214">
                  <c:v>912.3859489416335</c:v>
                </c:pt>
                <c:pt idx="215">
                  <c:v>935.66536705748513</c:v>
                </c:pt>
                <c:pt idx="216">
                  <c:v>958.47353435301488</c:v>
                </c:pt>
                <c:pt idx="217">
                  <c:v>980.82617292245118</c:v>
                </c:pt>
                <c:pt idx="218">
                  <c:v>1002.7381353985551</c:v>
                </c:pt>
                <c:pt idx="219">
                  <c:v>1024.2234683114236</c:v>
                </c:pt>
                <c:pt idx="220">
                  <c:v>1045.295469726246</c:v>
                </c:pt>
                <c:pt idx="221">
                  <c:v>1065.9667417722665</c:v>
                </c:pt>
                <c:pt idx="222">
                  <c:v>1086.2492385997768</c:v>
                </c:pt>
                <c:pt idx="223">
                  <c:v>1106.1543102370122</c:v>
                </c:pt>
                <c:pt idx="224">
                  <c:v>1125.6927427627209</c:v>
                </c:pt>
                <c:pt idx="225">
                  <c:v>1144.8747951616101</c:v>
                </c:pt>
                <c:pt idx="226">
                  <c:v>1163.7102331876861</c:v>
                </c:pt>
                <c:pt idx="227">
                  <c:v>1182.2083605237985</c:v>
                </c:pt>
                <c:pt idx="228">
                  <c:v>1200.3780474936707</c:v>
                </c:pt>
                <c:pt idx="229">
                  <c:v>1218.2277575546741</c:v>
                </c:pt>
                <c:pt idx="230">
                  <c:v>1235.7655717750526</c:v>
                </c:pt>
                <c:pt idx="231">
                  <c:v>1252.9992114777276</c:v>
                </c:pt>
                <c:pt idx="232">
                  <c:v>1269.9360592138146</c:v>
                </c:pt>
                <c:pt idx="233">
                  <c:v>1286.5831782122345</c:v>
                </c:pt>
                <c:pt idx="234">
                  <c:v>1302.9473304369842</c:v>
                </c:pt>
                <c:pt idx="235">
                  <c:v>1319.0349933705145</c:v>
                </c:pt>
                <c:pt idx="236">
                  <c:v>1334.8523756300249</c:v>
                </c:pt>
                <c:pt idx="237">
                  <c:v>1350.4054315131386</c:v>
                </c:pt>
                <c:pt idx="238">
                  <c:v>1365.6998745602052</c:v>
                </c:pt>
                <c:pt idx="239">
                  <c:v>1380.7411902122619</c:v>
                </c:pt>
                <c:pt idx="240">
                  <c:v>1395.5346476363413</c:v>
                </c:pt>
                <c:pt idx="241">
                  <c:v>1410.0853107832438</c:v>
                </c:pt>
                <c:pt idx="242">
                  <c:v>1424.3980487370006</c:v>
                </c:pt>
                <c:pt idx="243">
                  <c:v>1438.4775454099699</c:v>
                </c:pt>
                <c:pt idx="244">
                  <c:v>1452.3283086327526</c:v>
                </c:pt>
                <c:pt idx="245">
                  <c:v>1465.9546786838398</c:v>
                </c:pt>
                <c:pt idx="246">
                  <c:v>1479.3608363000405</c:v>
                </c:pt>
                <c:pt idx="247">
                  <c:v>1492.550810205265</c:v>
                </c:pt>
                <c:pt idx="248">
                  <c:v>1505.5284841920798</c:v>
                </c:pt>
                <c:pt idx="249">
                  <c:v>1518.2976037876135</c:v>
                </c:pt>
                <c:pt idx="250">
                  <c:v>1530.8617825328008</c:v>
                </c:pt>
                <c:pt idx="251">
                  <c:v>1543.2245079016152</c:v>
                </c:pt>
                <c:pt idx="252">
                  <c:v>1555.3891468848092</c:v>
                </c:pt>
                <c:pt idx="253">
                  <c:v>1567.3589512607482</c:v>
                </c:pt>
                <c:pt idx="254">
                  <c:v>1579.1370625741577</c:v>
                </c:pt>
                <c:pt idx="255">
                  <c:v>1590.7265168420017</c:v>
                </c:pt>
                <c:pt idx="256">
                  <c:v>1602.130249004239</c:v>
                </c:pt>
                <c:pt idx="257">
                  <c:v>1613.3510971358671</c:v>
                </c:pt>
                <c:pt idx="258">
                  <c:v>1624.3918064354416</c:v>
                </c:pt>
                <c:pt idx="259">
                  <c:v>1635.2550330041299</c:v>
                </c:pt>
                <c:pt idx="260">
                  <c:v>1645.9433474283401</c:v>
                </c:pt>
                <c:pt idx="261">
                  <c:v>1656.4592381780158</c:v>
                </c:pt>
                <c:pt idx="262">
                  <c:v>1666.8051148318284</c:v>
                </c:pt>
                <c:pt idx="263">
                  <c:v>1676.9833111396995</c:v>
                </c:pt>
                <c:pt idx="264">
                  <c:v>1686.9960879323564</c:v>
                </c:pt>
                <c:pt idx="265">
                  <c:v>1696.8456358869535</c:v>
                </c:pt>
                <c:pt idx="266">
                  <c:v>1706.5340781571663</c:v>
                </c:pt>
                <c:pt idx="267">
                  <c:v>1716.0634728755997</c:v>
                </c:pt>
                <c:pt idx="268">
                  <c:v>1725.4358155358193</c:v>
                </c:pt>
                <c:pt idx="269">
                  <c:v>1734.6530412608306</c:v>
                </c:pt>
                <c:pt idx="270">
                  <c:v>1743.7170269643789</c:v>
                </c:pt>
                <c:pt idx="271">
                  <c:v>1752.6295934110262</c:v>
                </c:pt>
                <c:pt idx="272">
                  <c:v>1761.3925071805772</c:v>
                </c:pt>
                <c:pt idx="273">
                  <c:v>1770.0074825420652</c:v>
                </c:pt>
                <c:pt idx="274">
                  <c:v>1778.4761832421823</c:v>
                </c:pt>
                <c:pt idx="275">
                  <c:v>1786.8002242127279</c:v>
                </c:pt>
                <c:pt idx="276">
                  <c:v>1794.9811732013652</c:v>
                </c:pt>
                <c:pt idx="277">
                  <c:v>1803.0205523297077</c:v>
                </c:pt>
                <c:pt idx="278">
                  <c:v>1810.9198395825174</c:v>
                </c:pt>
                <c:pt idx="279">
                  <c:v>1818.6804702315596</c:v>
                </c:pt>
                <c:pt idx="280">
                  <c:v>1826.3038381974518</c:v>
                </c:pt>
                <c:pt idx="281">
                  <c:v>1833.7912973526411</c:v>
                </c:pt>
                <c:pt idx="282">
                  <c:v>1841.1441627684644</c:v>
                </c:pt>
                <c:pt idx="283">
                  <c:v>1848.3637119090663</c:v>
                </c:pt>
                <c:pt idx="284">
                  <c:v>1855.4511857747957</c:v>
                </c:pt>
                <c:pt idx="285">
                  <c:v>1862.4077899975468</c:v>
                </c:pt>
                <c:pt idx="286">
                  <c:v>1869.2346958903722</c:v>
                </c:pt>
                <c:pt idx="287">
                  <c:v>1875.9330414535646</c:v>
                </c:pt>
                <c:pt idx="288">
                  <c:v>1882.5039323392791</c:v>
                </c:pt>
                <c:pt idx="289">
                  <c:v>1888.9484427766597</c:v>
                </c:pt>
                <c:pt idx="290">
                  <c:v>1895.2676164593177</c:v>
                </c:pt>
                <c:pt idx="291">
                  <c:v>1901.4624673969179</c:v>
                </c:pt>
                <c:pt idx="292">
                  <c:v>1907.5339807325315</c:v>
                </c:pt>
                <c:pt idx="293">
                  <c:v>1913.4831135273271</c:v>
                </c:pt>
                <c:pt idx="294">
                  <c:v>1919.3107955140904</c:v>
                </c:pt>
                <c:pt idx="295">
                  <c:v>1925.017929820988</c:v>
                </c:pt>
                <c:pt idx="296">
                  <c:v>1930.6053936669173</c:v>
                </c:pt>
                <c:pt idx="297">
                  <c:v>1936.0740390297212</c:v>
                </c:pt>
                <c:pt idx="298">
                  <c:v>1941.4246932884814</c:v>
                </c:pt>
                <c:pt idx="299">
                  <c:v>1946.6581598410492</c:v>
                </c:pt>
                <c:pt idx="300">
                  <c:v>1951.775218697918</c:v>
                </c:pt>
                <c:pt idx="301">
                  <c:v>1956.7766270534944</c:v>
                </c:pt>
                <c:pt idx="302">
                  <c:v>1961.6631198357761</c:v>
                </c:pt>
                <c:pt idx="303">
                  <c:v>1966.4354102354059</c:v>
                </c:pt>
                <c:pt idx="304">
                  <c:v>1971.094190215033</c:v>
                </c:pt>
                <c:pt idx="305">
                  <c:v>1975.6401309998764</c:v>
                </c:pt>
                <c:pt idx="306">
                  <c:v>1980.0738835503571</c:v>
                </c:pt>
                <c:pt idx="307">
                  <c:v>1984.396079017635</c:v>
                </c:pt>
                <c:pt idx="308">
                  <c:v>1988.6073291828686</c:v>
                </c:pt>
                <c:pt idx="309">
                  <c:v>1992.7082268809897</c:v>
                </c:pt>
                <c:pt idx="310">
                  <c:v>1996.6993464097723</c:v>
                </c:pt>
                <c:pt idx="311">
                  <c:v>2000.5812439249651</c:v>
                </c:pt>
                <c:pt idx="312">
                  <c:v>2004.3544578222461</c:v>
                </c:pt>
                <c:pt idx="313">
                  <c:v>2008.0195091067558</c:v>
                </c:pt>
                <c:pt idx="314">
                  <c:v>2011.5769017509688</c:v>
                </c:pt>
                <c:pt idx="315">
                  <c:v>2015.027123041669</c:v>
                </c:pt>
                <c:pt idx="316">
                  <c:v>2018.3706439168095</c:v>
                </c:pt>
                <c:pt idx="317">
                  <c:v>2021.6079192930517</c:v>
                </c:pt>
                <c:pt idx="318">
                  <c:v>2024.7393883848115</c:v>
                </c:pt>
                <c:pt idx="319">
                  <c:v>2027.7654750156687</c:v>
                </c:pt>
                <c:pt idx="320">
                  <c:v>2030.6865879230388</c:v>
                </c:pt>
                <c:pt idx="321">
                  <c:v>2033.5031210570583</c:v>
                </c:pt>
                <c:pt idx="322">
                  <c:v>2036.215453874694</c:v>
                </c:pt>
                <c:pt idx="323">
                  <c:v>2038.8239516301589</c:v>
                </c:pt>
                <c:pt idx="324">
                  <c:v>2041.3289656627992</c:v>
                </c:pt>
                <c:pt idx="325">
                  <c:v>2043.7308336837132</c:v>
                </c:pt>
                <c:pt idx="326">
                  <c:v>2046.0298800624698</c:v>
                </c:pt>
                <c:pt idx="327">
                  <c:v>2048.2264161154171</c:v>
                </c:pt>
                <c:pt idx="328">
                  <c:v>2050.3207403972024</c:v>
                </c:pt>
                <c:pt idx="329">
                  <c:v>2052.3131389972759</c:v>
                </c:pt>
                <c:pt idx="330">
                  <c:v>2054.2038858433052</c:v>
                </c:pt>
                <c:pt idx="331">
                  <c:v>2055.9932430135905</c:v>
                </c:pt>
                <c:pt idx="332">
                  <c:v>2057.6814610607476</c:v>
                </c:pt>
                <c:pt idx="333">
                  <c:v>2059.2687793490832</c:v>
                </c:pt>
                <c:pt idx="334">
                  <c:v>2060.7554264082469</c:v>
                </c:pt>
                <c:pt idx="335">
                  <c:v>2062.1416203058807</c:v>
                </c:pt>
                <c:pt idx="336">
                  <c:v>2063.4275690420791</c:v>
                </c:pt>
                <c:pt idx="337">
                  <c:v>2064.6134709685175</c:v>
                </c:pt>
                <c:pt idx="338">
                  <c:v>2065.6995152350792</c:v>
                </c:pt>
                <c:pt idx="339">
                  <c:v>2066.6858822666741</c:v>
                </c:pt>
                <c:pt idx="340">
                  <c:v>2067.5727442726993</c:v>
                </c:pt>
                <c:pt idx="341">
                  <c:v>2068.3602657911974</c:v>
                </c:pt>
                <c:pt idx="342">
                  <c:v>2069.0486042692005</c:v>
                </c:pt>
                <c:pt idx="343">
                  <c:v>2069.6379106800287</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134.99613347210871</c:v>
                </c:pt>
              </c:numCache>
            </c:numRef>
          </c:xVal>
          <c:yVal>
            <c:numRef>
              <c:f>Trajecto!$C$158</c:f>
              <c:numCache>
                <c:formatCode>0</c:formatCode>
                <c:ptCount val="1"/>
                <c:pt idx="0">
                  <c:v>1035.064165088696</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776.74577210348718</c:v>
                </c:pt>
              </c:numCache>
            </c:numRef>
          </c:xVal>
          <c:yVal>
            <c:numRef>
              <c:f>Trajecto!$C$159</c:f>
              <c:numCache>
                <c:formatCode>0</c:formatCode>
                <c:ptCount val="1"/>
                <c:pt idx="0">
                  <c:v>1035.5519389708493</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{81F46182-7F9F-4FC5-9649-8DD6B3B1DC66}</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548.50025741822878</c:v>
                </c:pt>
                <c:pt idx="1">
                  <c:v>571.50025741822878</c:v>
                </c:pt>
                <c:pt idx="2">
                  <c:v>571.50025741822878</c:v>
                </c:pt>
                <c:pt idx="3">
                  <c:v>548.50025741822878</c:v>
                </c:pt>
                <c:pt idx="4">
                  <c:v>571.50025741822878</c:v>
                </c:pt>
                <c:pt idx="5">
                  <c:v>571.50025741822878</c:v>
                </c:pt>
                <c:pt idx="6">
                  <c:v>556.50025741822878</c:v>
                </c:pt>
                <c:pt idx="7">
                  <c:v>556.50025741822878</c:v>
                </c:pt>
                <c:pt idx="8">
                  <c:v>571.50025741822878</c:v>
                </c:pt>
                <c:pt idx="9">
                  <c:v>556.50025741822878</c:v>
                </c:pt>
                <c:pt idx="10">
                  <c:v>556.10025741822881</c:v>
                </c:pt>
                <c:pt idx="11">
                  <c:v>555.30025741822874</c:v>
                </c:pt>
                <c:pt idx="12">
                  <c:v>554.50025741822878</c:v>
                </c:pt>
                <c:pt idx="13">
                  <c:v>553.50025741822878</c:v>
                </c:pt>
                <c:pt idx="14">
                  <c:v>552.30025741822874</c:v>
                </c:pt>
                <c:pt idx="15">
                  <c:v>548.50025741822878</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548.50025741822878</c:v>
                </c:pt>
                <c:pt idx="1">
                  <c:v>525.50025741822878</c:v>
                </c:pt>
                <c:pt idx="2">
                  <c:v>525.50025741822878</c:v>
                </c:pt>
                <c:pt idx="3">
                  <c:v>548.50025741822878</c:v>
                </c:pt>
                <c:pt idx="4">
                  <c:v>525.50025741822878</c:v>
                </c:pt>
                <c:pt idx="5">
                  <c:v>525.50025741822878</c:v>
                </c:pt>
                <c:pt idx="6">
                  <c:v>540.50025741822878</c:v>
                </c:pt>
                <c:pt idx="7">
                  <c:v>540.50025741822878</c:v>
                </c:pt>
                <c:pt idx="8">
                  <c:v>525.50025741822878</c:v>
                </c:pt>
                <c:pt idx="9">
                  <c:v>540.50025741822878</c:v>
                </c:pt>
                <c:pt idx="10">
                  <c:v>540.90025741822876</c:v>
                </c:pt>
                <c:pt idx="11">
                  <c:v>541.70025741822883</c:v>
                </c:pt>
                <c:pt idx="12">
                  <c:v>542.50025741822878</c:v>
                </c:pt>
                <c:pt idx="13">
                  <c:v>543.50025741822878</c:v>
                </c:pt>
                <c:pt idx="14">
                  <c:v>544.70025741822883</c:v>
                </c:pt>
                <c:pt idx="15">
                  <c:v>548.50025741822878</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{CD8E4640-04C4-4ACB-9B17-494689EA32A6}</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548.50025741822878</c:v>
                </c:pt>
                <c:pt idx="1">
                  <c:v>548.50025741822878</c:v>
                </c:pt>
                <c:pt idx="2">
                  <c:v>558.50025741822878</c:v>
                </c:pt>
                <c:pt idx="3">
                  <c:v>548.50025741822878</c:v>
                </c:pt>
                <c:pt idx="4">
                  <c:v>558.50025741822878</c:v>
                </c:pt>
                <c:pt idx="5">
                  <c:v>561.50025741822878</c:v>
                </c:pt>
                <c:pt idx="6">
                  <c:v>565.50025741822878</c:v>
                </c:pt>
                <c:pt idx="7">
                  <c:v>568.50025741822878</c:v>
                </c:pt>
                <c:pt idx="8">
                  <c:v>573.50025741822878</c:v>
                </c:pt>
                <c:pt idx="9">
                  <c:v>578.50025741822878</c:v>
                </c:pt>
                <c:pt idx="10">
                  <c:v>584.50025741822878</c:v>
                </c:pt>
                <c:pt idx="11">
                  <c:v>596.50025741822878</c:v>
                </c:pt>
                <c:pt idx="12">
                  <c:v>610.50025741822878</c:v>
                </c:pt>
                <c:pt idx="13">
                  <c:v>585.50025741822878</c:v>
                </c:pt>
                <c:pt idx="14">
                  <c:v>578.50025741822878</c:v>
                </c:pt>
                <c:pt idx="15">
                  <c:v>563.50025741822878</c:v>
                </c:pt>
                <c:pt idx="16">
                  <c:v>548.50025741822878</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548.50025741822878</c:v>
                </c:pt>
                <c:pt idx="1">
                  <c:v>548.50025741822878</c:v>
                </c:pt>
                <c:pt idx="2">
                  <c:v>538.50025741822878</c:v>
                </c:pt>
                <c:pt idx="3">
                  <c:v>548.50025741822878</c:v>
                </c:pt>
                <c:pt idx="4">
                  <c:v>538.50025741822878</c:v>
                </c:pt>
                <c:pt idx="5">
                  <c:v>535.50025741822878</c:v>
                </c:pt>
                <c:pt idx="6">
                  <c:v>531.50025741822878</c:v>
                </c:pt>
                <c:pt idx="7">
                  <c:v>528.50025741822878</c:v>
                </c:pt>
                <c:pt idx="8">
                  <c:v>523.50025741822878</c:v>
                </c:pt>
                <c:pt idx="9">
                  <c:v>518.50025741822878</c:v>
                </c:pt>
                <c:pt idx="10">
                  <c:v>512.50025741822878</c:v>
                </c:pt>
                <c:pt idx="11">
                  <c:v>500.50025741822878</c:v>
                </c:pt>
                <c:pt idx="12">
                  <c:v>486.50025741822878</c:v>
                </c:pt>
                <c:pt idx="13">
                  <c:v>511.50025741822878</c:v>
                </c:pt>
                <c:pt idx="14">
                  <c:v>518.50025741822878</c:v>
                </c:pt>
                <c:pt idx="15">
                  <c:v>533.50025741822878</c:v>
                </c:pt>
                <c:pt idx="16">
                  <c:v>548.50025741822878</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548.50025741822878</c:v>
                </c:pt>
                <c:pt idx="1">
                  <c:v>565.50025741822878</c:v>
                </c:pt>
                <c:pt idx="2">
                  <c:v>559.50025741822878</c:v>
                </c:pt>
                <c:pt idx="3">
                  <c:v>548.50025741822878</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548.50025741822878</c:v>
                </c:pt>
                <c:pt idx="1">
                  <c:v>531.50025741822878</c:v>
                </c:pt>
                <c:pt idx="2">
                  <c:v>537.50025741822878</c:v>
                </c:pt>
                <c:pt idx="3">
                  <c:v>548.50025741822878</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{6CEAAC12-5481-4B20-BDA5-B4814EA6F0D4}</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539.98453388843484</c:v>
                </c:pt>
                <c:pt idx="1">
                  <c:v>539.98453388843484</c:v>
                </c:pt>
                <c:pt idx="2">
                  <c:v>539.98453388843484</c:v>
                </c:pt>
                <c:pt idx="3">
                  <c:v>591.73774214286959</c:v>
                </c:pt>
                <c:pt idx="4">
                  <c:v>539.98453388843484</c:v>
                </c:pt>
                <c:pt idx="5">
                  <c:v>488.23132563400003</c:v>
                </c:pt>
                <c:pt idx="6">
                  <c:v>539.98453388843484</c:v>
                </c:pt>
              </c:numCache>
            </c:numRef>
          </c:xVal>
          <c:yVal>
            <c:numRef>
              <c:f>Trajecto!$C$124:$C$130</c:f>
              <c:numCache>
                <c:formatCode>0</c:formatCode>
                <c:ptCount val="7"/>
                <c:pt idx="0">
                  <c:v>2070.1283301773919</c:v>
                </c:pt>
                <c:pt idx="1">
                  <c:v>1035.064165088696</c:v>
                </c:pt>
                <c:pt idx="2">
                  <c:v>0</c:v>
                </c:pt>
                <c:pt idx="3">
                  <c:v>103.50641650886959</c:v>
                </c:pt>
                <c:pt idx="4">
                  <c:v>0</c:v>
                </c:pt>
                <c:pt idx="5">
                  <c:v>103.50641650886959</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2071.1038779416986</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16.999999999999975</c:v>
                </c:pt>
                <c:pt idx="351">
                  <c:v>#N/A</c:v>
                </c:pt>
                <c:pt idx="352">
                  <c:v>#N/A</c:v>
                </c:pt>
                <c:pt idx="353">
                  <c:v>#N/A</c:v>
                </c:pt>
                <c:pt idx="354">
                  <c:v>#N/A</c:v>
                </c:pt>
                <c:pt idx="355">
                  <c:v>#N/A</c:v>
                </c:pt>
                <c:pt idx="356">
                  <c:v>#N/A</c:v>
                </c:pt>
                <c:pt idx="357">
                  <c:v>#N/A</c:v>
                </c:pt>
                <c:pt idx="358">
                  <c:v>#N/A</c:v>
                </c:pt>
                <c:pt idx="359">
                  <c:v>#N/A</c:v>
                </c:pt>
                <c:pt idx="360">
                  <c:v>17.999999999999989</c:v>
                </c:pt>
                <c:pt idx="361">
                  <c:v>#N/A</c:v>
                </c:pt>
                <c:pt idx="362">
                  <c:v>#N/A</c:v>
                </c:pt>
                <c:pt idx="363">
                  <c:v>#N/A</c:v>
                </c:pt>
                <c:pt idx="364">
                  <c:v>#N/A</c:v>
                </c:pt>
                <c:pt idx="365">
                  <c:v>#N/A</c:v>
                </c:pt>
                <c:pt idx="366">
                  <c:v>#N/A</c:v>
                </c:pt>
                <c:pt idx="367">
                  <c:v>#N/A</c:v>
                </c:pt>
                <c:pt idx="368">
                  <c:v>#N/A</c:v>
                </c:pt>
                <c:pt idx="369">
                  <c:v>#N/A</c:v>
                </c:pt>
                <c:pt idx="370">
                  <c:v>19.000000000000004</c:v>
                </c:pt>
                <c:pt idx="371">
                  <c:v>#N/A</c:v>
                </c:pt>
                <c:pt idx="372">
                  <c:v>#N/A</c:v>
                </c:pt>
                <c:pt idx="373">
                  <c:v>#N/A</c:v>
                </c:pt>
                <c:pt idx="374">
                  <c:v>#N/A</c:v>
                </c:pt>
                <c:pt idx="375">
                  <c:v>#N/A</c:v>
                </c:pt>
                <c:pt idx="376">
                  <c:v>#N/A</c:v>
                </c:pt>
                <c:pt idx="377">
                  <c:v>#N/A</c:v>
                </c:pt>
                <c:pt idx="378">
                  <c:v>#N/A</c:v>
                </c:pt>
                <c:pt idx="379">
                  <c:v>#N/A</c:v>
                </c:pt>
                <c:pt idx="380">
                  <c:v>20.000000000000018</c:v>
                </c:pt>
                <c:pt idx="381">
                  <c:v>#N/A</c:v>
                </c:pt>
                <c:pt idx="382">
                  <c:v>#N/A</c:v>
                </c:pt>
                <c:pt idx="383">
                  <c:v>#N/A</c:v>
                </c:pt>
                <c:pt idx="384">
                  <c:v>#N/A</c:v>
                </c:pt>
                <c:pt idx="385">
                  <c:v>#N/A</c:v>
                </c:pt>
                <c:pt idx="386">
                  <c:v>#N/A</c:v>
                </c:pt>
                <c:pt idx="387">
                  <c:v>#N/A</c:v>
                </c:pt>
                <c:pt idx="388">
                  <c:v>#N/A</c:v>
                </c:pt>
                <c:pt idx="389">
                  <c:v>#N/A</c:v>
                </c:pt>
                <c:pt idx="390">
                  <c:v>21.000000000000032</c:v>
                </c:pt>
                <c:pt idx="391">
                  <c:v>#N/A</c:v>
                </c:pt>
                <c:pt idx="392">
                  <c:v>#N/A</c:v>
                </c:pt>
                <c:pt idx="393">
                  <c:v>#N/A</c:v>
                </c:pt>
                <c:pt idx="394">
                  <c:v>#N/A</c:v>
                </c:pt>
                <c:pt idx="395">
                  <c:v>#N/A</c:v>
                </c:pt>
                <c:pt idx="396">
                  <c:v>#N/A</c:v>
                </c:pt>
                <c:pt idx="397">
                  <c:v>#N/A</c:v>
                </c:pt>
                <c:pt idx="398">
                  <c:v>#N/A</c:v>
                </c:pt>
                <c:pt idx="399">
                  <c:v>#N/A</c:v>
                </c:pt>
                <c:pt idx="400">
                  <c:v>22.000000000000046</c:v>
                </c:pt>
                <c:pt idx="401">
                  <c:v>#N/A</c:v>
                </c:pt>
                <c:pt idx="402">
                  <c:v>#N/A</c:v>
                </c:pt>
                <c:pt idx="403">
                  <c:v>#N/A</c:v>
                </c:pt>
                <c:pt idx="404">
                  <c:v>#N/A</c:v>
                </c:pt>
                <c:pt idx="405">
                  <c:v>#N/A</c:v>
                </c:pt>
                <c:pt idx="406">
                  <c:v>#N/A</c:v>
                </c:pt>
                <c:pt idx="407">
                  <c:v>#N/A</c:v>
                </c:pt>
                <c:pt idx="408">
                  <c:v>#N/A</c:v>
                </c:pt>
                <c:pt idx="409">
                  <c:v>#N/A</c:v>
                </c:pt>
                <c:pt idx="410">
                  <c:v>23.00000000000006</c:v>
                </c:pt>
                <c:pt idx="411">
                  <c:v>#N/A</c:v>
                </c:pt>
                <c:pt idx="412">
                  <c:v>#N/A</c:v>
                </c:pt>
                <c:pt idx="413">
                  <c:v>#N/A</c:v>
                </c:pt>
                <c:pt idx="414">
                  <c:v>#N/A</c:v>
                </c:pt>
                <c:pt idx="415">
                  <c:v>#N/A</c:v>
                </c:pt>
                <c:pt idx="416">
                  <c:v>#N/A</c:v>
                </c:pt>
                <c:pt idx="417">
                  <c:v>#N/A</c:v>
                </c:pt>
                <c:pt idx="418">
                  <c:v>#N/A</c:v>
                </c:pt>
                <c:pt idx="419">
                  <c:v>#N/A</c:v>
                </c:pt>
                <c:pt idx="420">
                  <c:v>24.000000000000075</c:v>
                </c:pt>
                <c:pt idx="421">
                  <c:v>#N/A</c:v>
                </c:pt>
                <c:pt idx="422">
                  <c:v>#N/A</c:v>
                </c:pt>
                <c:pt idx="423">
                  <c:v>#N/A</c:v>
                </c:pt>
                <c:pt idx="424">
                  <c:v>#N/A</c:v>
                </c:pt>
                <c:pt idx="425">
                  <c:v>#N/A</c:v>
                </c:pt>
                <c:pt idx="426">
                  <c:v>#N/A</c:v>
                </c:pt>
                <c:pt idx="427">
                  <c:v>#N/A</c:v>
                </c:pt>
                <c:pt idx="428">
                  <c:v>#N/A</c:v>
                </c:pt>
                <c:pt idx="429">
                  <c:v>#N/A</c:v>
                </c:pt>
                <c:pt idx="430">
                  <c:v>25.000000000000089</c:v>
                </c:pt>
                <c:pt idx="431">
                  <c:v>#N/A</c:v>
                </c:pt>
                <c:pt idx="432">
                  <c:v>#N/A</c:v>
                </c:pt>
                <c:pt idx="433">
                  <c:v>#N/A</c:v>
                </c:pt>
                <c:pt idx="434">
                  <c:v>#N/A</c:v>
                </c:pt>
                <c:pt idx="435">
                  <c:v>#N/A</c:v>
                </c:pt>
                <c:pt idx="436">
                  <c:v>#N/A</c:v>
                </c:pt>
                <c:pt idx="437">
                  <c:v>#N/A</c:v>
                </c:pt>
                <c:pt idx="438">
                  <c:v>#N/A</c:v>
                </c:pt>
                <c:pt idx="439">
                  <c:v>#N/A</c:v>
                </c:pt>
                <c:pt idx="440">
                  <c:v>26.000000000000103</c:v>
                </c:pt>
                <c:pt idx="441">
                  <c:v>#N/A</c:v>
                </c:pt>
                <c:pt idx="442">
                  <c:v>#N/A</c:v>
                </c:pt>
                <c:pt idx="443">
                  <c:v>#N/A</c:v>
                </c:pt>
                <c:pt idx="444">
                  <c:v>#N/A</c:v>
                </c:pt>
                <c:pt idx="445">
                  <c:v>#N/A</c:v>
                </c:pt>
                <c:pt idx="446">
                  <c:v>#N/A</c:v>
                </c:pt>
                <c:pt idx="447">
                  <c:v>#N/A</c:v>
                </c:pt>
                <c:pt idx="448">
                  <c:v>#N/A</c:v>
                </c:pt>
                <c:pt idx="449">
                  <c:v>#N/A</c:v>
                </c:pt>
                <c:pt idx="450">
                  <c:v>27.000000000000117</c:v>
                </c:pt>
                <c:pt idx="451">
                  <c:v>#N/A</c:v>
                </c:pt>
                <c:pt idx="452">
                  <c:v>#N/A</c:v>
                </c:pt>
                <c:pt idx="453">
                  <c:v>#N/A</c:v>
                </c:pt>
                <c:pt idx="454">
                  <c:v>#N/A</c:v>
                </c:pt>
                <c:pt idx="455">
                  <c:v>#N/A</c:v>
                </c:pt>
                <c:pt idx="456">
                  <c:v>#N/A</c:v>
                </c:pt>
                <c:pt idx="457">
                  <c:v>#N/A</c:v>
                </c:pt>
                <c:pt idx="458">
                  <c:v>#N/A</c:v>
                </c:pt>
                <c:pt idx="459">
                  <c:v>#N/A</c:v>
                </c:pt>
                <c:pt idx="460">
                  <c:v>28.000000000000131</c:v>
                </c:pt>
                <c:pt idx="461">
                  <c:v>#N/A</c:v>
                </c:pt>
                <c:pt idx="462">
                  <c:v>#N/A</c:v>
                </c:pt>
                <c:pt idx="463">
                  <c:v>#N/A</c:v>
                </c:pt>
                <c:pt idx="464">
                  <c:v>#N/A</c:v>
                </c:pt>
                <c:pt idx="465">
                  <c:v>#N/A</c:v>
                </c:pt>
                <c:pt idx="466">
                  <c:v>#N/A</c:v>
                </c:pt>
                <c:pt idx="467">
                  <c:v>#N/A</c:v>
                </c:pt>
                <c:pt idx="468">
                  <c:v>#N/A</c:v>
                </c:pt>
                <c:pt idx="469">
                  <c:v>#N/A</c:v>
                </c:pt>
                <c:pt idx="470">
                  <c:v>29.000000000000146</c:v>
                </c:pt>
                <c:pt idx="471">
                  <c:v>#N/A</c:v>
                </c:pt>
                <c:pt idx="472">
                  <c:v>#N/A</c:v>
                </c:pt>
                <c:pt idx="473">
                  <c:v>#N/A</c:v>
                </c:pt>
                <c:pt idx="474">
                  <c:v>#N/A</c:v>
                </c:pt>
                <c:pt idx="475">
                  <c:v>#N/A</c:v>
                </c:pt>
                <c:pt idx="476">
                  <c:v>#N/A</c:v>
                </c:pt>
                <c:pt idx="477">
                  <c:v>#N/A</c:v>
                </c:pt>
                <c:pt idx="478">
                  <c:v>#N/A</c:v>
                </c:pt>
                <c:pt idx="479">
                  <c:v>#N/A</c:v>
                </c:pt>
                <c:pt idx="480">
                  <c:v>30.00000000000016</c:v>
                </c:pt>
                <c:pt idx="481">
                  <c:v>#N/A</c:v>
                </c:pt>
                <c:pt idx="482">
                  <c:v>#N/A</c:v>
                </c:pt>
                <c:pt idx="483">
                  <c:v>#N/A</c:v>
                </c:pt>
                <c:pt idx="484">
                  <c:v>#N/A</c:v>
                </c:pt>
                <c:pt idx="485">
                  <c:v>#N/A</c:v>
                </c:pt>
                <c:pt idx="486">
                  <c:v>#N/A</c:v>
                </c:pt>
                <c:pt idx="487">
                  <c:v>#N/A</c:v>
                </c:pt>
                <c:pt idx="488">
                  <c:v>#N/A</c:v>
                </c:pt>
                <c:pt idx="489">
                  <c:v>#N/A</c:v>
                </c:pt>
                <c:pt idx="490">
                  <c:v>31.000000000000174</c:v>
                </c:pt>
                <c:pt idx="491">
                  <c:v>#N/A</c:v>
                </c:pt>
                <c:pt idx="492">
                  <c:v>#N/A</c:v>
                </c:pt>
                <c:pt idx="493">
                  <c:v>#N/A</c:v>
                </c:pt>
                <c:pt idx="494">
                  <c:v>#N/A</c:v>
                </c:pt>
                <c:pt idx="495">
                  <c:v>#N/A</c:v>
                </c:pt>
                <c:pt idx="496">
                  <c:v>#N/A</c:v>
                </c:pt>
                <c:pt idx="497">
                  <c:v>#N/A</c:v>
                </c:pt>
                <c:pt idx="498">
                  <c:v>#N/A</c:v>
                </c:pt>
                <c:pt idx="499">
                  <c:v>#N/A</c:v>
                </c:pt>
                <c:pt idx="500">
                  <c:v>32.000000000000185</c:v>
                </c:pt>
                <c:pt idx="501">
                  <c:v>#N/A</c:v>
                </c:pt>
                <c:pt idx="502">
                  <c:v>#N/A</c:v>
                </c:pt>
                <c:pt idx="503">
                  <c:v>#N/A</c:v>
                </c:pt>
                <c:pt idx="504">
                  <c:v>#N/A</c:v>
                </c:pt>
                <c:pt idx="505">
                  <c:v>#N/A</c:v>
                </c:pt>
                <c:pt idx="506">
                  <c:v>#N/A</c:v>
                </c:pt>
                <c:pt idx="507">
                  <c:v>#N/A</c:v>
                </c:pt>
                <c:pt idx="508">
                  <c:v>#N/A</c:v>
                </c:pt>
                <c:pt idx="509">
                  <c:v>#N/A</c:v>
                </c:pt>
                <c:pt idx="510">
                  <c:v>33.000000000000199</c:v>
                </c:pt>
                <c:pt idx="511">
                  <c:v>#N/A</c:v>
                </c:pt>
                <c:pt idx="512">
                  <c:v>#N/A</c:v>
                </c:pt>
                <c:pt idx="513">
                  <c:v>#N/A</c:v>
                </c:pt>
                <c:pt idx="514">
                  <c:v>#N/A</c:v>
                </c:pt>
                <c:pt idx="515">
                  <c:v>#N/A</c:v>
                </c:pt>
                <c:pt idx="516">
                  <c:v>#N/A</c:v>
                </c:pt>
                <c:pt idx="517">
                  <c:v>#N/A</c:v>
                </c:pt>
                <c:pt idx="518">
                  <c:v>#N/A</c:v>
                </c:pt>
                <c:pt idx="519">
                  <c:v>#N/A</c:v>
                </c:pt>
                <c:pt idx="520">
                  <c:v>34.000000000000213</c:v>
                </c:pt>
                <c:pt idx="521">
                  <c:v>#N/A</c:v>
                </c:pt>
                <c:pt idx="522">
                  <c:v>#N/A</c:v>
                </c:pt>
                <c:pt idx="523">
                  <c:v>#N/A</c:v>
                </c:pt>
                <c:pt idx="524">
                  <c:v>#N/A</c:v>
                </c:pt>
                <c:pt idx="525">
                  <c:v>#N/A</c:v>
                </c:pt>
                <c:pt idx="526">
                  <c:v>#N/A</c:v>
                </c:pt>
                <c:pt idx="527">
                  <c:v>#N/A</c:v>
                </c:pt>
                <c:pt idx="528">
                  <c:v>#N/A</c:v>
                </c:pt>
                <c:pt idx="529">
                  <c:v>#N/A</c:v>
                </c:pt>
                <c:pt idx="530">
                  <c:v>35.000000000000227</c:v>
                </c:pt>
                <c:pt idx="531">
                  <c:v>#N/A</c:v>
                </c:pt>
                <c:pt idx="532">
                  <c:v>#N/A</c:v>
                </c:pt>
                <c:pt idx="533">
                  <c:v>#N/A</c:v>
                </c:pt>
                <c:pt idx="534">
                  <c:v>#N/A</c:v>
                </c:pt>
                <c:pt idx="535">
                  <c:v>#N/A</c:v>
                </c:pt>
                <c:pt idx="536">
                  <c:v>#N/A</c:v>
                </c:pt>
                <c:pt idx="537">
                  <c:v>#N/A</c:v>
                </c:pt>
                <c:pt idx="538">
                  <c:v>#N/A</c:v>
                </c:pt>
                <c:pt idx="539">
                  <c:v>#N/A</c:v>
                </c:pt>
                <c:pt idx="540">
                  <c:v>36.000000000000242</c:v>
                </c:pt>
                <c:pt idx="541">
                  <c:v>#N/A</c:v>
                </c:pt>
                <c:pt idx="542">
                  <c:v>#N/A</c:v>
                </c:pt>
                <c:pt idx="543">
                  <c:v>#N/A</c:v>
                </c:pt>
                <c:pt idx="544">
                  <c:v>#N/A</c:v>
                </c:pt>
                <c:pt idx="545">
                  <c:v>#N/A</c:v>
                </c:pt>
                <c:pt idx="546">
                  <c:v>#N/A</c:v>
                </c:pt>
                <c:pt idx="547">
                  <c:v>#N/A</c:v>
                </c:pt>
                <c:pt idx="548">
                  <c:v>#N/A</c:v>
                </c:pt>
                <c:pt idx="549">
                  <c:v>#N/A</c:v>
                </c:pt>
                <c:pt idx="550">
                  <c:v>37.000000000000256</c:v>
                </c:pt>
                <c:pt idx="551">
                  <c:v>#N/A</c:v>
                </c:pt>
                <c:pt idx="552">
                  <c:v>#N/A</c:v>
                </c:pt>
                <c:pt idx="553">
                  <c:v>#N/A</c:v>
                </c:pt>
                <c:pt idx="554">
                  <c:v>#N/A</c:v>
                </c:pt>
                <c:pt idx="555">
                  <c:v>#N/A</c:v>
                </c:pt>
                <c:pt idx="556">
                  <c:v>#N/A</c:v>
                </c:pt>
                <c:pt idx="557">
                  <c:v>#N/A</c:v>
                </c:pt>
                <c:pt idx="558">
                  <c:v>#N/A</c:v>
                </c:pt>
                <c:pt idx="559">
                  <c:v>#N/A</c:v>
                </c:pt>
                <c:pt idx="560">
                  <c:v>38.00000000000027</c:v>
                </c:pt>
                <c:pt idx="561">
                  <c:v>#N/A</c:v>
                </c:pt>
                <c:pt idx="562">
                  <c:v>#N/A</c:v>
                </c:pt>
                <c:pt idx="563">
                  <c:v>#N/A</c:v>
                </c:pt>
                <c:pt idx="564">
                  <c:v>#N/A</c:v>
                </c:pt>
                <c:pt idx="565">
                  <c:v>#N/A</c:v>
                </c:pt>
                <c:pt idx="566">
                  <c:v>#N/A</c:v>
                </c:pt>
                <c:pt idx="567">
                  <c:v>#N/A</c:v>
                </c:pt>
                <c:pt idx="568">
                  <c:v>#N/A</c:v>
                </c:pt>
                <c:pt idx="569">
                  <c:v>#N/A</c:v>
                </c:pt>
                <c:pt idx="570">
                  <c:v>39.000000000000284</c:v>
                </c:pt>
                <c:pt idx="571">
                  <c:v>#N/A</c:v>
                </c:pt>
                <c:pt idx="572">
                  <c:v>#N/A</c:v>
                </c:pt>
                <c:pt idx="573">
                  <c:v>#N/A</c:v>
                </c:pt>
                <c:pt idx="574">
                  <c:v>#N/A</c:v>
                </c:pt>
                <c:pt idx="575">
                  <c:v>#N/A</c:v>
                </c:pt>
                <c:pt idx="576">
                  <c:v>#N/A</c:v>
                </c:pt>
                <c:pt idx="577">
                  <c:v>#N/A</c:v>
                </c:pt>
                <c:pt idx="578">
                  <c:v>#N/A</c:v>
                </c:pt>
                <c:pt idx="579">
                  <c:v>#N/A</c:v>
                </c:pt>
                <c:pt idx="580">
                  <c:v>40.000000000000298</c:v>
                </c:pt>
                <c:pt idx="581">
                  <c:v>#N/A</c:v>
                </c:pt>
                <c:pt idx="582">
                  <c:v>#N/A</c:v>
                </c:pt>
                <c:pt idx="583">
                  <c:v>#N/A</c:v>
                </c:pt>
                <c:pt idx="584">
                  <c:v>#N/A</c:v>
                </c:pt>
                <c:pt idx="585">
                  <c:v>#N/A</c:v>
                </c:pt>
                <c:pt idx="586">
                  <c:v>#N/A</c:v>
                </c:pt>
                <c:pt idx="587">
                  <c:v>#N/A</c:v>
                </c:pt>
                <c:pt idx="588">
                  <c:v>#N/A</c:v>
                </c:pt>
                <c:pt idx="589">
                  <c:v>#N/A</c:v>
                </c:pt>
                <c:pt idx="590">
                  <c:v>41.000000000000313</c:v>
                </c:pt>
                <c:pt idx="591">
                  <c:v>#N/A</c:v>
                </c:pt>
                <c:pt idx="592">
                  <c:v>#N/A</c:v>
                </c:pt>
                <c:pt idx="593">
                  <c:v>#N/A</c:v>
                </c:pt>
                <c:pt idx="594">
                  <c:v>#N/A</c:v>
                </c:pt>
                <c:pt idx="595">
                  <c:v>#N/A</c:v>
                </c:pt>
                <c:pt idx="596">
                  <c:v>#N/A</c:v>
                </c:pt>
                <c:pt idx="597">
                  <c:v>#N/A</c:v>
                </c:pt>
                <c:pt idx="598">
                  <c:v>#N/A</c:v>
                </c:pt>
                <c:pt idx="599">
                  <c:v>#N/A</c:v>
                </c:pt>
                <c:pt idx="600">
                  <c:v>42.000000000000327</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0.9860258041822042</c:v>
                </c:pt>
                <c:pt idx="2">
                  <c:v>1.9800538285546747</c:v>
                </c:pt>
                <c:pt idx="3">
                  <c:v>2.9910380675463832</c:v>
                </c:pt>
                <c:pt idx="4">
                  <c:v>4.022002321056342</c:v>
                </c:pt>
                <c:pt idx="5">
                  <c:v>5.072202719963693</c:v>
                </c:pt>
                <c:pt idx="6">
                  <c:v>6.1411106186938422</c:v>
                </c:pt>
                <c:pt idx="7">
                  <c:v>7.2286453230017642</c:v>
                </c:pt>
                <c:pt idx="8">
                  <c:v>8.3349430500628738</c:v>
                </c:pt>
                <c:pt idx="9">
                  <c:v>9.4601398124307359</c:v>
                </c:pt>
                <c:pt idx="10">
                  <c:v>10.604371411166357</c:v>
                </c:pt>
                <c:pt idx="11">
                  <c:v>11.767750844306228</c:v>
                </c:pt>
                <c:pt idx="12">
                  <c:v>12.950345655970654</c:v>
                </c:pt>
                <c:pt idx="13">
                  <c:v>14.152200443156055</c:v>
                </c:pt>
                <c:pt idx="14">
                  <c:v>15.373359423648933</c:v>
                </c:pt>
                <c:pt idx="15">
                  <c:v>16.613866432661176</c:v>
                </c:pt>
                <c:pt idx="16">
                  <c:v>17.873764919494921</c:v>
                </c:pt>
                <c:pt idx="17">
                  <c:v>19.153097944237317</c:v>
                </c:pt>
                <c:pt idx="18">
                  <c:v>20.451908174485553</c:v>
                </c:pt>
                <c:pt idx="19">
                  <c:v>21.770237882102496</c:v>
                </c:pt>
                <c:pt idx="20">
                  <c:v>23.10812894000334</c:v>
                </c:pt>
                <c:pt idx="21">
                  <c:v>24.465613723239922</c:v>
                </c:pt>
                <c:pt idx="22">
                  <c:v>25.842705987587966</c:v>
                </c:pt>
                <c:pt idx="23">
                  <c:v>27.239409937276672</c:v>
                </c:pt>
                <c:pt idx="24">
                  <c:v>28.655729316439317</c:v>
                </c:pt>
                <c:pt idx="25">
                  <c:v>30.091667408390165</c:v>
                </c:pt>
                <c:pt idx="26">
                  <c:v>31.54722703495516</c:v>
                </c:pt>
                <c:pt idx="27">
                  <c:v>33.022410555856283</c:v>
                </c:pt>
                <c:pt idx="28">
                  <c:v>34.517219868149567</c:v>
                </c:pt>
                <c:pt idx="29">
                  <c:v>36.031656405716703</c:v>
                </c:pt>
                <c:pt idx="30">
                  <c:v>37.565721138810233</c:v>
                </c:pt>
                <c:pt idx="31">
                  <c:v>39.119414573652257</c:v>
                </c:pt>
                <c:pt idx="32">
                  <c:v>40.692736752086667</c:v>
                </c:pt>
                <c:pt idx="33">
                  <c:v>42.285687251284813</c:v>
                </c:pt>
                <c:pt idx="34">
                  <c:v>43.898265183504662</c:v>
                </c:pt>
                <c:pt idx="35">
                  <c:v>45.530469195903315</c:v>
                </c:pt>
                <c:pt idx="36">
                  <c:v>47.182297470402929</c:v>
                </c:pt>
                <c:pt idx="37">
                  <c:v>48.853747723609942</c:v>
                </c:pt>
                <c:pt idx="38">
                  <c:v>50.544817206787634</c:v>
                </c:pt>
                <c:pt idx="39">
                  <c:v>52.255502705881902</c:v>
                </c:pt>
                <c:pt idx="40">
                  <c:v>53.985800541600256</c:v>
                </c:pt>
                <c:pt idx="41">
                  <c:v>55.735699433510447</c:v>
                </c:pt>
                <c:pt idx="42">
                  <c:v>57.505173349566256</c:v>
                </c:pt>
                <c:pt idx="43">
                  <c:v>59.294188629686289</c:v>
                </c:pt>
                <c:pt idx="44">
                  <c:v>61.102711125107454</c:v>
                </c:pt>
                <c:pt idx="45">
                  <c:v>62.930706200922948</c:v>
                </c:pt>
                <c:pt idx="46">
                  <c:v>64.778138738677441</c:v>
                </c:pt>
                <c:pt idx="47">
                  <c:v>66.644973139018788</c:v>
                </c:pt>
                <c:pt idx="48">
                  <c:v>68.531173324405586</c:v>
                </c:pt>
                <c:pt idx="49">
                  <c:v>70.436702741870022</c:v>
                </c:pt>
                <c:pt idx="50">
                  <c:v>72.36152436583518</c:v>
                </c:pt>
                <c:pt idx="51">
                  <c:v>74.305600700986275</c:v>
                </c:pt>
                <c:pt idx="52">
                  <c:v>76.268893785195033</c:v>
                </c:pt>
                <c:pt idx="53">
                  <c:v>78.251365192496593</c:v>
                </c:pt>
                <c:pt idx="54">
                  <c:v>80.252976036118199</c:v>
                </c:pt>
                <c:pt idx="55">
                  <c:v>82.273686971559002</c:v>
                </c:pt>
                <c:pt idx="56">
                  <c:v>84.313458199720202</c:v>
                </c:pt>
                <c:pt idx="57">
                  <c:v>86.372249470084853</c:v>
                </c:pt>
                <c:pt idx="58">
                  <c:v>88.450020083946669</c:v>
                </c:pt>
                <c:pt idx="59">
                  <c:v>90.54672889768689</c:v>
                </c:pt>
                <c:pt idx="60">
                  <c:v>92.662334326098758</c:v>
                </c:pt>
                <c:pt idx="61">
                  <c:v>94.796794345758585</c:v>
                </c:pt>
                <c:pt idx="62">
                  <c:v>96.95006649844278</c:v>
                </c:pt>
                <c:pt idx="63">
                  <c:v>99.122107894590144</c:v>
                </c:pt>
                <c:pt idx="64">
                  <c:v>101.31287521680845</c:v>
                </c:pt>
                <c:pt idx="65">
                  <c:v>103.5223247234248</c:v>
                </c:pt>
                <c:pt idx="66">
                  <c:v>105.75041225207873</c:v>
                </c:pt>
                <c:pt idx="67">
                  <c:v>107.99709322335742</c:v>
                </c:pt>
                <c:pt idx="68">
                  <c:v>110.26232264447218</c:v>
                </c:pt>
                <c:pt idx="69">
                  <c:v>112.54605511297541</c:v>
                </c:pt>
                <c:pt idx="70">
                  <c:v>114.84824482051719</c:v>
                </c:pt>
                <c:pt idx="71">
                  <c:v>117.16884555664079</c:v>
                </c:pt>
                <c:pt idx="72">
                  <c:v>119.50781071261609</c:v>
                </c:pt>
                <c:pt idx="73">
                  <c:v>121.86509328531035</c:v>
                </c:pt>
                <c:pt idx="74">
                  <c:v>124.24064588109528</c:v>
                </c:pt>
                <c:pt idx="75">
                  <c:v>126.63442071978962</c:v>
                </c:pt>
                <c:pt idx="76">
                  <c:v>129.04636963863658</c:v>
                </c:pt>
                <c:pt idx="77">
                  <c:v>131.47644409631499</c:v>
                </c:pt>
                <c:pt idx="78">
                  <c:v>133.92459517698356</c:v>
                </c:pt>
                <c:pt idx="79">
                  <c:v>136.39077359435726</c:v>
                </c:pt>
                <c:pt idx="80">
                  <c:v>138.87492969581513</c:v>
                </c:pt>
                <c:pt idx="81">
                  <c:v>141.37700608912237</c:v>
                </c:pt>
                <c:pt idx="82">
                  <c:v>143.89693026226144</c:v>
                </c:pt>
                <c:pt idx="83">
                  <c:v>146.43462196884269</c:v>
                </c:pt>
                <c:pt idx="84">
                  <c:v>148.99000062169191</c:v>
                </c:pt>
                <c:pt idx="85">
                  <c:v>151.56298529955077</c:v>
                </c:pt>
                <c:pt idx="86">
                  <c:v>154.15349475378872</c:v>
                </c:pt>
                <c:pt idx="87">
                  <c:v>156.76144741512434</c:v>
                </c:pt>
                <c:pt idx="88">
                  <c:v>159.38676140035525</c:v>
                </c:pt>
                <c:pt idx="89">
                  <c:v>162.02935451909477</c:v>
                </c:pt>
                <c:pt idx="90">
                  <c:v>164.68914428051394</c:v>
                </c:pt>
                <c:pt idx="91">
                  <c:v>167.36604462526191</c:v>
                </c:pt>
                <c:pt idx="92">
                  <c:v>170.05996265543718</c:v>
                </c:pt>
                <c:pt idx="93">
                  <c:v>172.77080192004792</c:v>
                </c:pt>
                <c:pt idx="94">
                  <c:v>175.49846570299044</c:v>
                </c:pt>
                <c:pt idx="95">
                  <c:v>178.24285703092585</c:v>
                </c:pt>
                <c:pt idx="96">
                  <c:v>181.00387868114342</c:v>
                </c:pt>
                <c:pt idx="97">
                  <c:v>183.78143318940914</c:v>
                </c:pt>
                <c:pt idx="98">
                  <c:v>186.57542285779752</c:v>
                </c:pt>
                <c:pt idx="99">
                  <c:v>189.38574976250536</c:v>
                </c:pt>
                <c:pt idx="100">
                  <c:v>192.21231576164598</c:v>
                </c:pt>
                <c:pt idx="101">
                  <c:v>195.05502197677447</c:v>
                </c:pt>
                <c:pt idx="102">
                  <c:v>197.91376827426413</c:v>
                </c:pt>
                <c:pt idx="103">
                  <c:v>200.78845380026317</c:v>
                </c:pt>
                <c:pt idx="104">
                  <c:v>203.67897751584093</c:v>
                </c:pt>
                <c:pt idx="105">
                  <c:v>206.58523820483887</c:v>
                </c:pt>
                <c:pt idx="106">
                  <c:v>209.50713448169111</c:v>
                </c:pt>
                <c:pt idx="107">
                  <c:v>212.44456479921297</c:v>
                </c:pt>
                <c:pt idx="108">
                  <c:v>215.39742745635604</c:v>
                </c:pt>
                <c:pt idx="109">
                  <c:v>218.36562060592865</c:v>
                </c:pt>
                <c:pt idx="110">
                  <c:v>221.34904226228014</c:v>
                </c:pt>
                <c:pt idx="111">
                  <c:v>224.34759639595276</c:v>
                </c:pt>
                <c:pt idx="112">
                  <c:v>227.36119902765739</c:v>
                </c:pt>
                <c:pt idx="113">
                  <c:v>230.38977213351808</c:v>
                </c:pt>
                <c:pt idx="114">
                  <c:v>233.43323754997311</c:v>
                </c:pt>
                <c:pt idx="115">
                  <c:v>236.49151697939215</c:v>
                </c:pt>
                <c:pt idx="116">
                  <c:v>239.56453199567298</c:v>
                </c:pt>
                <c:pt idx="117">
                  <c:v>242.65220404981704</c:v>
                </c:pt>
                <c:pt idx="118">
                  <c:v>245.75445447548304</c:v>
                </c:pt>
                <c:pt idx="119">
                  <c:v>248.87120449451757</c:v>
                </c:pt>
                <c:pt idx="120">
                  <c:v>252.00237522246209</c:v>
                </c:pt>
                <c:pt idx="121">
                  <c:v>255.14787753147687</c:v>
                </c:pt>
                <c:pt idx="122">
                  <c:v>258.30760191731349</c:v>
                </c:pt>
                <c:pt idx="123">
                  <c:v>261.48142867873639</c:v>
                </c:pt>
                <c:pt idx="124">
                  <c:v>264.66923809437986</c:v>
                </c:pt>
                <c:pt idx="125">
                  <c:v>267.87091043117448</c:v>
                </c:pt>
                <c:pt idx="126">
                  <c:v>271.08632595270001</c:v>
                </c:pt>
                <c:pt idx="127">
                  <c:v>274.31536492746375</c:v>
                </c:pt>
                <c:pt idx="128">
                  <c:v>277.55790763710257</c:v>
                </c:pt>
                <c:pt idx="129">
                  <c:v>280.81383438450848</c:v>
                </c:pt>
                <c:pt idx="130">
                  <c:v>284.08302550187591</c:v>
                </c:pt>
                <c:pt idx="131">
                  <c:v>287.36535869123122</c:v>
                </c:pt>
                <c:pt idx="132">
                  <c:v>290.66070636695605</c:v>
                </c:pt>
                <c:pt idx="133">
                  <c:v>293.96893834116366</c:v>
                </c:pt>
                <c:pt idx="134">
                  <c:v>297.28992450733085</c:v>
                </c:pt>
                <c:pt idx="135">
                  <c:v>300.62353484875575</c:v>
                </c:pt>
                <c:pt idx="136">
                  <c:v>303.96963944691686</c:v>
                </c:pt>
                <c:pt idx="137">
                  <c:v>307.32810848973293</c:v>
                </c:pt>
                <c:pt idx="138">
                  <c:v>310.69881227972212</c:v>
                </c:pt>
                <c:pt idx="139">
                  <c:v>314.08162124206058</c:v>
                </c:pt>
                <c:pt idx="140">
                  <c:v>317.47640593253897</c:v>
                </c:pt>
                <c:pt idx="141">
                  <c:v>320.88300500983996</c:v>
                </c:pt>
                <c:pt idx="142">
                  <c:v>324.30119324552794</c:v>
                </c:pt>
                <c:pt idx="143">
                  <c:v>327.73071371286625</c:v>
                </c:pt>
                <c:pt idx="144">
                  <c:v>331.17130994347713</c:v>
                </c:pt>
                <c:pt idx="145">
                  <c:v>334.62272594616593</c:v>
                </c:pt>
                <c:pt idx="146">
                  <c:v>338.08470622536072</c:v>
                </c:pt>
                <c:pt idx="147">
                  <c:v>341.55699579916745</c:v>
                </c:pt>
                <c:pt idx="148">
                  <c:v>345.03934021703867</c:v>
                </c:pt>
                <c:pt idx="149">
                  <c:v>348.53148557705663</c:v>
                </c:pt>
                <c:pt idx="150">
                  <c:v>352.03317854282926</c:v>
                </c:pt>
                <c:pt idx="151">
                  <c:v>355.54416635999985</c:v>
                </c:pt>
                <c:pt idx="152">
                  <c:v>359.06419687237002</c:v>
                </c:pt>
                <c:pt idx="153">
                  <c:v>362.5930185376364</c:v>
                </c:pt>
                <c:pt idx="154">
                  <c:v>366.13038044274128</c:v>
                </c:pt>
                <c:pt idx="155">
                  <c:v>369.67603231883822</c:v>
                </c:pt>
                <c:pt idx="156">
                  <c:v>373.22957192624858</c:v>
                </c:pt>
                <c:pt idx="157">
                  <c:v>376.79029278035921</c:v>
                </c:pt>
                <c:pt idx="158">
                  <c:v>380.35733777236271</c:v>
                </c:pt>
                <c:pt idx="159">
                  <c:v>383.92985250126947</c:v>
                </c:pt>
                <c:pt idx="160">
                  <c:v>387.50698539098909</c:v>
                </c:pt>
                <c:pt idx="161">
                  <c:v>391.08769347046581</c:v>
                </c:pt>
                <c:pt idx="162">
                  <c:v>394.67054881415078</c:v>
                </c:pt>
                <c:pt idx="163">
                  <c:v>398.25395315538572</c:v>
                </c:pt>
                <c:pt idx="164">
                  <c:v>401.83635188639568</c:v>
                </c:pt>
                <c:pt idx="165">
                  <c:v>405.41640145565549</c:v>
                </c:pt>
                <c:pt idx="166">
                  <c:v>408.99313594985813</c:v>
                </c:pt>
                <c:pt idx="167">
                  <c:v>412.56563848392693</c:v>
                </c:pt>
                <c:pt idx="168">
                  <c:v>416.13281622715294</c:v>
                </c:pt>
                <c:pt idx="169">
                  <c:v>419.69325091626132</c:v>
                </c:pt>
                <c:pt idx="170">
                  <c:v>423.24515255610271</c:v>
                </c:pt>
                <c:pt idx="171">
                  <c:v>426.78728527380673</c:v>
                </c:pt>
                <c:pt idx="172">
                  <c:v>430.31937691346906</c:v>
                </c:pt>
                <c:pt idx="173">
                  <c:v>433.84148186916411</c:v>
                </c:pt>
                <c:pt idx="174">
                  <c:v>437.35365406735673</c:v>
                </c:pt>
                <c:pt idx="175">
                  <c:v>440.85594697229021</c:v>
                </c:pt>
                <c:pt idx="176">
                  <c:v>444.34841359129689</c:v>
                </c:pt>
                <c:pt idx="177">
                  <c:v>447.83110648003174</c:v>
                </c:pt>
                <c:pt idx="178">
                  <c:v>451.3040777476312</c:v>
                </c:pt>
                <c:pt idx="179">
                  <c:v>454.76737906179807</c:v>
                </c:pt>
                <c:pt idx="180">
                  <c:v>458.22106165381359</c:v>
                </c:pt>
                <c:pt idx="181">
                  <c:v>461.66517632347859</c:v>
                </c:pt>
                <c:pt idx="182">
                  <c:v>465.09977344398402</c:v>
                </c:pt>
                <c:pt idx="183">
                  <c:v>468.52490296671306</c:v>
                </c:pt>
                <c:pt idx="184">
                  <c:v>471.94061442597501</c:v>
                </c:pt>
                <c:pt idx="185">
                  <c:v>475.34695694367292</c:v>
                </c:pt>
                <c:pt idx="186">
                  <c:v>478.74397923390541</c:v>
                </c:pt>
                <c:pt idx="187">
                  <c:v>482.13172960750455</c:v>
                </c:pt>
                <c:pt idx="188">
                  <c:v>485.51025597651</c:v>
                </c:pt>
                <c:pt idx="189">
                  <c:v>488.87960585858104</c:v>
                </c:pt>
                <c:pt idx="190">
                  <c:v>492.23982638134771</c:v>
                </c:pt>
                <c:pt idx="191">
                  <c:v>495.59096428670125</c:v>
                </c:pt>
                <c:pt idx="192">
                  <c:v>498.9330659350257</c:v>
                </c:pt>
                <c:pt idx="193">
                  <c:v>502.26617730937136</c:v>
                </c:pt>
                <c:pt idx="194">
                  <c:v>505.59034401957075</c:v>
                </c:pt>
                <c:pt idx="195">
                  <c:v>508.90561130629834</c:v>
                </c:pt>
                <c:pt idx="196">
                  <c:v>512.21202404507517</c:v>
                </c:pt>
                <c:pt idx="197">
                  <c:v>515.50962675021856</c:v>
                </c:pt>
                <c:pt idx="198">
                  <c:v>518.79846357873885</c:v>
                </c:pt>
                <c:pt idx="199">
                  <c:v>522.07857833418268</c:v>
                </c:pt>
                <c:pt idx="200">
                  <c:v>525.35001447042498</c:v>
                </c:pt>
                <c:pt idx="201">
                  <c:v>557.59038877162141</c:v>
                </c:pt>
                <c:pt idx="202">
                  <c:v>588.99034478479871</c:v>
                </c:pt>
                <c:pt idx="203">
                  <c:v>619.59024675848775</c:v>
                </c:pt>
                <c:pt idx="204">
                  <c:v>649.42740531902837</c:v>
                </c:pt>
                <c:pt idx="205">
                  <c:v>678.53638147717629</c:v>
                </c:pt>
                <c:pt idx="206">
                  <c:v>706.94925338328073</c:v>
                </c:pt>
                <c:pt idx="207">
                  <c:v>734.69585121133002</c:v>
                </c:pt>
                <c:pt idx="208">
                  <c:v>761.80396466257537</c:v>
                </c:pt>
                <c:pt idx="209">
                  <c:v>788.29952685470516</c:v>
                </c:pt>
                <c:pt idx="210">
                  <c:v>814.20677776896764</c:v>
                </c:pt>
                <c:pt idx="211">
                  <c:v>839.54840993902565</c:v>
                </c:pt>
                <c:pt idx="212">
                  <c:v>864.34569866118284</c:v>
                </c:pt>
                <c:pt idx="213">
                  <c:v>888.61861866981826</c:v>
                </c:pt>
                <c:pt idx="214">
                  <c:v>912.3859489416335</c:v>
                </c:pt>
                <c:pt idx="215">
                  <c:v>935.66536705748513</c:v>
                </c:pt>
                <c:pt idx="216">
                  <c:v>958.47353435301488</c:v>
                </c:pt>
                <c:pt idx="217">
                  <c:v>980.82617292245118</c:v>
                </c:pt>
                <c:pt idx="218">
                  <c:v>1002.7381353985551</c:v>
                </c:pt>
                <c:pt idx="219">
                  <c:v>1024.2234683114236</c:v>
                </c:pt>
                <c:pt idx="220">
                  <c:v>1045.295469726246</c:v>
                </c:pt>
                <c:pt idx="221">
                  <c:v>1065.9667417722665</c:v>
                </c:pt>
                <c:pt idx="222">
                  <c:v>1086.2492385997768</c:v>
                </c:pt>
                <c:pt idx="223">
                  <c:v>1106.1543102370122</c:v>
                </c:pt>
                <c:pt idx="224">
                  <c:v>1125.6927427627209</c:v>
                </c:pt>
                <c:pt idx="225">
                  <c:v>1144.8747951616101</c:v>
                </c:pt>
                <c:pt idx="226">
                  <c:v>1163.7102331876861</c:v>
                </c:pt>
                <c:pt idx="227">
                  <c:v>1182.2083605237985</c:v>
                </c:pt>
                <c:pt idx="228">
                  <c:v>1200.3780474936707</c:v>
                </c:pt>
                <c:pt idx="229">
                  <c:v>1218.2277575546741</c:v>
                </c:pt>
                <c:pt idx="230">
                  <c:v>1235.7655717750526</c:v>
                </c:pt>
                <c:pt idx="231">
                  <c:v>1252.9992114777276</c:v>
                </c:pt>
                <c:pt idx="232">
                  <c:v>1269.9360592138146</c:v>
                </c:pt>
                <c:pt idx="233">
                  <c:v>1286.5831782122345</c:v>
                </c:pt>
                <c:pt idx="234">
                  <c:v>1302.9473304369842</c:v>
                </c:pt>
                <c:pt idx="235">
                  <c:v>1319.0349933705145</c:v>
                </c:pt>
                <c:pt idx="236">
                  <c:v>1334.8523756300249</c:v>
                </c:pt>
                <c:pt idx="237">
                  <c:v>1350.4054315131386</c:v>
                </c:pt>
                <c:pt idx="238">
                  <c:v>1365.6998745602052</c:v>
                </c:pt>
                <c:pt idx="239">
                  <c:v>1380.7411902122619</c:v>
                </c:pt>
                <c:pt idx="240">
                  <c:v>1395.5346476363413</c:v>
                </c:pt>
                <c:pt idx="241">
                  <c:v>1410.0853107832438</c:v>
                </c:pt>
                <c:pt idx="242">
                  <c:v>1424.3980487370006</c:v>
                </c:pt>
                <c:pt idx="243">
                  <c:v>1438.4775454099699</c:v>
                </c:pt>
                <c:pt idx="244">
                  <c:v>1452.3283086327526</c:v>
                </c:pt>
                <c:pt idx="245">
                  <c:v>1465.9546786838398</c:v>
                </c:pt>
                <c:pt idx="246">
                  <c:v>1479.3608363000405</c:v>
                </c:pt>
                <c:pt idx="247">
                  <c:v>1492.550810205265</c:v>
                </c:pt>
                <c:pt idx="248">
                  <c:v>1505.5284841920798</c:v>
                </c:pt>
                <c:pt idx="249">
                  <c:v>1518.2976037876135</c:v>
                </c:pt>
                <c:pt idx="250">
                  <c:v>1530.8617825328008</c:v>
                </c:pt>
                <c:pt idx="251">
                  <c:v>1543.2245079016152</c:v>
                </c:pt>
                <c:pt idx="252">
                  <c:v>1555.3891468848092</c:v>
                </c:pt>
                <c:pt idx="253">
                  <c:v>1567.3589512607482</c:v>
                </c:pt>
                <c:pt idx="254">
                  <c:v>1579.1370625741577</c:v>
                </c:pt>
                <c:pt idx="255">
                  <c:v>1590.7265168420017</c:v>
                </c:pt>
                <c:pt idx="256">
                  <c:v>1602.130249004239</c:v>
                </c:pt>
                <c:pt idx="257">
                  <c:v>1613.3510971358671</c:v>
                </c:pt>
                <c:pt idx="258">
                  <c:v>1624.3918064354416</c:v>
                </c:pt>
                <c:pt idx="259">
                  <c:v>1635.2550330041299</c:v>
                </c:pt>
                <c:pt idx="260">
                  <c:v>1645.9433474283401</c:v>
                </c:pt>
                <c:pt idx="261">
                  <c:v>1656.4592381780158</c:v>
                </c:pt>
                <c:pt idx="262">
                  <c:v>1666.8051148318284</c:v>
                </c:pt>
                <c:pt idx="263">
                  <c:v>1676.9833111396995</c:v>
                </c:pt>
                <c:pt idx="264">
                  <c:v>1686.9960879323564</c:v>
                </c:pt>
                <c:pt idx="265">
                  <c:v>1696.8456358869535</c:v>
                </c:pt>
                <c:pt idx="266">
                  <c:v>1706.5340781571663</c:v>
                </c:pt>
                <c:pt idx="267">
                  <c:v>1716.0634728755997</c:v>
                </c:pt>
                <c:pt idx="268">
                  <c:v>1725.4358155358193</c:v>
                </c:pt>
                <c:pt idx="269">
                  <c:v>1734.6530412608306</c:v>
                </c:pt>
                <c:pt idx="270">
                  <c:v>1743.7170269643789</c:v>
                </c:pt>
                <c:pt idx="271">
                  <c:v>1752.6295934110262</c:v>
                </c:pt>
                <c:pt idx="272">
                  <c:v>1761.3925071805772</c:v>
                </c:pt>
                <c:pt idx="273">
                  <c:v>1770.0074825420652</c:v>
                </c:pt>
                <c:pt idx="274">
                  <c:v>1778.4761832421823</c:v>
                </c:pt>
                <c:pt idx="275">
                  <c:v>1786.8002242127279</c:v>
                </c:pt>
                <c:pt idx="276">
                  <c:v>1794.9811732013652</c:v>
                </c:pt>
                <c:pt idx="277">
                  <c:v>1803.0205523297077</c:v>
                </c:pt>
                <c:pt idx="278">
                  <c:v>1810.9198395825174</c:v>
                </c:pt>
                <c:pt idx="279">
                  <c:v>1818.6804702315596</c:v>
                </c:pt>
                <c:pt idx="280">
                  <c:v>1826.3038381974518</c:v>
                </c:pt>
                <c:pt idx="281">
                  <c:v>1833.7912973526411</c:v>
                </c:pt>
                <c:pt idx="282">
                  <c:v>1841.1441627684644</c:v>
                </c:pt>
                <c:pt idx="283">
                  <c:v>1848.3637119090663</c:v>
                </c:pt>
                <c:pt idx="284">
                  <c:v>1855.4511857747957</c:v>
                </c:pt>
                <c:pt idx="285">
                  <c:v>1862.4077899975468</c:v>
                </c:pt>
                <c:pt idx="286">
                  <c:v>1869.2346958903722</c:v>
                </c:pt>
                <c:pt idx="287">
                  <c:v>1875.9330414535646</c:v>
                </c:pt>
                <c:pt idx="288">
                  <c:v>1882.5039323392791</c:v>
                </c:pt>
                <c:pt idx="289">
                  <c:v>1888.9484427766597</c:v>
                </c:pt>
                <c:pt idx="290">
                  <c:v>1895.2676164593177</c:v>
                </c:pt>
                <c:pt idx="291">
                  <c:v>1901.4624673969179</c:v>
                </c:pt>
                <c:pt idx="292">
                  <c:v>1907.5339807325315</c:v>
                </c:pt>
                <c:pt idx="293">
                  <c:v>1913.4831135273271</c:v>
                </c:pt>
                <c:pt idx="294">
                  <c:v>1919.3107955140904</c:v>
                </c:pt>
                <c:pt idx="295">
                  <c:v>1925.017929820988</c:v>
                </c:pt>
                <c:pt idx="296">
                  <c:v>1930.6053936669173</c:v>
                </c:pt>
                <c:pt idx="297">
                  <c:v>1936.0740390297212</c:v>
                </c:pt>
                <c:pt idx="298">
                  <c:v>1941.4246932884814</c:v>
                </c:pt>
                <c:pt idx="299">
                  <c:v>1946.6581598410492</c:v>
                </c:pt>
                <c:pt idx="300">
                  <c:v>1951.775218697918</c:v>
                </c:pt>
                <c:pt idx="301">
                  <c:v>1956.7766270534944</c:v>
                </c:pt>
                <c:pt idx="302">
                  <c:v>1961.6631198357761</c:v>
                </c:pt>
                <c:pt idx="303">
                  <c:v>1966.4354102354059</c:v>
                </c:pt>
                <c:pt idx="304">
                  <c:v>1971.094190215033</c:v>
                </c:pt>
                <c:pt idx="305">
                  <c:v>1975.6401309998764</c:v>
                </c:pt>
                <c:pt idx="306">
                  <c:v>1980.0738835503571</c:v>
                </c:pt>
                <c:pt idx="307">
                  <c:v>1984.396079017635</c:v>
                </c:pt>
                <c:pt idx="308">
                  <c:v>1988.6073291828686</c:v>
                </c:pt>
                <c:pt idx="309">
                  <c:v>1992.7082268809897</c:v>
                </c:pt>
                <c:pt idx="310">
                  <c:v>1996.6993464097723</c:v>
                </c:pt>
                <c:pt idx="311">
                  <c:v>2000.5812439249651</c:v>
                </c:pt>
                <c:pt idx="312">
                  <c:v>2004.3544578222461</c:v>
                </c:pt>
                <c:pt idx="313">
                  <c:v>2008.0195091067558</c:v>
                </c:pt>
                <c:pt idx="314">
                  <c:v>2011.5769017509688</c:v>
                </c:pt>
                <c:pt idx="315">
                  <c:v>2015.027123041669</c:v>
                </c:pt>
                <c:pt idx="316">
                  <c:v>2018.3706439168095</c:v>
                </c:pt>
                <c:pt idx="317">
                  <c:v>2021.6079192930517</c:v>
                </c:pt>
                <c:pt idx="318">
                  <c:v>2024.7393883848115</c:v>
                </c:pt>
                <c:pt idx="319">
                  <c:v>2027.7654750156687</c:v>
                </c:pt>
                <c:pt idx="320">
                  <c:v>2030.6865879230388</c:v>
                </c:pt>
                <c:pt idx="321">
                  <c:v>2033.5031210570583</c:v>
                </c:pt>
                <c:pt idx="322">
                  <c:v>2036.215453874694</c:v>
                </c:pt>
                <c:pt idx="323">
                  <c:v>2038.8239516301589</c:v>
                </c:pt>
                <c:pt idx="324">
                  <c:v>2041.3289656627992</c:v>
                </c:pt>
                <c:pt idx="325">
                  <c:v>2043.7308336837132</c:v>
                </c:pt>
                <c:pt idx="326">
                  <c:v>2046.0298800624698</c:v>
                </c:pt>
                <c:pt idx="327">
                  <c:v>2048.2264161154171</c:v>
                </c:pt>
                <c:pt idx="328">
                  <c:v>2050.3207403972024</c:v>
                </c:pt>
                <c:pt idx="329">
                  <c:v>2052.3131389972759</c:v>
                </c:pt>
                <c:pt idx="330">
                  <c:v>2054.2038858433052</c:v>
                </c:pt>
                <c:pt idx="331">
                  <c:v>2055.9932430135905</c:v>
                </c:pt>
                <c:pt idx="332">
                  <c:v>2057.6814610607476</c:v>
                </c:pt>
                <c:pt idx="333">
                  <c:v>2059.2687793490832</c:v>
                </c:pt>
                <c:pt idx="334">
                  <c:v>2060.7554264082469</c:v>
                </c:pt>
                <c:pt idx="335">
                  <c:v>2062.1416203058807</c:v>
                </c:pt>
                <c:pt idx="336">
                  <c:v>2063.4275690420791</c:v>
                </c:pt>
                <c:pt idx="337">
                  <c:v>2064.6134709685175</c:v>
                </c:pt>
                <c:pt idx="338">
                  <c:v>2065.6995152350792</c:v>
                </c:pt>
                <c:pt idx="339">
                  <c:v>2066.6858822666741</c:v>
                </c:pt>
                <c:pt idx="340">
                  <c:v>2067.5727442726993</c:v>
                </c:pt>
                <c:pt idx="341">
                  <c:v>2068.3602657911974</c:v>
                </c:pt>
                <c:pt idx="342">
                  <c:v>2069.0486042692005</c:v>
                </c:pt>
                <c:pt idx="343">
                  <c:v>2069.6379106800287</c:v>
                </c:pt>
                <c:pt idx="344">
                  <c:v>2070.1283301773919</c:v>
                </c:pt>
                <c:pt idx="345">
                  <c:v>2070.520002785086</c:v>
                </c:pt>
                <c:pt idx="346">
                  <c:v>2070.8130641198777</c:v>
                </c:pt>
                <c:pt idx="347">
                  <c:v>2071.0076461439089</c:v>
                </c:pt>
                <c:pt idx="348">
                  <c:v>2071.1038779416986</c:v>
                </c:pt>
                <c:pt idx="349">
                  <c:v>2071.1018865156352</c:v>
                </c:pt>
                <c:pt idx="350">
                  <c:v>2071.0017975928572</c:v>
                </c:pt>
                <c:pt idx="351">
                  <c:v>2070.8037364356765</c:v>
                </c:pt>
                <c:pt idx="352">
                  <c:v>2070.5078286472844</c:v>
                </c:pt>
                <c:pt idx="353">
                  <c:v>2070.1142009644154</c:v>
                </c:pt>
                <c:pt idx="354">
                  <c:v>2069.6229820289677</c:v>
                </c:pt>
                <c:pt idx="355">
                  <c:v>2069.0343031312241</c:v>
                </c:pt>
                <c:pt idx="356">
                  <c:v>2068.3482989182539</c:v>
                </c:pt>
                <c:pt idx="357">
                  <c:v>2067.5651080622174</c:v>
                </c:pt>
                <c:pt idx="358">
                  <c:v>2066.6848738845429</c:v>
                </c:pt>
                <c:pt idx="359">
                  <c:v>2065.7077449332282</c:v>
                </c:pt>
                <c:pt idx="360">
                  <c:v>2064.633875511744</c:v>
                </c:pt>
                <c:pt idx="361">
                  <c:v>2063.4634261591273</c:v>
                </c:pt>
                <c:pt idx="362">
                  <c:v>2062.1965640818212</c:v>
                </c:pt>
                <c:pt idx="363">
                  <c:v>2060.8334635385945</c:v>
                </c:pt>
                <c:pt idx="364">
                  <c:v>2059.3743061804862</c:v>
                </c:pt>
                <c:pt idx="365">
                  <c:v>2057.8192813481446</c:v>
                </c:pt>
                <c:pt idx="366">
                  <c:v>2056.1685863292223</c:v>
                </c:pt>
                <c:pt idx="367">
                  <c:v>2054.4224265786283</c:v>
                </c:pt>
                <c:pt idx="368">
                  <c:v>2052.5810159044818</c:v>
                </c:pt>
                <c:pt idx="369">
                  <c:v>2050.644576622577</c:v>
                </c:pt>
                <c:pt idx="370">
                  <c:v>2048.6133396820655</c:v>
                </c:pt>
                <c:pt idx="371">
                  <c:v>2046.4875447649176</c:v>
                </c:pt>
                <c:pt idx="372">
                  <c:v>2044.267440361562</c:v>
                </c:pt>
                <c:pt idx="373">
                  <c:v>2041.9532838249179</c:v>
                </c:pt>
                <c:pt idx="374">
                  <c:v>2039.5453414048511</c:v>
                </c:pt>
                <c:pt idx="375">
                  <c:v>2037.0438882648973</c:v>
                </c:pt>
                <c:pt idx="376">
                  <c:v>2034.4492084829271</c:v>
                </c:pt>
                <c:pt idx="377">
                  <c:v>2031.7615950372578</c:v>
                </c:pt>
                <c:pt idx="378">
                  <c:v>2028.9813497795647</c:v>
                </c:pt>
                <c:pt idx="379">
                  <c:v>2026.1087833958047</c:v>
                </c:pt>
                <c:pt idx="380">
                  <c:v>2023.1442153562405</c:v>
                </c:pt>
                <c:pt idx="381">
                  <c:v>2020.0879738555343</c:v>
                </c:pt>
                <c:pt idx="382">
                  <c:v>2016.9403957437848</c:v>
                </c:pt>
                <c:pt idx="383">
                  <c:v>2013.7018264492854</c:v>
                </c:pt>
                <c:pt idx="384">
                  <c:v>2010.3726198937024</c:v>
                </c:pt>
                <c:pt idx="385">
                  <c:v>2006.9531384003046</c:v>
                </c:pt>
                <c:pt idx="386">
                  <c:v>2003.4437525958074</c:v>
                </c:pt>
                <c:pt idx="387">
                  <c:v>1999.8448413063443</c:v>
                </c:pt>
                <c:pt idx="388">
                  <c:v>1996.1567914480297</c:v>
                </c:pt>
                <c:pt idx="389">
                  <c:v>1992.3799979125317</c:v>
                </c:pt>
                <c:pt idx="390">
                  <c:v>1988.5148634480404</c:v>
                </c:pt>
                <c:pt idx="391">
                  <c:v>1984.5617985359829</c:v>
                </c:pt>
                <c:pt idx="392">
                  <c:v>1980.5212212638069</c:v>
                </c:pt>
                <c:pt idx="393">
                  <c:v>1976.3935571941308</c:v>
                </c:pt>
                <c:pt idx="394">
                  <c:v>1972.1792392305379</c:v>
                </c:pt>
                <c:pt idx="395">
                  <c:v>1967.878707480266</c:v>
                </c:pt>
                <c:pt idx="396">
                  <c:v>1963.4924091140392</c:v>
                </c:pt>
                <c:pt idx="397">
                  <c:v>1959.0207982232582</c:v>
                </c:pt>
                <c:pt idx="398">
                  <c:v>1954.4643356747663</c:v>
                </c:pt>
                <c:pt idx="399">
                  <c:v>1949.8234889633852</c:v>
                </c:pt>
                <c:pt idx="400">
                  <c:v>1945.0987320624129</c:v>
                </c:pt>
                <c:pt idx="401">
                  <c:v>1940.2905452722598</c:v>
                </c:pt>
                <c:pt idx="402">
                  <c:v>1935.3994150673952</c:v>
                </c:pt>
                <c:pt idx="403">
                  <c:v>1930.425833941767</c:v>
                </c:pt>
                <c:pt idx="404">
                  <c:v>1925.3703002528493</c:v>
                </c:pt>
                <c:pt idx="405">
                  <c:v>1920.2333180644703</c:v>
                </c:pt>
                <c:pt idx="406">
                  <c:v>1915.0153969885614</c:v>
                </c:pt>
                <c:pt idx="407">
                  <c:v>1909.7170520259701</c:v>
                </c:pt>
                <c:pt idx="408">
                  <c:v>1904.3388034064665</c:v>
                </c:pt>
                <c:pt idx="409">
                  <c:v>1898.8811764280772</c:v>
                </c:pt>
                <c:pt idx="410">
                  <c:v>1893.3447012958691</c:v>
                </c:pt>
                <c:pt idx="411">
                  <c:v>1887.7299129603055</c:v>
                </c:pt>
                <c:pt idx="412">
                  <c:v>1882.0373509552921</c:v>
                </c:pt>
                <c:pt idx="413">
                  <c:v>1876.2675592360281</c:v>
                </c:pt>
                <c:pt idx="414">
                  <c:v>1870.4210860167714</c:v>
                </c:pt>
                <c:pt idx="415">
                  <c:v>1864.4984836086269</c:v>
                </c:pt>
                <c:pt idx="416">
                  <c:v>1858.5003082574622</c:v>
                </c:pt>
                <c:pt idx="417">
                  <c:v>1852.4271199820516</c:v>
                </c:pt>
                <c:pt idx="418">
                  <c:v>1846.2794824125483</c:v>
                </c:pt>
                <c:pt idx="419">
                  <c:v>1840.0579626293786</c:v>
                </c:pt>
                <c:pt idx="420">
                  <c:v>1833.7631310026527</c:v>
                </c:pt>
                <c:pt idx="421">
                  <c:v>1827.3955610321814</c:v>
                </c:pt>
                <c:pt idx="422">
                  <c:v>1820.955829188187</c:v>
                </c:pt>
                <c:pt idx="423">
                  <c:v>1814.444514752792</c:v>
                </c:pt>
                <c:pt idx="424">
                  <c:v>1807.8621996623685</c:v>
                </c:pt>
                <c:pt idx="425">
                  <c:v>1801.2094683508292</c:v>
                </c:pt>
                <c:pt idx="426">
                  <c:v>1794.4869075939337</c:v>
                </c:pt>
                <c:pt idx="427">
                  <c:v>1787.6951063546883</c:v>
                </c:pt>
                <c:pt idx="428">
                  <c:v>1780.8346556299089</c:v>
                </c:pt>
                <c:pt idx="429">
                  <c:v>1773.9061482980169</c:v>
                </c:pt>
                <c:pt idx="430">
                  <c:v>1766.9101789681358</c:v>
                </c:pt>
                <c:pt idx="431">
                  <c:v>1759.8473438305518</c:v>
                </c:pt>
                <c:pt idx="432">
                  <c:v>1752.7182405086014</c:v>
                </c:pt>
                <c:pt idx="433">
                  <c:v>1745.5234679120449</c:v>
                </c:pt>
                <c:pt idx="434">
                  <c:v>1738.2636260919833</c:v>
                </c:pt>
                <c:pt idx="435">
                  <c:v>1730.9393160973721</c:v>
                </c:pt>
                <c:pt idx="436">
                  <c:v>1723.5511398331871</c:v>
                </c:pt>
                <c:pt idx="437">
                  <c:v>1716.0996999202882</c:v>
                </c:pt>
                <c:pt idx="438">
                  <c:v>1708.5855995570321</c:v>
                </c:pt>
                <c:pt idx="439">
                  <c:v>1701.0094423826772</c:v>
                </c:pt>
                <c:pt idx="440">
                  <c:v>1693.3718323426244</c:v>
                </c:pt>
                <c:pt idx="441">
                  <c:v>1685.6733735555338</c:v>
                </c:pt>
                <c:pt idx="442">
                  <c:v>1677.9146701823552</c:v>
                </c:pt>
                <c:pt idx="443">
                  <c:v>1670.0963262973107</c:v>
                </c:pt>
                <c:pt idx="444">
                  <c:v>1662.2189457608599</c:v>
                </c:pt>
                <c:pt idx="445">
                  <c:v>1654.2831320946818</c:v>
                </c:pt>
                <c:pt idx="446">
                  <c:v>1646.2894883587019</c:v>
                </c:pt>
                <c:pt idx="447">
                  <c:v>1638.2386170301907</c:v>
                </c:pt>
                <c:pt idx="448">
                  <c:v>1630.1311198849619</c:v>
                </c:pt>
                <c:pt idx="449">
                  <c:v>1621.9675978806895</c:v>
                </c:pt>
                <c:pt idx="450">
                  <c:v>1613.7486510423678</c:v>
                </c:pt>
                <c:pt idx="451">
                  <c:v>1605.4748783499317</c:v>
                </c:pt>
                <c:pt idx="452">
                  <c:v>1597.1468776280551</c:v>
                </c:pt>
                <c:pt idx="453">
                  <c:v>1588.7652454381416</c:v>
                </c:pt>
                <c:pt idx="454">
                  <c:v>1580.3305769725225</c:v>
                </c:pt>
                <c:pt idx="455">
                  <c:v>1571.8434659508712</c:v>
                </c:pt>
                <c:pt idx="456">
                  <c:v>1563.3045045188455</c:v>
                </c:pt>
                <c:pt idx="457">
                  <c:v>1554.7142831489634</c:v>
                </c:pt>
                <c:pt idx="458">
                  <c:v>1546.0733905437212</c:v>
                </c:pt>
                <c:pt idx="459">
                  <c:v>1537.3824135409543</c:v>
                </c:pt>
                <c:pt idx="460">
                  <c:v>1528.6419370214483</c:v>
                </c:pt>
                <c:pt idx="461">
                  <c:v>1519.852543818796</c:v>
                </c:pt>
                <c:pt idx="462">
                  <c:v>1511.0148146315041</c:v>
                </c:pt>
                <c:pt idx="463">
                  <c:v>1502.1293279373449</c:v>
                </c:pt>
                <c:pt idx="464">
                  <c:v>1493.1966599099501</c:v>
                </c:pt>
                <c:pt idx="465">
                  <c:v>1484.2173843376424</c:v>
                </c:pt>
                <c:pt idx="466">
                  <c:v>1475.192072544497</c:v>
                </c:pt>
                <c:pt idx="467">
                  <c:v>1466.1212933136262</c:v>
                </c:pt>
                <c:pt idx="468">
                  <c:v>1457.005612812678</c:v>
                </c:pt>
                <c:pt idx="469">
                  <c:v>1447.8455945215376</c:v>
                </c:pt>
                <c:pt idx="470">
                  <c:v>1438.64179916222</c:v>
                </c:pt>
                <c:pt idx="471">
                  <c:v>1429.3947846309434</c:v>
                </c:pt>
                <c:pt idx="472">
                  <c:v>1420.1051059323649</c:v>
                </c:pt>
                <c:pt idx="473">
                  <c:v>1410.7733151159682</c:v>
                </c:pt>
                <c:pt idx="474">
                  <c:v>1401.399961214584</c:v>
                </c:pt>
                <c:pt idx="475">
                  <c:v>1391.9855901850269</c:v>
                </c:pt>
                <c:pt idx="476">
                  <c:v>1382.5307448508327</c:v>
                </c:pt>
                <c:pt idx="477">
                  <c:v>1373.0359648470724</c:v>
                </c:pt>
                <c:pt idx="478">
                  <c:v>1363.5017865672294</c:v>
                </c:pt>
                <c:pt idx="479">
                  <c:v>1353.9287431121136</c:v>
                </c:pt>
                <c:pt idx="480">
                  <c:v>1344.3173642407935</c:v>
                </c:pt>
                <c:pt idx="481">
                  <c:v>1334.6681763235256</c:v>
                </c:pt>
                <c:pt idx="482">
                  <c:v>1324.9817022966536</c:v>
                </c:pt>
                <c:pt idx="483">
                  <c:v>1315.2584616194595</c:v>
                </c:pt>
                <c:pt idx="484">
                  <c:v>1305.4989702329378</c:v>
                </c:pt>
                <c:pt idx="485">
                  <c:v>1295.7037405204701</c:v>
                </c:pt>
                <c:pt idx="486">
                  <c:v>1285.8732812703745</c:v>
                </c:pt>
                <c:pt idx="487">
                  <c:v>1276.008097640304</c:v>
                </c:pt>
                <c:pt idx="488">
                  <c:v>1266.1086911234672</c:v>
                </c:pt>
                <c:pt idx="489">
                  <c:v>1256.1755595166451</c:v>
                </c:pt>
                <c:pt idx="490">
                  <c:v>1246.2091968899754</c:v>
                </c:pt>
                <c:pt idx="491">
                  <c:v>1236.210093558479</c:v>
                </c:pt>
                <c:pt idx="492">
                  <c:v>1226.1787360552987</c:v>
                </c:pt>
                <c:pt idx="493">
                  <c:v>1216.1156071066234</c:v>
                </c:pt>
                <c:pt idx="494">
                  <c:v>1206.0211856082681</c:v>
                </c:pt>
                <c:pt idx="495">
                  <c:v>1195.8959466038816</c:v>
                </c:pt>
                <c:pt idx="496">
                  <c:v>1185.7403612647536</c:v>
                </c:pt>
                <c:pt idx="497">
                  <c:v>1175.554896871191</c:v>
                </c:pt>
                <c:pt idx="498">
                  <c:v>1165.3400167954339</c:v>
                </c:pt>
                <c:pt idx="499">
                  <c:v>1155.096180486084</c:v>
                </c:pt>
                <c:pt idx="500">
                  <c:v>1144.8238434540128</c:v>
                </c:pt>
                <c:pt idx="501">
                  <c:v>1134.5234572597235</c:v>
                </c:pt>
                <c:pt idx="502">
                  <c:v>1124.1954695021336</c:v>
                </c:pt>
                <c:pt idx="503">
                  <c:v>1113.840323808751</c:v>
                </c:pt>
                <c:pt idx="504">
                  <c:v>1103.4584598272136</c:v>
                </c:pt>
                <c:pt idx="505">
                  <c:v>1093.0503132181607</c:v>
                </c:pt>
                <c:pt idx="506">
                  <c:v>1082.6163156494104</c:v>
                </c:pt>
                <c:pt idx="507">
                  <c:v>1072.15689479141</c:v>
                </c:pt>
                <c:pt idx="508">
                  <c:v>1061.6724743139318</c:v>
                </c:pt>
                <c:pt idx="509">
                  <c:v>1051.1634738839848</c:v>
                </c:pt>
                <c:pt idx="510">
                  <c:v>1040.6303091649129</c:v>
                </c:pt>
                <c:pt idx="511">
                  <c:v>1030.0733918166502</c:v>
                </c:pt>
                <c:pt idx="512">
                  <c:v>1019.4931294971059</c:v>
                </c:pt>
                <c:pt idx="513">
                  <c:v>1008.8899258646484</c:v>
                </c:pt>
                <c:pt idx="514">
                  <c:v>998.26418058166132</c:v>
                </c:pt>
                <c:pt idx="515">
                  <c:v>987.61628931914265</c:v>
                </c:pt>
                <c:pt idx="516">
                  <c:v>976.94664376231935</c:v>
                </c:pt>
                <c:pt idx="517">
                  <c:v>966.25563161724915</c:v>
                </c:pt>
                <c:pt idx="518">
                  <c:v>955.54363661838204</c:v>
                </c:pt>
                <c:pt idx="519">
                  <c:v>944.81103853705486</c:v>
                </c:pt>
                <c:pt idx="520">
                  <c:v>934.05821319089057</c:v>
                </c:pt>
                <c:pt idx="521">
                  <c:v>923.28553245407716</c:v>
                </c:pt>
                <c:pt idx="522">
                  <c:v>912.49336426849834</c:v>
                </c:pt>
                <c:pt idx="523">
                  <c:v>901.6820726556906</c:v>
                </c:pt>
                <c:pt idx="524">
                  <c:v>890.85201772960022</c:v>
                </c:pt>
                <c:pt idx="525">
                  <c:v>880.00355571011596</c:v>
                </c:pt>
                <c:pt idx="526">
                  <c:v>869.13703893735055</c:v>
                </c:pt>
                <c:pt idx="527">
                  <c:v>858.25281588664711</c:v>
                </c:pt>
                <c:pt idx="528">
                  <c:v>847.35123118428623</c:v>
                </c:pt>
                <c:pt idx="529">
                  <c:v>836.43262562386883</c:v>
                </c:pt>
                <c:pt idx="530">
                  <c:v>825.49733618335142</c:v>
                </c:pt>
                <c:pt idx="531">
                  <c:v>814.54569604271023</c:v>
                </c:pt>
                <c:pt idx="532">
                  <c:v>803.57803460221078</c:v>
                </c:pt>
                <c:pt idx="533">
                  <c:v>792.59467750126112</c:v>
                </c:pt>
                <c:pt idx="534">
                  <c:v>781.59594663782502</c:v>
                </c:pt>
                <c:pt idx="535">
                  <c:v>770.58216018837413</c:v>
                </c:pt>
                <c:pt idx="536">
                  <c:v>759.5536326283576</c:v>
                </c:pt>
                <c:pt idx="537">
                  <c:v>748.51067475316677</c:v>
                </c:pt>
                <c:pt idx="538">
                  <c:v>737.45359369957544</c:v>
                </c:pt>
                <c:pt idx="539">
                  <c:v>726.38269296763428</c:v>
                </c:pt>
                <c:pt idx="540">
                  <c:v>715.29827244299997</c:v>
                </c:pt>
                <c:pt idx="541">
                  <c:v>704.20062841967865</c:v>
                </c:pt>
                <c:pt idx="542">
                  <c:v>693.0900536231652</c:v>
                </c:pt>
                <c:pt idx="543">
                  <c:v>681.96683723395836</c:v>
                </c:pt>
                <c:pt idx="544">
                  <c:v>670.83126491143412</c:v>
                </c:pt>
                <c:pt idx="545">
                  <c:v>659.68361881805879</c:v>
                </c:pt>
                <c:pt idx="546">
                  <c:v>648.52417764392351</c:v>
                </c:pt>
                <c:pt idx="547">
                  <c:v>637.35321663158334</c:v>
                </c:pt>
                <c:pt idx="548">
                  <c:v>626.1710076011841</c:v>
                </c:pt>
                <c:pt idx="549">
                  <c:v>614.97781897585924</c:v>
                </c:pt>
                <c:pt idx="550">
                  <c:v>603.77391580738129</c:v>
                </c:pt>
                <c:pt idx="551">
                  <c:v>592.55955980205204</c:v>
                </c:pt>
                <c:pt idx="552">
                  <c:v>581.33500934681513</c:v>
                </c:pt>
                <c:pt idx="553">
                  <c:v>570.10051953557661</c:v>
                </c:pt>
                <c:pt idx="554">
                  <c:v>558.85634219571807</c:v>
                </c:pt>
                <c:pt idx="555">
                  <c:v>547.60272591478827</c:v>
                </c:pt>
                <c:pt idx="556">
                  <c:v>536.33991606735856</c:v>
                </c:pt>
                <c:pt idx="557">
                  <c:v>525.06815484202946</c:v>
                </c:pt>
                <c:pt idx="558">
                  <c:v>513.78768126857346</c:v>
                </c:pt>
                <c:pt idx="559">
                  <c:v>502.49873124520218</c:v>
                </c:pt>
                <c:pt idx="560">
                  <c:v>491.20153756594442</c:v>
                </c:pt>
                <c:pt idx="561">
                  <c:v>479.89632994812314</c:v>
                </c:pt>
                <c:pt idx="562">
                  <c:v>468.58333505991919</c:v>
                </c:pt>
                <c:pt idx="563">
                  <c:v>457.26277654800981</c:v>
                </c:pt>
                <c:pt idx="564">
                  <c:v>445.93487506527083</c:v>
                </c:pt>
                <c:pt idx="565">
                  <c:v>434.59984829853113</c:v>
                </c:pt>
                <c:pt idx="566">
                  <c:v>423.25791099636893</c:v>
                </c:pt>
                <c:pt idx="567">
                  <c:v>411.90927499693936</c:v>
                </c:pt>
                <c:pt idx="568">
                  <c:v>400.55414925582284</c:v>
                </c:pt>
                <c:pt idx="569">
                  <c:v>389.19273987388476</c:v>
                </c:pt>
                <c:pt idx="570">
                  <c:v>377.82525012513696</c:v>
                </c:pt>
                <c:pt idx="571">
                  <c:v>366.45188048459124</c:v>
                </c:pt>
                <c:pt idx="572">
                  <c:v>355.0728286560967</c:v>
                </c:pt>
                <c:pt idx="573">
                  <c:v>343.68828960015151</c:v>
                </c:pt>
                <c:pt idx="574">
                  <c:v>332.29845556168084</c:v>
                </c:pt>
                <c:pt idx="575">
                  <c:v>320.90351609777355</c:v>
                </c:pt>
                <c:pt idx="576">
                  <c:v>309.50365810536852</c:v>
                </c:pt>
                <c:pt idx="577">
                  <c:v>298.09906584888398</c:v>
                </c:pt>
                <c:pt idx="578">
                  <c:v>286.68992098778233</c:v>
                </c:pt>
                <c:pt idx="579">
                  <c:v>275.27640260406287</c:v>
                </c:pt>
                <c:pt idx="580">
                  <c:v>263.85868722967638</c:v>
                </c:pt>
                <c:pt idx="581">
                  <c:v>252.43694887385411</c:v>
                </c:pt>
                <c:pt idx="582">
                  <c:v>241.01135905034565</c:v>
                </c:pt>
                <c:pt idx="583">
                  <c:v>229.58208680455891</c:v>
                </c:pt>
                <c:pt idx="584">
                  <c:v>218.14929874059678</c:v>
                </c:pt>
                <c:pt idx="585">
                  <c:v>206.71315904818437</c:v>
                </c:pt>
                <c:pt idx="586">
                  <c:v>195.27382952948199</c:v>
                </c:pt>
                <c:pt idx="587">
                  <c:v>183.83146962577794</c:v>
                </c:pt>
                <c:pt idx="588">
                  <c:v>172.38623644405678</c:v>
                </c:pt>
                <c:pt idx="589">
                  <c:v>160.93828478343772</c:v>
                </c:pt>
                <c:pt idx="590">
                  <c:v>149.48776716147898</c:v>
                </c:pt>
                <c:pt idx="591">
                  <c:v>138.03483384034334</c:v>
                </c:pt>
                <c:pt idx="592">
                  <c:v>126.57963285282098</c:v>
                </c:pt>
                <c:pt idx="593">
                  <c:v>115.12231002820542</c:v>
                </c:pt>
                <c:pt idx="594">
                  <c:v>103.66300901801876</c:v>
                </c:pt>
                <c:pt idx="595">
                  <c:v>92.201871321582544</c:v>
                </c:pt>
                <c:pt idx="596">
                  <c:v>80.739036311430937</c:v>
                </c:pt>
                <c:pt idx="597">
                  <c:v>69.27464125856261</c:v>
                </c:pt>
                <c:pt idx="598">
                  <c:v>57.808821357528487</c:v>
                </c:pt>
                <c:pt idx="599">
                  <c:v>46.341709751352234</c:v>
                </c:pt>
                <c:pt idx="600">
                  <c:v>34.87343755628067</c:v>
                </c:pt>
                <c:pt idx="601">
                  <c:v>23.404133886361514</c:v>
                </c:pt>
                <c:pt idx="602">
                  <c:v>11.933925877845873</c:v>
                </c:pt>
                <c:pt idx="603">
                  <c:v>0.46293871341318926</c:v>
                </c:pt>
                <c:pt idx="604">
                  <c:v>-11.008704353783617</c:v>
                </c:pt>
                <c:pt idx="605">
                  <c:v>-11.020176294465779</c:v>
                </c:pt>
                <c:pt idx="606">
                  <c:v>-11.031648235622237</c:v>
                </c:pt>
                <c:pt idx="607">
                  <c:v>-11.043120177252872</c:v>
                </c:pt>
                <c:pt idx="608">
                  <c:v>-11.054592119357565</c:v>
                </c:pt>
                <c:pt idx="609">
                  <c:v>-11.066064061936199</c:v>
                </c:pt>
                <c:pt idx="610">
                  <c:v>-11.077536004988655</c:v>
                </c:pt>
                <c:pt idx="611">
                  <c:v>-11.089007948514814</c:v>
                </c:pt>
                <c:pt idx="612">
                  <c:v>-11.100479892514558</c:v>
                </c:pt>
                <c:pt idx="613">
                  <c:v>-11.111951836987769</c:v>
                </c:pt>
                <c:pt idx="614">
                  <c:v>-11.12342378193433</c:v>
                </c:pt>
                <c:pt idx="615">
                  <c:v>-11.134895727354118</c:v>
                </c:pt>
                <c:pt idx="616">
                  <c:v>-11.146367673247019</c:v>
                </c:pt>
                <c:pt idx="617">
                  <c:v>-11.157839619612913</c:v>
                </c:pt>
                <c:pt idx="618">
                  <c:v>-11.169311566451681</c:v>
                </c:pt>
                <c:pt idx="619">
                  <c:v>-11.180783513763204</c:v>
                </c:pt>
                <c:pt idx="620">
                  <c:v>-11.192255461547367</c:v>
                </c:pt>
                <c:pt idx="621">
                  <c:v>-11.203727409804047</c:v>
                </c:pt>
                <c:pt idx="622">
                  <c:v>-11.215199358533129</c:v>
                </c:pt>
                <c:pt idx="623">
                  <c:v>-11.226671307734494</c:v>
                </c:pt>
                <c:pt idx="624">
                  <c:v>-11.238143257408021</c:v>
                </c:pt>
                <c:pt idx="625">
                  <c:v>-11.249615207553594</c:v>
                </c:pt>
                <c:pt idx="626">
                  <c:v>-11.261087158171096</c:v>
                </c:pt>
                <c:pt idx="627">
                  <c:v>-11.272559109260404</c:v>
                </c:pt>
                <c:pt idx="628">
                  <c:v>-11.284031060821404</c:v>
                </c:pt>
                <c:pt idx="629">
                  <c:v>-11.295503012853976</c:v>
                </c:pt>
                <c:pt idx="630">
                  <c:v>-11.306974965358</c:v>
                </c:pt>
                <c:pt idx="631">
                  <c:v>-11.318446918333361</c:v>
                </c:pt>
                <c:pt idx="632">
                  <c:v>-11.329918871779938</c:v>
                </c:pt>
                <c:pt idx="633">
                  <c:v>-11.341390825697614</c:v>
                </c:pt>
                <c:pt idx="634">
                  <c:v>-11.352862780086269</c:v>
                </c:pt>
                <c:pt idx="635">
                  <c:v>-11.364334734945785</c:v>
                </c:pt>
                <c:pt idx="636">
                  <c:v>-11.375806690276045</c:v>
                </c:pt>
                <c:pt idx="637">
                  <c:v>-11.387278646076929</c:v>
                </c:pt>
                <c:pt idx="638">
                  <c:v>-11.39875060234832</c:v>
                </c:pt>
                <c:pt idx="639">
                  <c:v>-11.4102225590901</c:v>
                </c:pt>
                <c:pt idx="640">
                  <c:v>-11.421694516302148</c:v>
                </c:pt>
                <c:pt idx="641">
                  <c:v>-11.433166473984347</c:v>
                </c:pt>
                <c:pt idx="642">
                  <c:v>-11.444638432136578</c:v>
                </c:pt>
                <c:pt idx="643">
                  <c:v>-11.456110390758726</c:v>
                </c:pt>
                <c:pt idx="644">
                  <c:v>-11.467582349850668</c:v>
                </c:pt>
                <c:pt idx="645">
                  <c:v>-11.479054309412287</c:v>
                </c:pt>
                <c:pt idx="646">
                  <c:v>-11.490526269443468</c:v>
                </c:pt>
                <c:pt idx="647">
                  <c:v>-11.501998229944087</c:v>
                </c:pt>
                <c:pt idx="648">
                  <c:v>-11.513470190914029</c:v>
                </c:pt>
                <c:pt idx="649">
                  <c:v>-11.524942152353177</c:v>
                </c:pt>
                <c:pt idx="650">
                  <c:v>-11.53641411426141</c:v>
                </c:pt>
                <c:pt idx="651">
                  <c:v>-11.54788607663861</c:v>
                </c:pt>
                <c:pt idx="652">
                  <c:v>-11.559358039484659</c:v>
                </c:pt>
                <c:pt idx="653">
                  <c:v>-11.570830002799438</c:v>
                </c:pt>
                <c:pt idx="654">
                  <c:v>-11.582301966582829</c:v>
                </c:pt>
                <c:pt idx="655">
                  <c:v>-11.593773930834715</c:v>
                </c:pt>
                <c:pt idx="656">
                  <c:v>-11.605245895554976</c:v>
                </c:pt>
                <c:pt idx="657">
                  <c:v>-11.616717860743494</c:v>
                </c:pt>
                <c:pt idx="658">
                  <c:v>-11.628189826400151</c:v>
                </c:pt>
                <c:pt idx="659">
                  <c:v>-11.639661792524828</c:v>
                </c:pt>
                <c:pt idx="660">
                  <c:v>-11.651133759117409</c:v>
                </c:pt>
                <c:pt idx="661">
                  <c:v>-11.662605726177773</c:v>
                </c:pt>
                <c:pt idx="662">
                  <c:v>-11.674077693705803</c:v>
                </c:pt>
                <c:pt idx="663">
                  <c:v>-11.68554966170138</c:v>
                </c:pt>
                <c:pt idx="664">
                  <c:v>-11.697021630164386</c:v>
                </c:pt>
                <c:pt idx="665">
                  <c:v>-11.708493599094702</c:v>
                </c:pt>
                <c:pt idx="666">
                  <c:v>-11.71996556849221</c:v>
                </c:pt>
                <c:pt idx="667">
                  <c:v>-11.731437538356792</c:v>
                </c:pt>
                <c:pt idx="668">
                  <c:v>-11.742909508688328</c:v>
                </c:pt>
                <c:pt idx="669">
                  <c:v>-11.754381479486701</c:v>
                </c:pt>
                <c:pt idx="670">
                  <c:v>-11.765853450751795</c:v>
                </c:pt>
                <c:pt idx="671">
                  <c:v>-11.777325422483488</c:v>
                </c:pt>
                <c:pt idx="672">
                  <c:v>-11.788797394681662</c:v>
                </c:pt>
                <c:pt idx="673">
                  <c:v>-11.800269367346202</c:v>
                </c:pt>
                <c:pt idx="674">
                  <c:v>-11.811741340476987</c:v>
                </c:pt>
                <c:pt idx="675">
                  <c:v>-11.823213314073898</c:v>
                </c:pt>
                <c:pt idx="676">
                  <c:v>-11.83468528813682</c:v>
                </c:pt>
                <c:pt idx="677">
                  <c:v>-11.846157262665631</c:v>
                </c:pt>
                <c:pt idx="678">
                  <c:v>-11.857629237660214</c:v>
                </c:pt>
                <c:pt idx="679">
                  <c:v>-11.869101213120452</c:v>
                </c:pt>
                <c:pt idx="680">
                  <c:v>-11.880573189046224</c:v>
                </c:pt>
                <c:pt idx="681">
                  <c:v>-11.892045165437414</c:v>
                </c:pt>
                <c:pt idx="682">
                  <c:v>-11.903517142293904</c:v>
                </c:pt>
                <c:pt idx="683">
                  <c:v>-11.914989119615573</c:v>
                </c:pt>
                <c:pt idx="684">
                  <c:v>-11.926461097402305</c:v>
                </c:pt>
                <c:pt idx="685">
                  <c:v>-11.93793307565398</c:v>
                </c:pt>
                <c:pt idx="686">
                  <c:v>-11.949405054370482</c:v>
                </c:pt>
                <c:pt idx="687">
                  <c:v>-11.960877033551691</c:v>
                </c:pt>
                <c:pt idx="688">
                  <c:v>-11.972349013197489</c:v>
                </c:pt>
                <c:pt idx="689">
                  <c:v>-11.983820993307758</c:v>
                </c:pt>
                <c:pt idx="690">
                  <c:v>-11.995292973882378</c:v>
                </c:pt>
                <c:pt idx="691">
                  <c:v>-12.006764954921234</c:v>
                </c:pt>
                <c:pt idx="692">
                  <c:v>-12.018236936424206</c:v>
                </c:pt>
                <c:pt idx="693">
                  <c:v>-12.029708918391174</c:v>
                </c:pt>
                <c:pt idx="694">
                  <c:v>-12.041180900822022</c:v>
                </c:pt>
                <c:pt idx="695">
                  <c:v>-12.052652883716631</c:v>
                </c:pt>
                <c:pt idx="696">
                  <c:v>-12.064124867074883</c:v>
                </c:pt>
                <c:pt idx="697">
                  <c:v>-12.075596850896659</c:v>
                </c:pt>
                <c:pt idx="698">
                  <c:v>-12.08706883518184</c:v>
                </c:pt>
                <c:pt idx="699">
                  <c:v>-12.09854081993031</c:v>
                </c:pt>
                <c:pt idx="700">
                  <c:v>-12.110012805141951</c:v>
                </c:pt>
                <c:pt idx="701">
                  <c:v>-12.121484790816641</c:v>
                </c:pt>
                <c:pt idx="702">
                  <c:v>-12.132956776954266</c:v>
                </c:pt>
                <c:pt idx="703">
                  <c:v>-12.144428763554705</c:v>
                </c:pt>
                <c:pt idx="704">
                  <c:v>-12.155900750617841</c:v>
                </c:pt>
                <c:pt idx="705">
                  <c:v>-12.167372738143555</c:v>
                </c:pt>
                <c:pt idx="706">
                  <c:v>-12.178844726131729</c:v>
                </c:pt>
                <c:pt idx="707">
                  <c:v>-12.190316714582245</c:v>
                </c:pt>
                <c:pt idx="708">
                  <c:v>-12.201788703494984</c:v>
                </c:pt>
                <c:pt idx="709">
                  <c:v>-12.213260692869827</c:v>
                </c:pt>
                <c:pt idx="710">
                  <c:v>-12.224732682706659</c:v>
                </c:pt>
                <c:pt idx="711">
                  <c:v>-12.236204673005359</c:v>
                </c:pt>
                <c:pt idx="712">
                  <c:v>-12.247676663765809</c:v>
                </c:pt>
                <c:pt idx="713">
                  <c:v>-12.259148654987891</c:v>
                </c:pt>
                <c:pt idx="714">
                  <c:v>-12.270620646671487</c:v>
                </c:pt>
                <c:pt idx="715">
                  <c:v>-12.282092638816479</c:v>
                </c:pt>
                <c:pt idx="716">
                  <c:v>-12.293564631422749</c:v>
                </c:pt>
                <c:pt idx="717">
                  <c:v>-12.305036624490178</c:v>
                </c:pt>
                <c:pt idx="718">
                  <c:v>-12.316508618018648</c:v>
                </c:pt>
                <c:pt idx="719">
                  <c:v>-12.327980612008041</c:v>
                </c:pt>
                <c:pt idx="720">
                  <c:v>-12.339452606458238</c:v>
                </c:pt>
                <c:pt idx="721">
                  <c:v>-12.350924601369121</c:v>
                </c:pt>
                <c:pt idx="722">
                  <c:v>-12.362396596740572</c:v>
                </c:pt>
                <c:pt idx="723">
                  <c:v>-12.373868592572473</c:v>
                </c:pt>
                <c:pt idx="724">
                  <c:v>-12.385340588864706</c:v>
                </c:pt>
                <c:pt idx="725">
                  <c:v>-12.396812585617152</c:v>
                </c:pt>
                <c:pt idx="726">
                  <c:v>-12.408284582829692</c:v>
                </c:pt>
                <c:pt idx="727">
                  <c:v>-12.419756580502209</c:v>
                </c:pt>
                <c:pt idx="728">
                  <c:v>-12.431228578634586</c:v>
                </c:pt>
                <c:pt idx="729">
                  <c:v>-12.442700577226704</c:v>
                </c:pt>
                <c:pt idx="730">
                  <c:v>-12.454172576278443</c:v>
                </c:pt>
                <c:pt idx="731">
                  <c:v>-12.465644575789685</c:v>
                </c:pt>
                <c:pt idx="732">
                  <c:v>-12.477116575760315</c:v>
                </c:pt>
                <c:pt idx="733">
                  <c:v>-12.48858857619021</c:v>
                </c:pt>
                <c:pt idx="734">
                  <c:v>-12.500060577079255</c:v>
                </c:pt>
                <c:pt idx="735">
                  <c:v>-12.511532578427332</c:v>
                </c:pt>
                <c:pt idx="736">
                  <c:v>-12.523004580234321</c:v>
                </c:pt>
                <c:pt idx="737">
                  <c:v>-12.534476582500105</c:v>
                </c:pt>
                <c:pt idx="738">
                  <c:v>-12.545948585224565</c:v>
                </c:pt>
                <c:pt idx="739">
                  <c:v>-12.557420588407584</c:v>
                </c:pt>
                <c:pt idx="740">
                  <c:v>-12.568892592049043</c:v>
                </c:pt>
                <c:pt idx="741">
                  <c:v>-12.580364596148824</c:v>
                </c:pt>
                <c:pt idx="742">
                  <c:v>-12.591836600706808</c:v>
                </c:pt>
                <c:pt idx="743">
                  <c:v>-12.603308605722876</c:v>
                </c:pt>
                <c:pt idx="744">
                  <c:v>-12.614780611196913</c:v>
                </c:pt>
                <c:pt idx="745">
                  <c:v>-12.626252617128799</c:v>
                </c:pt>
                <c:pt idx="746">
                  <c:v>-12.637724623518416</c:v>
                </c:pt>
                <c:pt idx="747">
                  <c:v>-12.649196630365646</c:v>
                </c:pt>
                <c:pt idx="748">
                  <c:v>-12.660668637670369</c:v>
                </c:pt>
                <c:pt idx="749">
                  <c:v>-12.672140645432469</c:v>
                </c:pt>
                <c:pt idx="750">
                  <c:v>-12.683612653651828</c:v>
                </c:pt>
                <c:pt idx="751">
                  <c:v>-12.695084662328327</c:v>
                </c:pt>
                <c:pt idx="752">
                  <c:v>-12.706556671461847</c:v>
                </c:pt>
                <c:pt idx="753">
                  <c:v>-12.718028681052271</c:v>
                </c:pt>
                <c:pt idx="754">
                  <c:v>-12.72950069109948</c:v>
                </c:pt>
                <c:pt idx="755">
                  <c:v>-12.740972701603356</c:v>
                </c:pt>
                <c:pt idx="756">
                  <c:v>-12.752444712563781</c:v>
                </c:pt>
                <c:pt idx="757">
                  <c:v>-12.763916723980637</c:v>
                </c:pt>
                <c:pt idx="758">
                  <c:v>-12.775388735853806</c:v>
                </c:pt>
                <c:pt idx="759">
                  <c:v>-12.78686074818317</c:v>
                </c:pt>
                <c:pt idx="760">
                  <c:v>-12.798332760968609</c:v>
                </c:pt>
                <c:pt idx="761">
                  <c:v>-12.809804774210006</c:v>
                </c:pt>
                <c:pt idx="762">
                  <c:v>-12.821276787907244</c:v>
                </c:pt>
                <c:pt idx="763">
                  <c:v>-12.832748802060204</c:v>
                </c:pt>
                <c:pt idx="764">
                  <c:v>-12.844220816668766</c:v>
                </c:pt>
                <c:pt idx="765">
                  <c:v>-12.855692831732815</c:v>
                </c:pt>
                <c:pt idx="766">
                  <c:v>-12.867164847252232</c:v>
                </c:pt>
                <c:pt idx="767">
                  <c:v>-12.878636863226896</c:v>
                </c:pt>
                <c:pt idx="768">
                  <c:v>-12.890108879656692</c:v>
                </c:pt>
                <c:pt idx="769">
                  <c:v>-12.901580896541502</c:v>
                </c:pt>
                <c:pt idx="770">
                  <c:v>-12.913052913881206</c:v>
                </c:pt>
                <c:pt idx="771">
                  <c:v>-12.924524931675686</c:v>
                </c:pt>
                <c:pt idx="772">
                  <c:v>-12.935996949924824</c:v>
                </c:pt>
                <c:pt idx="773">
                  <c:v>-12.947468968628504</c:v>
                </c:pt>
                <c:pt idx="774">
                  <c:v>-12.958940987786606</c:v>
                </c:pt>
                <c:pt idx="775">
                  <c:v>-12.970413007399012</c:v>
                </c:pt>
                <c:pt idx="776">
                  <c:v>-12.981885027465603</c:v>
                </c:pt>
                <c:pt idx="777">
                  <c:v>-12.993357047986263</c:v>
                </c:pt>
                <c:pt idx="778">
                  <c:v>-13.004829068960873</c:v>
                </c:pt>
                <c:pt idx="779">
                  <c:v>-13.016301090389314</c:v>
                </c:pt>
                <c:pt idx="780">
                  <c:v>-13.027773112271468</c:v>
                </c:pt>
                <c:pt idx="781">
                  <c:v>-13.039245134607217</c:v>
                </c:pt>
                <c:pt idx="782">
                  <c:v>-13.050717157396443</c:v>
                </c:pt>
                <c:pt idx="783">
                  <c:v>-13.062189180639029</c:v>
                </c:pt>
                <c:pt idx="784">
                  <c:v>-13.073661204334856</c:v>
                </c:pt>
                <c:pt idx="785">
                  <c:v>-13.085133228483805</c:v>
                </c:pt>
                <c:pt idx="786">
                  <c:v>-13.096605253085759</c:v>
                </c:pt>
                <c:pt idx="787">
                  <c:v>-13.108077278140598</c:v>
                </c:pt>
                <c:pt idx="788">
                  <c:v>-13.119549303648206</c:v>
                </c:pt>
                <c:pt idx="789">
                  <c:v>-13.131021329608465</c:v>
                </c:pt>
                <c:pt idx="790">
                  <c:v>-13.142493356021257</c:v>
                </c:pt>
                <c:pt idx="791">
                  <c:v>-13.153965382886462</c:v>
                </c:pt>
                <c:pt idx="792">
                  <c:v>-13.165437410203962</c:v>
                </c:pt>
                <c:pt idx="793">
                  <c:v>-13.176909437973642</c:v>
                </c:pt>
                <c:pt idx="794">
                  <c:v>-13.188381466195381</c:v>
                </c:pt>
                <c:pt idx="795">
                  <c:v>-13.19985349486906</c:v>
                </c:pt>
                <c:pt idx="796">
                  <c:v>-13.211325523994564</c:v>
                </c:pt>
                <c:pt idx="797">
                  <c:v>-13.222797553571773</c:v>
                </c:pt>
                <c:pt idx="798">
                  <c:v>-13.23426958360057</c:v>
                </c:pt>
                <c:pt idx="799">
                  <c:v>-13.245741614080837</c:v>
                </c:pt>
                <c:pt idx="800">
                  <c:v>-13.257213645012454</c:v>
                </c:pt>
                <c:pt idx="801">
                  <c:v>-13.268685676395304</c:v>
                </c:pt>
                <c:pt idx="802">
                  <c:v>-13.28015770822927</c:v>
                </c:pt>
                <c:pt idx="803">
                  <c:v>-13.291629740514232</c:v>
                </c:pt>
                <c:pt idx="804">
                  <c:v>-13.303101773250072</c:v>
                </c:pt>
                <c:pt idx="805">
                  <c:v>-13.314573806436673</c:v>
                </c:pt>
                <c:pt idx="806">
                  <c:v>-13.326045840073917</c:v>
                </c:pt>
                <c:pt idx="807">
                  <c:v>-13.337517874161685</c:v>
                </c:pt>
                <c:pt idx="808">
                  <c:v>-13.34898990869986</c:v>
                </c:pt>
                <c:pt idx="809">
                  <c:v>-13.360461943688323</c:v>
                </c:pt>
                <c:pt idx="810">
                  <c:v>-13.371933979126958</c:v>
                </c:pt>
                <c:pt idx="811">
                  <c:v>-13.383406015015645</c:v>
                </c:pt>
                <c:pt idx="812">
                  <c:v>-13.394878051354265</c:v>
                </c:pt>
                <c:pt idx="813">
                  <c:v>-13.406350088142702</c:v>
                </c:pt>
                <c:pt idx="814">
                  <c:v>-13.417822125380836</c:v>
                </c:pt>
                <c:pt idx="815">
                  <c:v>-13.429294163068549</c:v>
                </c:pt>
                <c:pt idx="816">
                  <c:v>-13.440766201205726</c:v>
                </c:pt>
                <c:pt idx="817">
                  <c:v>-13.452238239792246</c:v>
                </c:pt>
                <c:pt idx="818">
                  <c:v>-13.463710278827993</c:v>
                </c:pt>
                <c:pt idx="819">
                  <c:v>-13.475182318312847</c:v>
                </c:pt>
                <c:pt idx="820">
                  <c:v>-13.486654358246691</c:v>
                </c:pt>
                <c:pt idx="821">
                  <c:v>-13.498126398629406</c:v>
                </c:pt>
                <c:pt idx="822">
                  <c:v>-13.509598439460875</c:v>
                </c:pt>
                <c:pt idx="823">
                  <c:v>-13.521070480740979</c:v>
                </c:pt>
                <c:pt idx="824">
                  <c:v>-13.532542522469601</c:v>
                </c:pt>
                <c:pt idx="825">
                  <c:v>-13.544014564646622</c:v>
                </c:pt>
                <c:pt idx="826">
                  <c:v>-13.555486607271924</c:v>
                </c:pt>
                <c:pt idx="827">
                  <c:v>-13.56695865034539</c:v>
                </c:pt>
                <c:pt idx="828">
                  <c:v>-13.578430693866901</c:v>
                </c:pt>
                <c:pt idx="829">
                  <c:v>-13.58990273783634</c:v>
                </c:pt>
                <c:pt idx="830">
                  <c:v>-13.601374782253588</c:v>
                </c:pt>
                <c:pt idx="831">
                  <c:v>-13.612846827118526</c:v>
                </c:pt>
                <c:pt idx="832">
                  <c:v>-13.624318872431038</c:v>
                </c:pt>
                <c:pt idx="833">
                  <c:v>-13.635790918191006</c:v>
                </c:pt>
                <c:pt idx="834">
                  <c:v>-13.64726296439831</c:v>
                </c:pt>
                <c:pt idx="835">
                  <c:v>-13.658735011052833</c:v>
                </c:pt>
                <c:pt idx="836">
                  <c:v>-13.670207058154457</c:v>
                </c:pt>
                <c:pt idx="837">
                  <c:v>-13.681679105703063</c:v>
                </c:pt>
                <c:pt idx="838">
                  <c:v>-13.693151153698535</c:v>
                </c:pt>
                <c:pt idx="839">
                  <c:v>-13.704623202140754</c:v>
                </c:pt>
                <c:pt idx="840">
                  <c:v>-13.716095251029602</c:v>
                </c:pt>
                <c:pt idx="841">
                  <c:v>-13.72756730036496</c:v>
                </c:pt>
                <c:pt idx="842">
                  <c:v>-13.739039350146712</c:v>
                </c:pt>
                <c:pt idx="843">
                  <c:v>-13.750511400374737</c:v>
                </c:pt>
                <c:pt idx="844">
                  <c:v>-13.76198345104892</c:v>
                </c:pt>
                <c:pt idx="845">
                  <c:v>-13.773455502169142</c:v>
                </c:pt>
                <c:pt idx="846">
                  <c:v>-13.784927553735285</c:v>
                </c:pt>
                <c:pt idx="847">
                  <c:v>-13.796399605747231</c:v>
                </c:pt>
                <c:pt idx="848">
                  <c:v>-13.807871658204862</c:v>
                </c:pt>
                <c:pt idx="849">
                  <c:v>-13.819343711108059</c:v>
                </c:pt>
                <c:pt idx="850">
                  <c:v>-13.830815764456705</c:v>
                </c:pt>
                <c:pt idx="851">
                  <c:v>-13.842287818250682</c:v>
                </c:pt>
                <c:pt idx="852">
                  <c:v>-13.853759872489873</c:v>
                </c:pt>
                <c:pt idx="853">
                  <c:v>-13.865231927174158</c:v>
                </c:pt>
                <c:pt idx="854">
                  <c:v>-13.876703982303418</c:v>
                </c:pt>
                <c:pt idx="855">
                  <c:v>-13.888176037877539</c:v>
                </c:pt>
                <c:pt idx="856">
                  <c:v>-13.899648093896401</c:v>
                </c:pt>
                <c:pt idx="857">
                  <c:v>-13.911120150359885</c:v>
                </c:pt>
                <c:pt idx="858">
                  <c:v>-13.922592207267874</c:v>
                </c:pt>
                <c:pt idx="859">
                  <c:v>-13.93406426462025</c:v>
                </c:pt>
                <c:pt idx="860">
                  <c:v>-13.945536322416896</c:v>
                </c:pt>
                <c:pt idx="861">
                  <c:v>-13.95700838065769</c:v>
                </c:pt>
                <c:pt idx="862">
                  <c:v>-13.968480439342519</c:v>
                </c:pt>
                <c:pt idx="863">
                  <c:v>-13.979952498471263</c:v>
                </c:pt>
                <c:pt idx="864">
                  <c:v>-13.991424558043803</c:v>
                </c:pt>
                <c:pt idx="865">
                  <c:v>-14.002896618060023</c:v>
                </c:pt>
                <c:pt idx="866">
                  <c:v>-14.014368678519803</c:v>
                </c:pt>
                <c:pt idx="867">
                  <c:v>-14.025840739423026</c:v>
                </c:pt>
                <c:pt idx="868">
                  <c:v>-14.037312800769575</c:v>
                </c:pt>
                <c:pt idx="869">
                  <c:v>-14.04878486255933</c:v>
                </c:pt>
                <c:pt idx="870">
                  <c:v>-14.060256924792174</c:v>
                </c:pt>
                <c:pt idx="871">
                  <c:v>-14.07172898746799</c:v>
                </c:pt>
                <c:pt idx="872">
                  <c:v>-14.083201050586659</c:v>
                </c:pt>
                <c:pt idx="873">
                  <c:v>-14.094673114148064</c:v>
                </c:pt>
                <c:pt idx="874">
                  <c:v>-14.106145178152085</c:v>
                </c:pt>
                <c:pt idx="875">
                  <c:v>-14.117617242598605</c:v>
                </c:pt>
                <c:pt idx="876">
                  <c:v>-14.129089307487508</c:v>
                </c:pt>
                <c:pt idx="877">
                  <c:v>-14.140561372818674</c:v>
                </c:pt>
                <c:pt idx="878">
                  <c:v>-14.152033438591985</c:v>
                </c:pt>
                <c:pt idx="879">
                  <c:v>-14.163505504807324</c:v>
                </c:pt>
                <c:pt idx="880">
                  <c:v>-14.174977571464572</c:v>
                </c:pt>
                <c:pt idx="881">
                  <c:v>-14.186449638563612</c:v>
                </c:pt>
                <c:pt idx="882">
                  <c:v>-14.197921706104326</c:v>
                </c:pt>
                <c:pt idx="883">
                  <c:v>-14.209393774086596</c:v>
                </c:pt>
                <c:pt idx="884">
                  <c:v>-14.220865842510303</c:v>
                </c:pt>
                <c:pt idx="885">
                  <c:v>-14.23233791137533</c:v>
                </c:pt>
                <c:pt idx="886">
                  <c:v>-14.24380998068156</c:v>
                </c:pt>
                <c:pt idx="887">
                  <c:v>-14.255282050428873</c:v>
                </c:pt>
                <c:pt idx="888">
                  <c:v>-14.266754120617152</c:v>
                </c:pt>
                <c:pt idx="889">
                  <c:v>-14.278226191246281</c:v>
                </c:pt>
                <c:pt idx="890">
                  <c:v>-14.28969826231614</c:v>
                </c:pt>
                <c:pt idx="891">
                  <c:v>-14.30117033382661</c:v>
                </c:pt>
                <c:pt idx="892">
                  <c:v>-14.312642405777575</c:v>
                </c:pt>
                <c:pt idx="893">
                  <c:v>-14.324114478168916</c:v>
                </c:pt>
                <c:pt idx="894">
                  <c:v>-14.335586551000516</c:v>
                </c:pt>
                <c:pt idx="895">
                  <c:v>-14.347058624272256</c:v>
                </c:pt>
                <c:pt idx="896">
                  <c:v>-14.358530697984019</c:v>
                </c:pt>
                <c:pt idx="897">
                  <c:v>-14.370002772135686</c:v>
                </c:pt>
                <c:pt idx="898">
                  <c:v>-14.381474846727141</c:v>
                </c:pt>
                <c:pt idx="899">
                  <c:v>-14.392946921758265</c:v>
                </c:pt>
                <c:pt idx="900">
                  <c:v>-14.404418997228939</c:v>
                </c:pt>
                <c:pt idx="901">
                  <c:v>-14.415891073139047</c:v>
                </c:pt>
                <c:pt idx="902">
                  <c:v>-14.427363149488469</c:v>
                </c:pt>
                <c:pt idx="903">
                  <c:v>-14.43883522627709</c:v>
                </c:pt>
                <c:pt idx="904">
                  <c:v>-14.45030730350479</c:v>
                </c:pt>
                <c:pt idx="905">
                  <c:v>-14.461779381171452</c:v>
                </c:pt>
                <c:pt idx="906">
                  <c:v>-14.473251459276957</c:v>
                </c:pt>
                <c:pt idx="907">
                  <c:v>-14.484723537821187</c:v>
                </c:pt>
                <c:pt idx="908">
                  <c:v>-14.496195616804027</c:v>
                </c:pt>
                <c:pt idx="909">
                  <c:v>-14.507667696225354</c:v>
                </c:pt>
                <c:pt idx="910">
                  <c:v>-14.519139776085055</c:v>
                </c:pt>
                <c:pt idx="911">
                  <c:v>-14.530611856383009</c:v>
                </c:pt>
                <c:pt idx="912">
                  <c:v>-14.5420839371191</c:v>
                </c:pt>
                <c:pt idx="913">
                  <c:v>-14.553556018293209</c:v>
                </c:pt>
                <c:pt idx="914">
                  <c:v>-14.565028099905218</c:v>
                </c:pt>
                <c:pt idx="915">
                  <c:v>-14.57650018195501</c:v>
                </c:pt>
                <c:pt idx="916">
                  <c:v>-14.587972264442467</c:v>
                </c:pt>
                <c:pt idx="917">
                  <c:v>-14.59944434736747</c:v>
                </c:pt>
                <c:pt idx="918">
                  <c:v>-14.610916430729903</c:v>
                </c:pt>
                <c:pt idx="919">
                  <c:v>-14.622388514529646</c:v>
                </c:pt>
                <c:pt idx="920">
                  <c:v>-14.633860598766583</c:v>
                </c:pt>
                <c:pt idx="921">
                  <c:v>-14.645332683440596</c:v>
                </c:pt>
                <c:pt idx="922">
                  <c:v>-14.656804768551567</c:v>
                </c:pt>
                <c:pt idx="923">
                  <c:v>-14.668276854099377</c:v>
                </c:pt>
                <c:pt idx="924">
                  <c:v>-14.679748940083908</c:v>
                </c:pt>
                <c:pt idx="925">
                  <c:v>-14.691221026505042</c:v>
                </c:pt>
                <c:pt idx="926">
                  <c:v>-14.702693113362663</c:v>
                </c:pt>
                <c:pt idx="927">
                  <c:v>-14.714165200656653</c:v>
                </c:pt>
                <c:pt idx="928">
                  <c:v>-14.725637288386894</c:v>
                </c:pt>
                <c:pt idx="929">
                  <c:v>-14.737109376553267</c:v>
                </c:pt>
                <c:pt idx="930">
                  <c:v>-14.748581465155654</c:v>
                </c:pt>
                <c:pt idx="931">
                  <c:v>-14.760053554193938</c:v>
                </c:pt>
                <c:pt idx="932">
                  <c:v>-14.771525643668001</c:v>
                </c:pt>
                <c:pt idx="933">
                  <c:v>-14.782997733577725</c:v>
                </c:pt>
                <c:pt idx="934">
                  <c:v>-14.794469823922991</c:v>
                </c:pt>
                <c:pt idx="935">
                  <c:v>-14.805941914703684</c:v>
                </c:pt>
                <c:pt idx="936">
                  <c:v>-14.817414005919684</c:v>
                </c:pt>
                <c:pt idx="937">
                  <c:v>-14.828886097570873</c:v>
                </c:pt>
                <c:pt idx="938">
                  <c:v>-14.840358189657135</c:v>
                </c:pt>
                <c:pt idx="939">
                  <c:v>-14.85183028217835</c:v>
                </c:pt>
                <c:pt idx="940">
                  <c:v>-14.863302375134401</c:v>
                </c:pt>
                <c:pt idx="941">
                  <c:v>-14.874774468525171</c:v>
                </c:pt>
                <c:pt idx="942">
                  <c:v>-14.886246562350541</c:v>
                </c:pt>
                <c:pt idx="943">
                  <c:v>-14.897718656610394</c:v>
                </c:pt>
                <c:pt idx="944">
                  <c:v>-14.909190751304612</c:v>
                </c:pt>
                <c:pt idx="945">
                  <c:v>-14.920662846433077</c:v>
                </c:pt>
                <c:pt idx="946">
                  <c:v>-14.93213494199567</c:v>
                </c:pt>
                <c:pt idx="947">
                  <c:v>-14.943607037992276</c:v>
                </c:pt>
                <c:pt idx="948">
                  <c:v>-14.955079134422775</c:v>
                </c:pt>
                <c:pt idx="949">
                  <c:v>-14.966551231287049</c:v>
                </c:pt>
                <c:pt idx="950">
                  <c:v>-14.978023328584982</c:v>
                </c:pt>
                <c:pt idx="951">
                  <c:v>-14.989495426316454</c:v>
                </c:pt>
                <c:pt idx="952">
                  <c:v>-15.000967524481348</c:v>
                </c:pt>
                <c:pt idx="953">
                  <c:v>-15.012439623079548</c:v>
                </c:pt>
                <c:pt idx="954">
                  <c:v>-15.023911722110933</c:v>
                </c:pt>
                <c:pt idx="955">
                  <c:v>-15.035383821575387</c:v>
                </c:pt>
                <c:pt idx="956">
                  <c:v>-15.046855921472792</c:v>
                </c:pt>
                <c:pt idx="957">
                  <c:v>-15.05832802180303</c:v>
                </c:pt>
                <c:pt idx="958">
                  <c:v>-15.069800122565983</c:v>
                </c:pt>
                <c:pt idx="959">
                  <c:v>-15.081272223761534</c:v>
                </c:pt>
                <c:pt idx="960">
                  <c:v>-15.092744325389566</c:v>
                </c:pt>
                <c:pt idx="961">
                  <c:v>-15.104216427449959</c:v>
                </c:pt>
                <c:pt idx="962">
                  <c:v>-15.115688529942597</c:v>
                </c:pt>
                <c:pt idx="963">
                  <c:v>-15.12716063286736</c:v>
                </c:pt>
                <c:pt idx="964">
                  <c:v>-15.138632736224132</c:v>
                </c:pt>
                <c:pt idx="965">
                  <c:v>-15.150104840012794</c:v>
                </c:pt>
                <c:pt idx="966">
                  <c:v>-15.16157694423323</c:v>
                </c:pt>
                <c:pt idx="967">
                  <c:v>-15.173049048885321</c:v>
                </c:pt>
                <c:pt idx="968">
                  <c:v>-15.18452115396895</c:v>
                </c:pt>
                <c:pt idx="969">
                  <c:v>-15.195993259483998</c:v>
                </c:pt>
                <c:pt idx="970">
                  <c:v>-15.207465365430348</c:v>
                </c:pt>
                <c:pt idx="971">
                  <c:v>-15.218937471807882</c:v>
                </c:pt>
                <c:pt idx="972">
                  <c:v>-15.230409578616483</c:v>
                </c:pt>
                <c:pt idx="973">
                  <c:v>-15.241881685856033</c:v>
                </c:pt>
                <c:pt idx="974">
                  <c:v>-15.253353793526413</c:v>
                </c:pt>
                <c:pt idx="975">
                  <c:v>-15.264825901627507</c:v>
                </c:pt>
                <c:pt idx="976">
                  <c:v>-15.276298010159195</c:v>
                </c:pt>
                <c:pt idx="977">
                  <c:v>-15.28777011912136</c:v>
                </c:pt>
                <c:pt idx="978">
                  <c:v>-15.299242228513885</c:v>
                </c:pt>
                <c:pt idx="979">
                  <c:v>-15.310714338336652</c:v>
                </c:pt>
                <c:pt idx="980">
                  <c:v>-15.322186448589543</c:v>
                </c:pt>
                <c:pt idx="981">
                  <c:v>-15.333658559272441</c:v>
                </c:pt>
                <c:pt idx="982">
                  <c:v>-15.345130670385227</c:v>
                </c:pt>
                <c:pt idx="983">
                  <c:v>-15.356602781927785</c:v>
                </c:pt>
                <c:pt idx="984">
                  <c:v>-15.368074893899996</c:v>
                </c:pt>
                <c:pt idx="985">
                  <c:v>-15.379547006301742</c:v>
                </c:pt>
                <c:pt idx="986">
                  <c:v>-15.391019119132906</c:v>
                </c:pt>
                <c:pt idx="987">
                  <c:v>-15.40249123239337</c:v>
                </c:pt>
                <c:pt idx="988">
                  <c:v>-15.413963346083015</c:v>
                </c:pt>
                <c:pt idx="989">
                  <c:v>-15.425435460201726</c:v>
                </c:pt>
                <c:pt idx="990">
                  <c:v>-15.436907574749382</c:v>
                </c:pt>
                <c:pt idx="991">
                  <c:v>-15.448379689725867</c:v>
                </c:pt>
                <c:pt idx="992">
                  <c:v>-15.459851805131063</c:v>
                </c:pt>
                <c:pt idx="993">
                  <c:v>-15.471323920964853</c:v>
                </c:pt>
                <c:pt idx="994">
                  <c:v>-15.482796037227118</c:v>
                </c:pt>
                <c:pt idx="995">
                  <c:v>-15.494268153917741</c:v>
                </c:pt>
                <c:pt idx="996">
                  <c:v>-15.505740271036604</c:v>
                </c:pt>
                <c:pt idx="997">
                  <c:v>-15.517212388583591</c:v>
                </c:pt>
                <c:pt idx="998">
                  <c:v>-15.528684506558582</c:v>
                </c:pt>
                <c:pt idx="999">
                  <c:v>-15.54015662496146</c:v>
                </c:pt>
                <c:pt idx="1000">
                  <c:v>-15.551628743792108</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42.400000000000333</c:v>
                </c:pt>
                <c:pt idx="605">
                  <c:v>42.400100000000336</c:v>
                </c:pt>
                <c:pt idx="606">
                  <c:v>42.400200000000339</c:v>
                </c:pt>
                <c:pt idx="607">
                  <c:v>42.400300000000342</c:v>
                </c:pt>
                <c:pt idx="608">
                  <c:v>42.400400000000346</c:v>
                </c:pt>
                <c:pt idx="609">
                  <c:v>42.400500000000349</c:v>
                </c:pt>
                <c:pt idx="610">
                  <c:v>42.400600000000352</c:v>
                </c:pt>
                <c:pt idx="611">
                  <c:v>42.400700000000356</c:v>
                </c:pt>
                <c:pt idx="612">
                  <c:v>42.400800000000359</c:v>
                </c:pt>
                <c:pt idx="613">
                  <c:v>42.400900000000362</c:v>
                </c:pt>
                <c:pt idx="614">
                  <c:v>42.401000000000366</c:v>
                </c:pt>
                <c:pt idx="615">
                  <c:v>42.401100000000369</c:v>
                </c:pt>
                <c:pt idx="616">
                  <c:v>42.401200000000372</c:v>
                </c:pt>
                <c:pt idx="617">
                  <c:v>42.401300000000376</c:v>
                </c:pt>
                <c:pt idx="618">
                  <c:v>42.401400000000379</c:v>
                </c:pt>
                <c:pt idx="619">
                  <c:v>42.401500000000382</c:v>
                </c:pt>
                <c:pt idx="620">
                  <c:v>42.401600000000386</c:v>
                </c:pt>
                <c:pt idx="621">
                  <c:v>42.401700000000389</c:v>
                </c:pt>
                <c:pt idx="622">
                  <c:v>42.401800000000392</c:v>
                </c:pt>
                <c:pt idx="623">
                  <c:v>42.401900000000396</c:v>
                </c:pt>
                <c:pt idx="624">
                  <c:v>42.402000000000399</c:v>
                </c:pt>
                <c:pt idx="625">
                  <c:v>42.402100000000402</c:v>
                </c:pt>
                <c:pt idx="626">
                  <c:v>42.402200000000406</c:v>
                </c:pt>
                <c:pt idx="627">
                  <c:v>42.402300000000409</c:v>
                </c:pt>
                <c:pt idx="628">
                  <c:v>42.402400000000412</c:v>
                </c:pt>
                <c:pt idx="629">
                  <c:v>42.402500000000416</c:v>
                </c:pt>
                <c:pt idx="630">
                  <c:v>42.402600000000419</c:v>
                </c:pt>
                <c:pt idx="631">
                  <c:v>42.402700000000422</c:v>
                </c:pt>
                <c:pt idx="632">
                  <c:v>42.402800000000425</c:v>
                </c:pt>
                <c:pt idx="633">
                  <c:v>42.402900000000429</c:v>
                </c:pt>
                <c:pt idx="634">
                  <c:v>42.403000000000432</c:v>
                </c:pt>
                <c:pt idx="635">
                  <c:v>42.403100000000435</c:v>
                </c:pt>
                <c:pt idx="636">
                  <c:v>42.403200000000439</c:v>
                </c:pt>
                <c:pt idx="637">
                  <c:v>42.403300000000442</c:v>
                </c:pt>
                <c:pt idx="638">
                  <c:v>42.403400000000445</c:v>
                </c:pt>
                <c:pt idx="639">
                  <c:v>42.403500000000449</c:v>
                </c:pt>
                <c:pt idx="640">
                  <c:v>42.403600000000452</c:v>
                </c:pt>
                <c:pt idx="641">
                  <c:v>42.403700000000455</c:v>
                </c:pt>
                <c:pt idx="642">
                  <c:v>42.403800000000459</c:v>
                </c:pt>
                <c:pt idx="643">
                  <c:v>42.403900000000462</c:v>
                </c:pt>
                <c:pt idx="644">
                  <c:v>42.404000000000465</c:v>
                </c:pt>
                <c:pt idx="645">
                  <c:v>42.404100000000469</c:v>
                </c:pt>
                <c:pt idx="646">
                  <c:v>42.404200000000472</c:v>
                </c:pt>
                <c:pt idx="647">
                  <c:v>42.404300000000475</c:v>
                </c:pt>
                <c:pt idx="648">
                  <c:v>42.404400000000479</c:v>
                </c:pt>
                <c:pt idx="649">
                  <c:v>42.404500000000482</c:v>
                </c:pt>
                <c:pt idx="650">
                  <c:v>42.404600000000485</c:v>
                </c:pt>
                <c:pt idx="651">
                  <c:v>42.404700000000489</c:v>
                </c:pt>
                <c:pt idx="652">
                  <c:v>42.404800000000492</c:v>
                </c:pt>
                <c:pt idx="653">
                  <c:v>42.404900000000495</c:v>
                </c:pt>
                <c:pt idx="654">
                  <c:v>42.405000000000499</c:v>
                </c:pt>
                <c:pt idx="655">
                  <c:v>42.405100000000502</c:v>
                </c:pt>
                <c:pt idx="656">
                  <c:v>42.405200000000505</c:v>
                </c:pt>
                <c:pt idx="657">
                  <c:v>42.405300000000508</c:v>
                </c:pt>
                <c:pt idx="658">
                  <c:v>42.405400000000512</c:v>
                </c:pt>
                <c:pt idx="659">
                  <c:v>42.405500000000515</c:v>
                </c:pt>
                <c:pt idx="660">
                  <c:v>42.405600000000518</c:v>
                </c:pt>
                <c:pt idx="661">
                  <c:v>42.405700000000522</c:v>
                </c:pt>
                <c:pt idx="662">
                  <c:v>42.405800000000525</c:v>
                </c:pt>
                <c:pt idx="663">
                  <c:v>42.405900000000528</c:v>
                </c:pt>
                <c:pt idx="664">
                  <c:v>42.406000000000532</c:v>
                </c:pt>
                <c:pt idx="665">
                  <c:v>42.406100000000535</c:v>
                </c:pt>
                <c:pt idx="666">
                  <c:v>42.406200000000538</c:v>
                </c:pt>
                <c:pt idx="667">
                  <c:v>42.406300000000542</c:v>
                </c:pt>
                <c:pt idx="668">
                  <c:v>42.406400000000545</c:v>
                </c:pt>
                <c:pt idx="669">
                  <c:v>42.406500000000548</c:v>
                </c:pt>
                <c:pt idx="670">
                  <c:v>42.406600000000552</c:v>
                </c:pt>
                <c:pt idx="671">
                  <c:v>42.406700000000555</c:v>
                </c:pt>
                <c:pt idx="672">
                  <c:v>42.406800000000558</c:v>
                </c:pt>
                <c:pt idx="673">
                  <c:v>42.406900000000562</c:v>
                </c:pt>
                <c:pt idx="674">
                  <c:v>42.407000000000565</c:v>
                </c:pt>
                <c:pt idx="675">
                  <c:v>42.407100000000568</c:v>
                </c:pt>
                <c:pt idx="676">
                  <c:v>42.407200000000572</c:v>
                </c:pt>
                <c:pt idx="677">
                  <c:v>42.407300000000575</c:v>
                </c:pt>
                <c:pt idx="678">
                  <c:v>42.407400000000578</c:v>
                </c:pt>
                <c:pt idx="679">
                  <c:v>42.407500000000582</c:v>
                </c:pt>
                <c:pt idx="680">
                  <c:v>42.407600000000585</c:v>
                </c:pt>
                <c:pt idx="681">
                  <c:v>42.407700000000588</c:v>
                </c:pt>
                <c:pt idx="682">
                  <c:v>42.407800000000591</c:v>
                </c:pt>
                <c:pt idx="683">
                  <c:v>42.407900000000595</c:v>
                </c:pt>
                <c:pt idx="684">
                  <c:v>42.408000000000598</c:v>
                </c:pt>
                <c:pt idx="685">
                  <c:v>42.408100000000601</c:v>
                </c:pt>
                <c:pt idx="686">
                  <c:v>42.408200000000605</c:v>
                </c:pt>
                <c:pt idx="687">
                  <c:v>42.408300000000608</c:v>
                </c:pt>
                <c:pt idx="688">
                  <c:v>42.408400000000611</c:v>
                </c:pt>
                <c:pt idx="689">
                  <c:v>42.408500000000615</c:v>
                </c:pt>
                <c:pt idx="690">
                  <c:v>42.408600000000618</c:v>
                </c:pt>
                <c:pt idx="691">
                  <c:v>42.408700000000621</c:v>
                </c:pt>
                <c:pt idx="692">
                  <c:v>42.408800000000625</c:v>
                </c:pt>
                <c:pt idx="693">
                  <c:v>42.408900000000628</c:v>
                </c:pt>
                <c:pt idx="694">
                  <c:v>42.409000000000631</c:v>
                </c:pt>
                <c:pt idx="695">
                  <c:v>42.409100000000635</c:v>
                </c:pt>
                <c:pt idx="696">
                  <c:v>42.409200000000638</c:v>
                </c:pt>
                <c:pt idx="697">
                  <c:v>42.409300000000641</c:v>
                </c:pt>
                <c:pt idx="698">
                  <c:v>42.409400000000645</c:v>
                </c:pt>
                <c:pt idx="699">
                  <c:v>42.409500000000648</c:v>
                </c:pt>
                <c:pt idx="700">
                  <c:v>42.409600000000651</c:v>
                </c:pt>
                <c:pt idx="701">
                  <c:v>42.409700000000655</c:v>
                </c:pt>
                <c:pt idx="702">
                  <c:v>42.409800000000658</c:v>
                </c:pt>
                <c:pt idx="703">
                  <c:v>42.409900000000661</c:v>
                </c:pt>
                <c:pt idx="704">
                  <c:v>42.410000000000664</c:v>
                </c:pt>
                <c:pt idx="705">
                  <c:v>42.410100000000668</c:v>
                </c:pt>
                <c:pt idx="706">
                  <c:v>42.410200000000671</c:v>
                </c:pt>
                <c:pt idx="707">
                  <c:v>42.410300000000674</c:v>
                </c:pt>
                <c:pt idx="708">
                  <c:v>42.410400000000678</c:v>
                </c:pt>
                <c:pt idx="709">
                  <c:v>42.410500000000681</c:v>
                </c:pt>
                <c:pt idx="710">
                  <c:v>42.410600000000684</c:v>
                </c:pt>
                <c:pt idx="711">
                  <c:v>42.410700000000688</c:v>
                </c:pt>
                <c:pt idx="712">
                  <c:v>42.410800000000691</c:v>
                </c:pt>
                <c:pt idx="713">
                  <c:v>42.410900000000694</c:v>
                </c:pt>
                <c:pt idx="714">
                  <c:v>42.411000000000698</c:v>
                </c:pt>
                <c:pt idx="715">
                  <c:v>42.411100000000701</c:v>
                </c:pt>
                <c:pt idx="716">
                  <c:v>42.411200000000704</c:v>
                </c:pt>
                <c:pt idx="717">
                  <c:v>42.411300000000708</c:v>
                </c:pt>
                <c:pt idx="718">
                  <c:v>42.411400000000711</c:v>
                </c:pt>
                <c:pt idx="719">
                  <c:v>42.411500000000714</c:v>
                </c:pt>
                <c:pt idx="720">
                  <c:v>42.411600000000718</c:v>
                </c:pt>
                <c:pt idx="721">
                  <c:v>42.411700000000721</c:v>
                </c:pt>
                <c:pt idx="722">
                  <c:v>42.411800000000724</c:v>
                </c:pt>
                <c:pt idx="723">
                  <c:v>42.411900000000728</c:v>
                </c:pt>
                <c:pt idx="724">
                  <c:v>42.412000000000731</c:v>
                </c:pt>
                <c:pt idx="725">
                  <c:v>42.412100000000734</c:v>
                </c:pt>
                <c:pt idx="726">
                  <c:v>42.412200000000738</c:v>
                </c:pt>
                <c:pt idx="727">
                  <c:v>42.412300000000741</c:v>
                </c:pt>
                <c:pt idx="728">
                  <c:v>42.412400000000744</c:v>
                </c:pt>
                <c:pt idx="729">
                  <c:v>42.412500000000747</c:v>
                </c:pt>
                <c:pt idx="730">
                  <c:v>42.412600000000751</c:v>
                </c:pt>
                <c:pt idx="731">
                  <c:v>42.412700000000754</c:v>
                </c:pt>
                <c:pt idx="732">
                  <c:v>42.412800000000757</c:v>
                </c:pt>
                <c:pt idx="733">
                  <c:v>42.412900000000761</c:v>
                </c:pt>
                <c:pt idx="734">
                  <c:v>42.413000000000764</c:v>
                </c:pt>
                <c:pt idx="735">
                  <c:v>42.413100000000767</c:v>
                </c:pt>
                <c:pt idx="736">
                  <c:v>42.413200000000771</c:v>
                </c:pt>
                <c:pt idx="737">
                  <c:v>42.413300000000774</c:v>
                </c:pt>
                <c:pt idx="738">
                  <c:v>42.413400000000777</c:v>
                </c:pt>
                <c:pt idx="739">
                  <c:v>42.413500000000781</c:v>
                </c:pt>
                <c:pt idx="740">
                  <c:v>42.413600000000784</c:v>
                </c:pt>
                <c:pt idx="741">
                  <c:v>42.413700000000787</c:v>
                </c:pt>
                <c:pt idx="742">
                  <c:v>42.413800000000791</c:v>
                </c:pt>
                <c:pt idx="743">
                  <c:v>42.413900000000794</c:v>
                </c:pt>
                <c:pt idx="744">
                  <c:v>42.414000000000797</c:v>
                </c:pt>
                <c:pt idx="745">
                  <c:v>42.414100000000801</c:v>
                </c:pt>
                <c:pt idx="746">
                  <c:v>42.414200000000804</c:v>
                </c:pt>
                <c:pt idx="747">
                  <c:v>42.414300000000807</c:v>
                </c:pt>
                <c:pt idx="748">
                  <c:v>42.414400000000811</c:v>
                </c:pt>
                <c:pt idx="749">
                  <c:v>42.414500000000814</c:v>
                </c:pt>
                <c:pt idx="750">
                  <c:v>42.414600000000817</c:v>
                </c:pt>
                <c:pt idx="751">
                  <c:v>42.414700000000821</c:v>
                </c:pt>
                <c:pt idx="752">
                  <c:v>42.414800000000824</c:v>
                </c:pt>
                <c:pt idx="753">
                  <c:v>42.414900000000827</c:v>
                </c:pt>
                <c:pt idx="754">
                  <c:v>42.41500000000083</c:v>
                </c:pt>
                <c:pt idx="755">
                  <c:v>42.415100000000834</c:v>
                </c:pt>
                <c:pt idx="756">
                  <c:v>42.415200000000837</c:v>
                </c:pt>
                <c:pt idx="757">
                  <c:v>42.41530000000084</c:v>
                </c:pt>
                <c:pt idx="758">
                  <c:v>42.415400000000844</c:v>
                </c:pt>
                <c:pt idx="759">
                  <c:v>42.415500000000847</c:v>
                </c:pt>
                <c:pt idx="760">
                  <c:v>42.41560000000085</c:v>
                </c:pt>
                <c:pt idx="761">
                  <c:v>42.415700000000854</c:v>
                </c:pt>
                <c:pt idx="762">
                  <c:v>42.415800000000857</c:v>
                </c:pt>
                <c:pt idx="763">
                  <c:v>42.41590000000086</c:v>
                </c:pt>
                <c:pt idx="764">
                  <c:v>42.416000000000864</c:v>
                </c:pt>
                <c:pt idx="765">
                  <c:v>42.416100000000867</c:v>
                </c:pt>
                <c:pt idx="766">
                  <c:v>42.41620000000087</c:v>
                </c:pt>
                <c:pt idx="767">
                  <c:v>42.416300000000874</c:v>
                </c:pt>
                <c:pt idx="768">
                  <c:v>42.416400000000877</c:v>
                </c:pt>
                <c:pt idx="769">
                  <c:v>42.41650000000088</c:v>
                </c:pt>
                <c:pt idx="770">
                  <c:v>42.416600000000884</c:v>
                </c:pt>
                <c:pt idx="771">
                  <c:v>42.416700000000887</c:v>
                </c:pt>
                <c:pt idx="772">
                  <c:v>42.41680000000089</c:v>
                </c:pt>
                <c:pt idx="773">
                  <c:v>42.416900000000894</c:v>
                </c:pt>
                <c:pt idx="774">
                  <c:v>42.417000000000897</c:v>
                </c:pt>
                <c:pt idx="775">
                  <c:v>42.4171000000009</c:v>
                </c:pt>
                <c:pt idx="776">
                  <c:v>42.417200000000904</c:v>
                </c:pt>
                <c:pt idx="777">
                  <c:v>42.417300000000907</c:v>
                </c:pt>
                <c:pt idx="778">
                  <c:v>42.41740000000091</c:v>
                </c:pt>
                <c:pt idx="779">
                  <c:v>42.417500000000913</c:v>
                </c:pt>
                <c:pt idx="780">
                  <c:v>42.417600000000917</c:v>
                </c:pt>
                <c:pt idx="781">
                  <c:v>42.41770000000092</c:v>
                </c:pt>
                <c:pt idx="782">
                  <c:v>42.417800000000923</c:v>
                </c:pt>
                <c:pt idx="783">
                  <c:v>42.417900000000927</c:v>
                </c:pt>
                <c:pt idx="784">
                  <c:v>42.41800000000093</c:v>
                </c:pt>
                <c:pt idx="785">
                  <c:v>42.418100000000933</c:v>
                </c:pt>
                <c:pt idx="786">
                  <c:v>42.418200000000937</c:v>
                </c:pt>
                <c:pt idx="787">
                  <c:v>42.41830000000094</c:v>
                </c:pt>
                <c:pt idx="788">
                  <c:v>42.418400000000943</c:v>
                </c:pt>
                <c:pt idx="789">
                  <c:v>42.418500000000947</c:v>
                </c:pt>
                <c:pt idx="790">
                  <c:v>42.41860000000095</c:v>
                </c:pt>
                <c:pt idx="791">
                  <c:v>42.418700000000953</c:v>
                </c:pt>
                <c:pt idx="792">
                  <c:v>42.418800000000957</c:v>
                </c:pt>
                <c:pt idx="793">
                  <c:v>42.41890000000096</c:v>
                </c:pt>
                <c:pt idx="794">
                  <c:v>42.419000000000963</c:v>
                </c:pt>
                <c:pt idx="795">
                  <c:v>42.419100000000967</c:v>
                </c:pt>
                <c:pt idx="796">
                  <c:v>42.41920000000097</c:v>
                </c:pt>
                <c:pt idx="797">
                  <c:v>42.419300000000973</c:v>
                </c:pt>
                <c:pt idx="798">
                  <c:v>42.419400000000977</c:v>
                </c:pt>
                <c:pt idx="799">
                  <c:v>42.41950000000098</c:v>
                </c:pt>
                <c:pt idx="800">
                  <c:v>42.419600000000983</c:v>
                </c:pt>
                <c:pt idx="801">
                  <c:v>42.419700000000987</c:v>
                </c:pt>
                <c:pt idx="802">
                  <c:v>42.41980000000099</c:v>
                </c:pt>
                <c:pt idx="803">
                  <c:v>42.419900000000993</c:v>
                </c:pt>
                <c:pt idx="804">
                  <c:v>42.420000000000996</c:v>
                </c:pt>
                <c:pt idx="805">
                  <c:v>42.420100000001</c:v>
                </c:pt>
                <c:pt idx="806">
                  <c:v>42.420200000001003</c:v>
                </c:pt>
                <c:pt idx="807">
                  <c:v>42.420300000001006</c:v>
                </c:pt>
                <c:pt idx="808">
                  <c:v>42.42040000000101</c:v>
                </c:pt>
                <c:pt idx="809">
                  <c:v>42.420500000001013</c:v>
                </c:pt>
                <c:pt idx="810">
                  <c:v>42.420600000001016</c:v>
                </c:pt>
                <c:pt idx="811">
                  <c:v>42.42070000000102</c:v>
                </c:pt>
                <c:pt idx="812">
                  <c:v>42.420800000001023</c:v>
                </c:pt>
                <c:pt idx="813">
                  <c:v>42.420900000001026</c:v>
                </c:pt>
                <c:pt idx="814">
                  <c:v>42.42100000000103</c:v>
                </c:pt>
                <c:pt idx="815">
                  <c:v>42.421100000001033</c:v>
                </c:pt>
                <c:pt idx="816">
                  <c:v>42.421200000001036</c:v>
                </c:pt>
                <c:pt idx="817">
                  <c:v>42.42130000000104</c:v>
                </c:pt>
                <c:pt idx="818">
                  <c:v>42.421400000001043</c:v>
                </c:pt>
                <c:pt idx="819">
                  <c:v>42.421500000001046</c:v>
                </c:pt>
                <c:pt idx="820">
                  <c:v>42.42160000000105</c:v>
                </c:pt>
                <c:pt idx="821">
                  <c:v>42.421700000001053</c:v>
                </c:pt>
                <c:pt idx="822">
                  <c:v>42.421800000001056</c:v>
                </c:pt>
                <c:pt idx="823">
                  <c:v>42.42190000000106</c:v>
                </c:pt>
                <c:pt idx="824">
                  <c:v>42.422000000001063</c:v>
                </c:pt>
                <c:pt idx="825">
                  <c:v>42.422100000001066</c:v>
                </c:pt>
                <c:pt idx="826">
                  <c:v>42.422200000001069</c:v>
                </c:pt>
                <c:pt idx="827">
                  <c:v>42.422300000001073</c:v>
                </c:pt>
                <c:pt idx="828">
                  <c:v>42.422400000001076</c:v>
                </c:pt>
                <c:pt idx="829">
                  <c:v>42.422500000001079</c:v>
                </c:pt>
                <c:pt idx="830">
                  <c:v>42.422600000001083</c:v>
                </c:pt>
                <c:pt idx="831">
                  <c:v>42.422700000001086</c:v>
                </c:pt>
                <c:pt idx="832">
                  <c:v>42.422800000001089</c:v>
                </c:pt>
                <c:pt idx="833">
                  <c:v>42.422900000001093</c:v>
                </c:pt>
                <c:pt idx="834">
                  <c:v>42.423000000001096</c:v>
                </c:pt>
                <c:pt idx="835">
                  <c:v>42.423100000001099</c:v>
                </c:pt>
                <c:pt idx="836">
                  <c:v>42.423200000001103</c:v>
                </c:pt>
                <c:pt idx="837">
                  <c:v>42.423300000001106</c:v>
                </c:pt>
                <c:pt idx="838">
                  <c:v>42.423400000001109</c:v>
                </c:pt>
                <c:pt idx="839">
                  <c:v>42.423500000001113</c:v>
                </c:pt>
                <c:pt idx="840">
                  <c:v>42.423600000001116</c:v>
                </c:pt>
                <c:pt idx="841">
                  <c:v>42.423700000001119</c:v>
                </c:pt>
                <c:pt idx="842">
                  <c:v>42.423800000001123</c:v>
                </c:pt>
                <c:pt idx="843">
                  <c:v>42.423900000001126</c:v>
                </c:pt>
                <c:pt idx="844">
                  <c:v>42.424000000001129</c:v>
                </c:pt>
                <c:pt idx="845">
                  <c:v>42.424100000001133</c:v>
                </c:pt>
                <c:pt idx="846">
                  <c:v>42.424200000001136</c:v>
                </c:pt>
                <c:pt idx="847">
                  <c:v>42.424300000001139</c:v>
                </c:pt>
                <c:pt idx="848">
                  <c:v>42.424400000001143</c:v>
                </c:pt>
                <c:pt idx="849">
                  <c:v>42.424500000001146</c:v>
                </c:pt>
                <c:pt idx="850">
                  <c:v>42.424600000001149</c:v>
                </c:pt>
                <c:pt idx="851">
                  <c:v>42.424700000001152</c:v>
                </c:pt>
                <c:pt idx="852">
                  <c:v>42.424800000001156</c:v>
                </c:pt>
                <c:pt idx="853">
                  <c:v>42.424900000001159</c:v>
                </c:pt>
                <c:pt idx="854">
                  <c:v>42.425000000001162</c:v>
                </c:pt>
                <c:pt idx="855">
                  <c:v>42.425100000001166</c:v>
                </c:pt>
                <c:pt idx="856">
                  <c:v>42.425200000001169</c:v>
                </c:pt>
                <c:pt idx="857">
                  <c:v>42.425300000001172</c:v>
                </c:pt>
                <c:pt idx="858">
                  <c:v>42.425400000001176</c:v>
                </c:pt>
                <c:pt idx="859">
                  <c:v>42.425500000001179</c:v>
                </c:pt>
                <c:pt idx="860">
                  <c:v>42.425600000001182</c:v>
                </c:pt>
                <c:pt idx="861">
                  <c:v>42.425700000001186</c:v>
                </c:pt>
                <c:pt idx="862">
                  <c:v>42.425800000001189</c:v>
                </c:pt>
                <c:pt idx="863">
                  <c:v>42.425900000001192</c:v>
                </c:pt>
                <c:pt idx="864">
                  <c:v>42.426000000001196</c:v>
                </c:pt>
                <c:pt idx="865">
                  <c:v>42.426100000001199</c:v>
                </c:pt>
                <c:pt idx="866">
                  <c:v>42.426200000001202</c:v>
                </c:pt>
                <c:pt idx="867">
                  <c:v>42.426300000001206</c:v>
                </c:pt>
                <c:pt idx="868">
                  <c:v>42.426400000001209</c:v>
                </c:pt>
                <c:pt idx="869">
                  <c:v>42.426500000001212</c:v>
                </c:pt>
                <c:pt idx="870">
                  <c:v>42.426600000001216</c:v>
                </c:pt>
                <c:pt idx="871">
                  <c:v>42.426700000001219</c:v>
                </c:pt>
                <c:pt idx="872">
                  <c:v>42.426800000001222</c:v>
                </c:pt>
                <c:pt idx="873">
                  <c:v>42.426900000001226</c:v>
                </c:pt>
                <c:pt idx="874">
                  <c:v>42.427000000001229</c:v>
                </c:pt>
                <c:pt idx="875">
                  <c:v>42.427100000001232</c:v>
                </c:pt>
                <c:pt idx="876">
                  <c:v>42.427200000001235</c:v>
                </c:pt>
                <c:pt idx="877">
                  <c:v>42.427300000001239</c:v>
                </c:pt>
                <c:pt idx="878">
                  <c:v>42.427400000001242</c:v>
                </c:pt>
                <c:pt idx="879">
                  <c:v>42.427500000001245</c:v>
                </c:pt>
                <c:pt idx="880">
                  <c:v>42.427600000001249</c:v>
                </c:pt>
                <c:pt idx="881">
                  <c:v>42.427700000001252</c:v>
                </c:pt>
                <c:pt idx="882">
                  <c:v>42.427800000001255</c:v>
                </c:pt>
                <c:pt idx="883">
                  <c:v>42.427900000001259</c:v>
                </c:pt>
                <c:pt idx="884">
                  <c:v>42.428000000001262</c:v>
                </c:pt>
                <c:pt idx="885">
                  <c:v>42.428100000001265</c:v>
                </c:pt>
                <c:pt idx="886">
                  <c:v>42.428200000001269</c:v>
                </c:pt>
                <c:pt idx="887">
                  <c:v>42.428300000001272</c:v>
                </c:pt>
                <c:pt idx="888">
                  <c:v>42.428400000001275</c:v>
                </c:pt>
                <c:pt idx="889">
                  <c:v>42.428500000001279</c:v>
                </c:pt>
                <c:pt idx="890">
                  <c:v>42.428600000001282</c:v>
                </c:pt>
                <c:pt idx="891">
                  <c:v>42.428700000001285</c:v>
                </c:pt>
                <c:pt idx="892">
                  <c:v>42.428800000001289</c:v>
                </c:pt>
                <c:pt idx="893">
                  <c:v>42.428900000001292</c:v>
                </c:pt>
                <c:pt idx="894">
                  <c:v>42.429000000001295</c:v>
                </c:pt>
                <c:pt idx="895">
                  <c:v>42.429100000001299</c:v>
                </c:pt>
                <c:pt idx="896">
                  <c:v>42.429200000001302</c:v>
                </c:pt>
                <c:pt idx="897">
                  <c:v>42.429300000001305</c:v>
                </c:pt>
                <c:pt idx="898">
                  <c:v>42.429400000001309</c:v>
                </c:pt>
                <c:pt idx="899">
                  <c:v>42.429500000001312</c:v>
                </c:pt>
                <c:pt idx="900">
                  <c:v>42.429600000001315</c:v>
                </c:pt>
                <c:pt idx="901">
                  <c:v>42.429700000001318</c:v>
                </c:pt>
                <c:pt idx="902">
                  <c:v>42.429800000001322</c:v>
                </c:pt>
                <c:pt idx="903">
                  <c:v>42.429900000001325</c:v>
                </c:pt>
                <c:pt idx="904">
                  <c:v>42.430000000001328</c:v>
                </c:pt>
                <c:pt idx="905">
                  <c:v>42.430100000001332</c:v>
                </c:pt>
                <c:pt idx="906">
                  <c:v>42.430200000001335</c:v>
                </c:pt>
                <c:pt idx="907">
                  <c:v>42.430300000001338</c:v>
                </c:pt>
                <c:pt idx="908">
                  <c:v>42.430400000001342</c:v>
                </c:pt>
                <c:pt idx="909">
                  <c:v>42.430500000001345</c:v>
                </c:pt>
                <c:pt idx="910">
                  <c:v>42.430600000001348</c:v>
                </c:pt>
                <c:pt idx="911">
                  <c:v>42.430700000001352</c:v>
                </c:pt>
                <c:pt idx="912">
                  <c:v>42.430800000001355</c:v>
                </c:pt>
                <c:pt idx="913">
                  <c:v>42.430900000001358</c:v>
                </c:pt>
                <c:pt idx="914">
                  <c:v>42.431000000001362</c:v>
                </c:pt>
                <c:pt idx="915">
                  <c:v>42.431100000001365</c:v>
                </c:pt>
                <c:pt idx="916">
                  <c:v>42.431200000001368</c:v>
                </c:pt>
                <c:pt idx="917">
                  <c:v>42.431300000001372</c:v>
                </c:pt>
                <c:pt idx="918">
                  <c:v>42.431400000001375</c:v>
                </c:pt>
                <c:pt idx="919">
                  <c:v>42.431500000001378</c:v>
                </c:pt>
                <c:pt idx="920">
                  <c:v>42.431600000001382</c:v>
                </c:pt>
                <c:pt idx="921">
                  <c:v>42.431700000001385</c:v>
                </c:pt>
                <c:pt idx="922">
                  <c:v>42.431800000001388</c:v>
                </c:pt>
                <c:pt idx="923">
                  <c:v>42.431900000001392</c:v>
                </c:pt>
                <c:pt idx="924">
                  <c:v>42.432000000001395</c:v>
                </c:pt>
                <c:pt idx="925">
                  <c:v>42.432100000001398</c:v>
                </c:pt>
                <c:pt idx="926">
                  <c:v>42.432200000001401</c:v>
                </c:pt>
                <c:pt idx="927">
                  <c:v>42.432300000001405</c:v>
                </c:pt>
                <c:pt idx="928">
                  <c:v>42.432400000001408</c:v>
                </c:pt>
                <c:pt idx="929">
                  <c:v>42.432500000001411</c:v>
                </c:pt>
                <c:pt idx="930">
                  <c:v>42.432600000001415</c:v>
                </c:pt>
                <c:pt idx="931">
                  <c:v>42.432700000001418</c:v>
                </c:pt>
                <c:pt idx="932">
                  <c:v>42.432800000001421</c:v>
                </c:pt>
                <c:pt idx="933">
                  <c:v>42.432900000001425</c:v>
                </c:pt>
                <c:pt idx="934">
                  <c:v>42.433000000001428</c:v>
                </c:pt>
                <c:pt idx="935">
                  <c:v>42.433100000001431</c:v>
                </c:pt>
                <c:pt idx="936">
                  <c:v>42.433200000001435</c:v>
                </c:pt>
                <c:pt idx="937">
                  <c:v>42.433300000001438</c:v>
                </c:pt>
                <c:pt idx="938">
                  <c:v>42.433400000001441</c:v>
                </c:pt>
                <c:pt idx="939">
                  <c:v>42.433500000001445</c:v>
                </c:pt>
                <c:pt idx="940">
                  <c:v>42.433600000001448</c:v>
                </c:pt>
                <c:pt idx="941">
                  <c:v>42.433700000001451</c:v>
                </c:pt>
                <c:pt idx="942">
                  <c:v>42.433800000001455</c:v>
                </c:pt>
                <c:pt idx="943">
                  <c:v>42.433900000001458</c:v>
                </c:pt>
                <c:pt idx="944">
                  <c:v>42.434000000001461</c:v>
                </c:pt>
                <c:pt idx="945">
                  <c:v>42.434100000001465</c:v>
                </c:pt>
                <c:pt idx="946">
                  <c:v>42.434200000001468</c:v>
                </c:pt>
                <c:pt idx="947">
                  <c:v>42.434300000001471</c:v>
                </c:pt>
                <c:pt idx="948">
                  <c:v>42.434400000001474</c:v>
                </c:pt>
                <c:pt idx="949">
                  <c:v>42.434500000001478</c:v>
                </c:pt>
                <c:pt idx="950">
                  <c:v>42.434600000001481</c:v>
                </c:pt>
                <c:pt idx="951">
                  <c:v>42.434700000001484</c:v>
                </c:pt>
                <c:pt idx="952">
                  <c:v>42.434800000001488</c:v>
                </c:pt>
                <c:pt idx="953">
                  <c:v>42.434900000001491</c:v>
                </c:pt>
                <c:pt idx="954">
                  <c:v>42.435000000001494</c:v>
                </c:pt>
                <c:pt idx="955">
                  <c:v>42.435100000001498</c:v>
                </c:pt>
                <c:pt idx="956">
                  <c:v>42.435200000001501</c:v>
                </c:pt>
                <c:pt idx="957">
                  <c:v>42.435300000001504</c:v>
                </c:pt>
                <c:pt idx="958">
                  <c:v>42.435400000001508</c:v>
                </c:pt>
                <c:pt idx="959">
                  <c:v>42.435500000001511</c:v>
                </c:pt>
                <c:pt idx="960">
                  <c:v>42.435600000001514</c:v>
                </c:pt>
                <c:pt idx="961">
                  <c:v>42.435700000001518</c:v>
                </c:pt>
                <c:pt idx="962">
                  <c:v>42.435800000001521</c:v>
                </c:pt>
                <c:pt idx="963">
                  <c:v>42.435900000001524</c:v>
                </c:pt>
                <c:pt idx="964">
                  <c:v>42.436000000001528</c:v>
                </c:pt>
                <c:pt idx="965">
                  <c:v>42.436100000001531</c:v>
                </c:pt>
                <c:pt idx="966">
                  <c:v>42.436200000001534</c:v>
                </c:pt>
                <c:pt idx="967">
                  <c:v>42.436300000001538</c:v>
                </c:pt>
                <c:pt idx="968">
                  <c:v>42.436400000001541</c:v>
                </c:pt>
                <c:pt idx="969">
                  <c:v>42.436500000001544</c:v>
                </c:pt>
                <c:pt idx="970">
                  <c:v>42.436600000001548</c:v>
                </c:pt>
                <c:pt idx="971">
                  <c:v>42.436700000001551</c:v>
                </c:pt>
                <c:pt idx="972">
                  <c:v>42.436800000001554</c:v>
                </c:pt>
                <c:pt idx="973">
                  <c:v>42.436900000001557</c:v>
                </c:pt>
                <c:pt idx="974">
                  <c:v>42.437000000001561</c:v>
                </c:pt>
                <c:pt idx="975">
                  <c:v>42.437100000001564</c:v>
                </c:pt>
                <c:pt idx="976">
                  <c:v>42.437200000001567</c:v>
                </c:pt>
                <c:pt idx="977">
                  <c:v>42.437300000001571</c:v>
                </c:pt>
                <c:pt idx="978">
                  <c:v>42.437400000001574</c:v>
                </c:pt>
                <c:pt idx="979">
                  <c:v>42.437500000001577</c:v>
                </c:pt>
                <c:pt idx="980">
                  <c:v>42.437600000001581</c:v>
                </c:pt>
                <c:pt idx="981">
                  <c:v>42.437700000001584</c:v>
                </c:pt>
                <c:pt idx="982">
                  <c:v>42.437800000001587</c:v>
                </c:pt>
                <c:pt idx="983">
                  <c:v>42.437900000001591</c:v>
                </c:pt>
                <c:pt idx="984">
                  <c:v>42.438000000001594</c:v>
                </c:pt>
                <c:pt idx="985">
                  <c:v>42.438100000001597</c:v>
                </c:pt>
                <c:pt idx="986">
                  <c:v>42.438200000001601</c:v>
                </c:pt>
                <c:pt idx="987">
                  <c:v>42.438300000001604</c:v>
                </c:pt>
                <c:pt idx="988">
                  <c:v>42.438400000001607</c:v>
                </c:pt>
                <c:pt idx="989">
                  <c:v>42.438500000001611</c:v>
                </c:pt>
                <c:pt idx="990">
                  <c:v>42.438600000001614</c:v>
                </c:pt>
                <c:pt idx="991">
                  <c:v>42.438700000001617</c:v>
                </c:pt>
                <c:pt idx="992">
                  <c:v>42.438800000001621</c:v>
                </c:pt>
                <c:pt idx="993">
                  <c:v>42.438900000001624</c:v>
                </c:pt>
                <c:pt idx="994">
                  <c:v>42.439000000001627</c:v>
                </c:pt>
                <c:pt idx="995">
                  <c:v>42.439100000001631</c:v>
                </c:pt>
                <c:pt idx="996">
                  <c:v>42.439200000001634</c:v>
                </c:pt>
                <c:pt idx="997">
                  <c:v>42.439300000001637</c:v>
                </c:pt>
                <c:pt idx="998">
                  <c:v>42.43940000000164</c:v>
                </c:pt>
                <c:pt idx="999">
                  <c:v>42.439500000001644</c:v>
                </c:pt>
                <c:pt idx="1000">
                  <c:v>42.439600000001647</c:v>
                </c:pt>
              </c:numCache>
            </c:numRef>
          </c:xVal>
          <c:yVal>
            <c:numRef>
              <c:f>Calculs!$K$4:$K$1004</c:f>
              <c:numCache>
                <c:formatCode>0.00</c:formatCode>
                <c:ptCount val="1001"/>
                <c:pt idx="0">
                  <c:v>0</c:v>
                </c:pt>
                <c:pt idx="1">
                  <c:v>0.9860258041822042</c:v>
                </c:pt>
                <c:pt idx="2">
                  <c:v>1.9800538285546747</c:v>
                </c:pt>
                <c:pt idx="3">
                  <c:v>2.9910380675463832</c:v>
                </c:pt>
                <c:pt idx="4">
                  <c:v>4.022002321056342</c:v>
                </c:pt>
                <c:pt idx="5">
                  <c:v>5.072202719963693</c:v>
                </c:pt>
                <c:pt idx="6">
                  <c:v>6.1411106186938422</c:v>
                </c:pt>
                <c:pt idx="7">
                  <c:v>7.2286453230017642</c:v>
                </c:pt>
                <c:pt idx="8">
                  <c:v>8.3349430500628738</c:v>
                </c:pt>
                <c:pt idx="9">
                  <c:v>9.4601398124307359</c:v>
                </c:pt>
                <c:pt idx="10">
                  <c:v>10.604371411166357</c:v>
                </c:pt>
                <c:pt idx="11">
                  <c:v>11.767750844306228</c:v>
                </c:pt>
                <c:pt idx="12">
                  <c:v>12.950345655970654</c:v>
                </c:pt>
                <c:pt idx="13">
                  <c:v>14.152200443156055</c:v>
                </c:pt>
                <c:pt idx="14">
                  <c:v>15.373359423648933</c:v>
                </c:pt>
                <c:pt idx="15">
                  <c:v>16.613866432661176</c:v>
                </c:pt>
                <c:pt idx="16">
                  <c:v>17.873764919494921</c:v>
                </c:pt>
                <c:pt idx="17">
                  <c:v>19.153097944237317</c:v>
                </c:pt>
                <c:pt idx="18">
                  <c:v>20.451908174485553</c:v>
                </c:pt>
                <c:pt idx="19">
                  <c:v>21.770237882102496</c:v>
                </c:pt>
                <c:pt idx="20">
                  <c:v>23.10812894000334</c:v>
                </c:pt>
                <c:pt idx="21">
                  <c:v>24.465613723239922</c:v>
                </c:pt>
                <c:pt idx="22">
                  <c:v>25.842705987587966</c:v>
                </c:pt>
                <c:pt idx="23">
                  <c:v>27.239409937276672</c:v>
                </c:pt>
                <c:pt idx="24">
                  <c:v>28.655729316439317</c:v>
                </c:pt>
                <c:pt idx="25">
                  <c:v>30.091667408390165</c:v>
                </c:pt>
                <c:pt idx="26">
                  <c:v>31.54722703495516</c:v>
                </c:pt>
                <c:pt idx="27">
                  <c:v>33.022410555856283</c:v>
                </c:pt>
                <c:pt idx="28">
                  <c:v>34.517219868149567</c:v>
                </c:pt>
                <c:pt idx="29">
                  <c:v>36.031656405716703</c:v>
                </c:pt>
                <c:pt idx="30">
                  <c:v>37.565721138810233</c:v>
                </c:pt>
                <c:pt idx="31">
                  <c:v>39.119414573652257</c:v>
                </c:pt>
                <c:pt idx="32">
                  <c:v>40.692736752086667</c:v>
                </c:pt>
                <c:pt idx="33">
                  <c:v>42.285687251284813</c:v>
                </c:pt>
                <c:pt idx="34">
                  <c:v>43.898265183504662</c:v>
                </c:pt>
                <c:pt idx="35">
                  <c:v>45.530469195903315</c:v>
                </c:pt>
                <c:pt idx="36">
                  <c:v>47.182297470402929</c:v>
                </c:pt>
                <c:pt idx="37">
                  <c:v>48.853747723609942</c:v>
                </c:pt>
                <c:pt idx="38">
                  <c:v>50.544817206787634</c:v>
                </c:pt>
                <c:pt idx="39">
                  <c:v>52.255502705881902</c:v>
                </c:pt>
                <c:pt idx="40">
                  <c:v>53.985800541600256</c:v>
                </c:pt>
                <c:pt idx="41">
                  <c:v>55.735699433510447</c:v>
                </c:pt>
                <c:pt idx="42">
                  <c:v>57.505173349566256</c:v>
                </c:pt>
                <c:pt idx="43">
                  <c:v>59.294188629686289</c:v>
                </c:pt>
                <c:pt idx="44">
                  <c:v>61.102711125107454</c:v>
                </c:pt>
                <c:pt idx="45">
                  <c:v>62.930706200922948</c:v>
                </c:pt>
                <c:pt idx="46">
                  <c:v>64.778138738677441</c:v>
                </c:pt>
                <c:pt idx="47">
                  <c:v>66.644973139018788</c:v>
                </c:pt>
                <c:pt idx="48">
                  <c:v>68.531173324405586</c:v>
                </c:pt>
                <c:pt idx="49">
                  <c:v>70.436702741870022</c:v>
                </c:pt>
                <c:pt idx="50">
                  <c:v>72.36152436583518</c:v>
                </c:pt>
                <c:pt idx="51">
                  <c:v>74.305600700986275</c:v>
                </c:pt>
                <c:pt idx="52">
                  <c:v>76.268893785195033</c:v>
                </c:pt>
                <c:pt idx="53">
                  <c:v>78.251365192496593</c:v>
                </c:pt>
                <c:pt idx="54">
                  <c:v>80.252976036118199</c:v>
                </c:pt>
                <c:pt idx="55">
                  <c:v>82.273686971559002</c:v>
                </c:pt>
                <c:pt idx="56">
                  <c:v>84.313458199720202</c:v>
                </c:pt>
                <c:pt idx="57">
                  <c:v>86.372249470084853</c:v>
                </c:pt>
                <c:pt idx="58">
                  <c:v>88.450020083946669</c:v>
                </c:pt>
                <c:pt idx="59">
                  <c:v>90.54672889768689</c:v>
                </c:pt>
                <c:pt idx="60">
                  <c:v>92.662334326098758</c:v>
                </c:pt>
                <c:pt idx="61">
                  <c:v>94.796794345758585</c:v>
                </c:pt>
                <c:pt idx="62">
                  <c:v>96.95006649844278</c:v>
                </c:pt>
                <c:pt idx="63">
                  <c:v>99.122107894590144</c:v>
                </c:pt>
                <c:pt idx="64">
                  <c:v>101.31287521680845</c:v>
                </c:pt>
                <c:pt idx="65">
                  <c:v>103.5223247234248</c:v>
                </c:pt>
                <c:pt idx="66">
                  <c:v>105.75041225207873</c:v>
                </c:pt>
                <c:pt idx="67">
                  <c:v>107.99709322335742</c:v>
                </c:pt>
                <c:pt idx="68">
                  <c:v>110.26232264447218</c:v>
                </c:pt>
                <c:pt idx="69">
                  <c:v>112.54605511297541</c:v>
                </c:pt>
                <c:pt idx="70">
                  <c:v>114.84824482051719</c:v>
                </c:pt>
                <c:pt idx="71">
                  <c:v>117.16884555664079</c:v>
                </c:pt>
                <c:pt idx="72">
                  <c:v>119.50781071261609</c:v>
                </c:pt>
                <c:pt idx="73">
                  <c:v>121.86509328531035</c:v>
                </c:pt>
                <c:pt idx="74">
                  <c:v>124.24064588109528</c:v>
                </c:pt>
                <c:pt idx="75">
                  <c:v>126.63442071978962</c:v>
                </c:pt>
                <c:pt idx="76">
                  <c:v>129.04636963863658</c:v>
                </c:pt>
                <c:pt idx="77">
                  <c:v>131.47644409631499</c:v>
                </c:pt>
                <c:pt idx="78">
                  <c:v>133.92459517698356</c:v>
                </c:pt>
                <c:pt idx="79">
                  <c:v>136.39077359435726</c:v>
                </c:pt>
                <c:pt idx="80">
                  <c:v>138.87492969581513</c:v>
                </c:pt>
                <c:pt idx="81">
                  <c:v>141.37700608912237</c:v>
                </c:pt>
                <c:pt idx="82">
                  <c:v>143.89693026226144</c:v>
                </c:pt>
                <c:pt idx="83">
                  <c:v>146.43462196884269</c:v>
                </c:pt>
                <c:pt idx="84">
                  <c:v>148.99000062169191</c:v>
                </c:pt>
                <c:pt idx="85">
                  <c:v>151.56298529955077</c:v>
                </c:pt>
                <c:pt idx="86">
                  <c:v>154.15349475378872</c:v>
                </c:pt>
                <c:pt idx="87">
                  <c:v>156.76144741512434</c:v>
                </c:pt>
                <c:pt idx="88">
                  <c:v>159.38676140035525</c:v>
                </c:pt>
                <c:pt idx="89">
                  <c:v>162.02935451909477</c:v>
                </c:pt>
                <c:pt idx="90">
                  <c:v>164.68914428051394</c:v>
                </c:pt>
                <c:pt idx="91">
                  <c:v>167.36604462526191</c:v>
                </c:pt>
                <c:pt idx="92">
                  <c:v>170.05996265543718</c:v>
                </c:pt>
                <c:pt idx="93">
                  <c:v>172.77080192004792</c:v>
                </c:pt>
                <c:pt idx="94">
                  <c:v>175.49846570299044</c:v>
                </c:pt>
                <c:pt idx="95">
                  <c:v>178.24285703092585</c:v>
                </c:pt>
                <c:pt idx="96">
                  <c:v>181.00387868114342</c:v>
                </c:pt>
                <c:pt idx="97">
                  <c:v>183.78143318940914</c:v>
                </c:pt>
                <c:pt idx="98">
                  <c:v>186.57542285779752</c:v>
                </c:pt>
                <c:pt idx="99">
                  <c:v>189.38574976250536</c:v>
                </c:pt>
                <c:pt idx="100">
                  <c:v>192.21231576164598</c:v>
                </c:pt>
                <c:pt idx="101">
                  <c:v>195.05502197677447</c:v>
                </c:pt>
                <c:pt idx="102">
                  <c:v>197.91376827426413</c:v>
                </c:pt>
                <c:pt idx="103">
                  <c:v>200.78845380026317</c:v>
                </c:pt>
                <c:pt idx="104">
                  <c:v>203.67897751584093</c:v>
                </c:pt>
                <c:pt idx="105">
                  <c:v>206.58523820483887</c:v>
                </c:pt>
                <c:pt idx="106">
                  <c:v>209.50713448169111</c:v>
                </c:pt>
                <c:pt idx="107">
                  <c:v>212.44456479921297</c:v>
                </c:pt>
                <c:pt idx="108">
                  <c:v>215.39742745635604</c:v>
                </c:pt>
                <c:pt idx="109">
                  <c:v>218.36562060592865</c:v>
                </c:pt>
                <c:pt idx="110">
                  <c:v>221.34904226228014</c:v>
                </c:pt>
                <c:pt idx="111">
                  <c:v>224.34759639595276</c:v>
                </c:pt>
                <c:pt idx="112">
                  <c:v>227.36119902765739</c:v>
                </c:pt>
                <c:pt idx="113">
                  <c:v>230.38977213351808</c:v>
                </c:pt>
                <c:pt idx="114">
                  <c:v>233.43323754997311</c:v>
                </c:pt>
                <c:pt idx="115">
                  <c:v>236.49151697939215</c:v>
                </c:pt>
                <c:pt idx="116">
                  <c:v>239.56453199567298</c:v>
                </c:pt>
                <c:pt idx="117">
                  <c:v>242.65220404981704</c:v>
                </c:pt>
                <c:pt idx="118">
                  <c:v>245.75445447548304</c:v>
                </c:pt>
                <c:pt idx="119">
                  <c:v>248.87120449451757</c:v>
                </c:pt>
                <c:pt idx="120">
                  <c:v>252.00237522246209</c:v>
                </c:pt>
                <c:pt idx="121">
                  <c:v>255.14787753147687</c:v>
                </c:pt>
                <c:pt idx="122">
                  <c:v>258.30760191731349</c:v>
                </c:pt>
                <c:pt idx="123">
                  <c:v>261.48142867873639</c:v>
                </c:pt>
                <c:pt idx="124">
                  <c:v>264.66923809437986</c:v>
                </c:pt>
                <c:pt idx="125">
                  <c:v>267.87091043117448</c:v>
                </c:pt>
                <c:pt idx="126">
                  <c:v>271.08632595270001</c:v>
                </c:pt>
                <c:pt idx="127">
                  <c:v>274.31536492746375</c:v>
                </c:pt>
                <c:pt idx="128">
                  <c:v>277.55790763710257</c:v>
                </c:pt>
                <c:pt idx="129">
                  <c:v>280.81383438450848</c:v>
                </c:pt>
                <c:pt idx="130">
                  <c:v>284.08302550187591</c:v>
                </c:pt>
                <c:pt idx="131">
                  <c:v>287.36535869123122</c:v>
                </c:pt>
                <c:pt idx="132">
                  <c:v>290.66070636695605</c:v>
                </c:pt>
                <c:pt idx="133">
                  <c:v>293.96893834116366</c:v>
                </c:pt>
                <c:pt idx="134">
                  <c:v>297.28992450733085</c:v>
                </c:pt>
                <c:pt idx="135">
                  <c:v>300.62353484875575</c:v>
                </c:pt>
                <c:pt idx="136">
                  <c:v>303.96963944691686</c:v>
                </c:pt>
                <c:pt idx="137">
                  <c:v>307.32810848973293</c:v>
                </c:pt>
                <c:pt idx="138">
                  <c:v>310.69881227972212</c:v>
                </c:pt>
                <c:pt idx="139">
                  <c:v>314.08162124206058</c:v>
                </c:pt>
                <c:pt idx="140">
                  <c:v>317.47640593253897</c:v>
                </c:pt>
                <c:pt idx="141">
                  <c:v>320.88300500983996</c:v>
                </c:pt>
                <c:pt idx="142">
                  <c:v>324.30119324552794</c:v>
                </c:pt>
                <c:pt idx="143">
                  <c:v>327.73071371286625</c:v>
                </c:pt>
                <c:pt idx="144">
                  <c:v>331.17130994347713</c:v>
                </c:pt>
                <c:pt idx="145">
                  <c:v>334.62272594616593</c:v>
                </c:pt>
                <c:pt idx="146">
                  <c:v>338.08470622536072</c:v>
                </c:pt>
                <c:pt idx="147">
                  <c:v>341.55699579916745</c:v>
                </c:pt>
                <c:pt idx="148">
                  <c:v>345.03934021703867</c:v>
                </c:pt>
                <c:pt idx="149">
                  <c:v>348.53148557705663</c:v>
                </c:pt>
                <c:pt idx="150">
                  <c:v>352.03317854282926</c:v>
                </c:pt>
                <c:pt idx="151">
                  <c:v>355.54416635999985</c:v>
                </c:pt>
                <c:pt idx="152">
                  <c:v>359.06419687237002</c:v>
                </c:pt>
                <c:pt idx="153">
                  <c:v>362.5930185376364</c:v>
                </c:pt>
                <c:pt idx="154">
                  <c:v>366.13038044274128</c:v>
                </c:pt>
                <c:pt idx="155">
                  <c:v>369.67603231883822</c:v>
                </c:pt>
                <c:pt idx="156">
                  <c:v>373.22957192624858</c:v>
                </c:pt>
                <c:pt idx="157">
                  <c:v>376.79029278035921</c:v>
                </c:pt>
                <c:pt idx="158">
                  <c:v>380.35733777236271</c:v>
                </c:pt>
                <c:pt idx="159">
                  <c:v>383.92985250126947</c:v>
                </c:pt>
                <c:pt idx="160">
                  <c:v>387.50698539098909</c:v>
                </c:pt>
                <c:pt idx="161">
                  <c:v>391.08769347046581</c:v>
                </c:pt>
                <c:pt idx="162">
                  <c:v>394.67054881415078</c:v>
                </c:pt>
                <c:pt idx="163">
                  <c:v>398.25395315538572</c:v>
                </c:pt>
                <c:pt idx="164">
                  <c:v>401.83635188639568</c:v>
                </c:pt>
                <c:pt idx="165">
                  <c:v>405.41640145565549</c:v>
                </c:pt>
                <c:pt idx="166">
                  <c:v>408.99313594985813</c:v>
                </c:pt>
                <c:pt idx="167">
                  <c:v>412.56563848392693</c:v>
                </c:pt>
                <c:pt idx="168">
                  <c:v>416.13281622715294</c:v>
                </c:pt>
                <c:pt idx="169">
                  <c:v>419.69325091626132</c:v>
                </c:pt>
                <c:pt idx="170">
                  <c:v>423.24515255610271</c:v>
                </c:pt>
                <c:pt idx="171">
                  <c:v>426.78728527380673</c:v>
                </c:pt>
                <c:pt idx="172">
                  <c:v>430.31937691346906</c:v>
                </c:pt>
                <c:pt idx="173">
                  <c:v>433.84148186916411</c:v>
                </c:pt>
                <c:pt idx="174">
                  <c:v>437.35365406735673</c:v>
                </c:pt>
                <c:pt idx="175">
                  <c:v>440.85594697229021</c:v>
                </c:pt>
                <c:pt idx="176">
                  <c:v>444.34841359129689</c:v>
                </c:pt>
                <c:pt idx="177">
                  <c:v>447.83110648003174</c:v>
                </c:pt>
                <c:pt idx="178">
                  <c:v>451.3040777476312</c:v>
                </c:pt>
                <c:pt idx="179">
                  <c:v>454.76737906179807</c:v>
                </c:pt>
                <c:pt idx="180">
                  <c:v>458.22106165381359</c:v>
                </c:pt>
                <c:pt idx="181">
                  <c:v>461.66517632347859</c:v>
                </c:pt>
                <c:pt idx="182">
                  <c:v>465.09977344398402</c:v>
                </c:pt>
                <c:pt idx="183">
                  <c:v>468.52490296671306</c:v>
                </c:pt>
                <c:pt idx="184">
                  <c:v>471.94061442597501</c:v>
                </c:pt>
                <c:pt idx="185">
                  <c:v>475.34695694367292</c:v>
                </c:pt>
                <c:pt idx="186">
                  <c:v>478.74397923390541</c:v>
                </c:pt>
                <c:pt idx="187">
                  <c:v>482.13172960750455</c:v>
                </c:pt>
                <c:pt idx="188">
                  <c:v>485.51025597651</c:v>
                </c:pt>
                <c:pt idx="189">
                  <c:v>488.87960585858104</c:v>
                </c:pt>
                <c:pt idx="190">
                  <c:v>492.23982638134771</c:v>
                </c:pt>
                <c:pt idx="191">
                  <c:v>495.59096428670125</c:v>
                </c:pt>
                <c:pt idx="192">
                  <c:v>498.9330659350257</c:v>
                </c:pt>
                <c:pt idx="193">
                  <c:v>502.26617730937136</c:v>
                </c:pt>
                <c:pt idx="194">
                  <c:v>505.59034401957075</c:v>
                </c:pt>
                <c:pt idx="195">
                  <c:v>508.90561130629834</c:v>
                </c:pt>
                <c:pt idx="196">
                  <c:v>512.21202404507517</c:v>
                </c:pt>
                <c:pt idx="197">
                  <c:v>515.50962675021856</c:v>
                </c:pt>
                <c:pt idx="198">
                  <c:v>518.79846357873885</c:v>
                </c:pt>
                <c:pt idx="199">
                  <c:v>522.07857833418268</c:v>
                </c:pt>
                <c:pt idx="200">
                  <c:v>525.35001447042498</c:v>
                </c:pt>
                <c:pt idx="201">
                  <c:v>557.59038877162141</c:v>
                </c:pt>
                <c:pt idx="202">
                  <c:v>588.99034478479871</c:v>
                </c:pt>
                <c:pt idx="203">
                  <c:v>619.59024675848775</c:v>
                </c:pt>
                <c:pt idx="204">
                  <c:v>649.42740531902837</c:v>
                </c:pt>
                <c:pt idx="205">
                  <c:v>678.53638147717629</c:v>
                </c:pt>
                <c:pt idx="206">
                  <c:v>706.94925338328073</c:v>
                </c:pt>
                <c:pt idx="207">
                  <c:v>734.69585121133002</c:v>
                </c:pt>
                <c:pt idx="208">
                  <c:v>761.80396466257537</c:v>
                </c:pt>
                <c:pt idx="209">
                  <c:v>788.29952685470516</c:v>
                </c:pt>
                <c:pt idx="210">
                  <c:v>814.20677776896764</c:v>
                </c:pt>
                <c:pt idx="211">
                  <c:v>839.54840993902565</c:v>
                </c:pt>
                <c:pt idx="212">
                  <c:v>864.34569866118284</c:v>
                </c:pt>
                <c:pt idx="213">
                  <c:v>888.61861866981826</c:v>
                </c:pt>
                <c:pt idx="214">
                  <c:v>912.3859489416335</c:v>
                </c:pt>
                <c:pt idx="215">
                  <c:v>935.66536705748513</c:v>
                </c:pt>
                <c:pt idx="216">
                  <c:v>958.47353435301488</c:v>
                </c:pt>
                <c:pt idx="217">
                  <c:v>980.82617292245118</c:v>
                </c:pt>
                <c:pt idx="218">
                  <c:v>1002.7381353985551</c:v>
                </c:pt>
                <c:pt idx="219">
                  <c:v>1024.2234683114236</c:v>
                </c:pt>
                <c:pt idx="220">
                  <c:v>1045.295469726246</c:v>
                </c:pt>
                <c:pt idx="221">
                  <c:v>1065.9667417722665</c:v>
                </c:pt>
                <c:pt idx="222">
                  <c:v>1086.2492385997768</c:v>
                </c:pt>
                <c:pt idx="223">
                  <c:v>1106.1543102370122</c:v>
                </c:pt>
                <c:pt idx="224">
                  <c:v>1125.6927427627209</c:v>
                </c:pt>
                <c:pt idx="225">
                  <c:v>1144.8747951616101</c:v>
                </c:pt>
                <c:pt idx="226">
                  <c:v>1163.7102331876861</c:v>
                </c:pt>
                <c:pt idx="227">
                  <c:v>1182.2083605237985</c:v>
                </c:pt>
                <c:pt idx="228">
                  <c:v>1200.3780474936707</c:v>
                </c:pt>
                <c:pt idx="229">
                  <c:v>1218.2277575546741</c:v>
                </c:pt>
                <c:pt idx="230">
                  <c:v>1235.7655717750526</c:v>
                </c:pt>
                <c:pt idx="231">
                  <c:v>1252.9992114777276</c:v>
                </c:pt>
                <c:pt idx="232">
                  <c:v>1269.9360592138146</c:v>
                </c:pt>
                <c:pt idx="233">
                  <c:v>1286.5831782122345</c:v>
                </c:pt>
                <c:pt idx="234">
                  <c:v>1302.9473304369842</c:v>
                </c:pt>
                <c:pt idx="235">
                  <c:v>1319.0349933705145</c:v>
                </c:pt>
                <c:pt idx="236">
                  <c:v>1334.8523756300249</c:v>
                </c:pt>
                <c:pt idx="237">
                  <c:v>1350.4054315131386</c:v>
                </c:pt>
                <c:pt idx="238">
                  <c:v>1365.6998745602052</c:v>
                </c:pt>
                <c:pt idx="239">
                  <c:v>1380.7411902122619</c:v>
                </c:pt>
                <c:pt idx="240">
                  <c:v>1395.5346476363413</c:v>
                </c:pt>
                <c:pt idx="241">
                  <c:v>1410.0853107832438</c:v>
                </c:pt>
                <c:pt idx="242">
                  <c:v>1424.3980487370006</c:v>
                </c:pt>
                <c:pt idx="243">
                  <c:v>1438.4775454099699</c:v>
                </c:pt>
                <c:pt idx="244">
                  <c:v>1452.3283086327526</c:v>
                </c:pt>
                <c:pt idx="245">
                  <c:v>1465.9546786838398</c:v>
                </c:pt>
                <c:pt idx="246">
                  <c:v>1479.3608363000405</c:v>
                </c:pt>
                <c:pt idx="247">
                  <c:v>1492.550810205265</c:v>
                </c:pt>
                <c:pt idx="248">
                  <c:v>1505.5284841920798</c:v>
                </c:pt>
                <c:pt idx="249">
                  <c:v>1518.2976037876135</c:v>
                </c:pt>
                <c:pt idx="250">
                  <c:v>1530.8617825328008</c:v>
                </c:pt>
                <c:pt idx="251">
                  <c:v>1543.2245079016152</c:v>
                </c:pt>
                <c:pt idx="252">
                  <c:v>1555.3891468848092</c:v>
                </c:pt>
                <c:pt idx="253">
                  <c:v>1567.3589512607482</c:v>
                </c:pt>
                <c:pt idx="254">
                  <c:v>1579.1370625741577</c:v>
                </c:pt>
                <c:pt idx="255">
                  <c:v>1590.7265168420017</c:v>
                </c:pt>
                <c:pt idx="256">
                  <c:v>1602.130249004239</c:v>
                </c:pt>
                <c:pt idx="257">
                  <c:v>1613.3510971358671</c:v>
                </c:pt>
                <c:pt idx="258">
                  <c:v>1624.3918064354416</c:v>
                </c:pt>
                <c:pt idx="259">
                  <c:v>1635.2550330041299</c:v>
                </c:pt>
                <c:pt idx="260">
                  <c:v>1645.9433474283401</c:v>
                </c:pt>
                <c:pt idx="261">
                  <c:v>1656.4592381780158</c:v>
                </c:pt>
                <c:pt idx="262">
                  <c:v>1666.8051148318284</c:v>
                </c:pt>
                <c:pt idx="263">
                  <c:v>1676.9833111396995</c:v>
                </c:pt>
                <c:pt idx="264">
                  <c:v>1686.9960879323564</c:v>
                </c:pt>
                <c:pt idx="265">
                  <c:v>1696.8456358869535</c:v>
                </c:pt>
                <c:pt idx="266">
                  <c:v>1706.5340781571663</c:v>
                </c:pt>
                <c:pt idx="267">
                  <c:v>1716.0634728755997</c:v>
                </c:pt>
                <c:pt idx="268">
                  <c:v>1725.4358155358193</c:v>
                </c:pt>
                <c:pt idx="269">
                  <c:v>1734.6530412608306</c:v>
                </c:pt>
                <c:pt idx="270">
                  <c:v>1743.7170269643789</c:v>
                </c:pt>
                <c:pt idx="271">
                  <c:v>1752.6295934110262</c:v>
                </c:pt>
                <c:pt idx="272">
                  <c:v>1761.3925071805772</c:v>
                </c:pt>
                <c:pt idx="273">
                  <c:v>1770.0074825420652</c:v>
                </c:pt>
                <c:pt idx="274">
                  <c:v>1778.4761832421823</c:v>
                </c:pt>
                <c:pt idx="275">
                  <c:v>1786.8002242127279</c:v>
                </c:pt>
                <c:pt idx="276">
                  <c:v>1794.9811732013652</c:v>
                </c:pt>
                <c:pt idx="277">
                  <c:v>1803.0205523297077</c:v>
                </c:pt>
                <c:pt idx="278">
                  <c:v>1810.9198395825174</c:v>
                </c:pt>
                <c:pt idx="279">
                  <c:v>1818.6804702315596</c:v>
                </c:pt>
                <c:pt idx="280">
                  <c:v>1826.3038381974518</c:v>
                </c:pt>
                <c:pt idx="281">
                  <c:v>1833.7912973526411</c:v>
                </c:pt>
                <c:pt idx="282">
                  <c:v>1841.1441627684644</c:v>
                </c:pt>
                <c:pt idx="283">
                  <c:v>1848.3637119090663</c:v>
                </c:pt>
                <c:pt idx="284">
                  <c:v>1855.4511857747957</c:v>
                </c:pt>
                <c:pt idx="285">
                  <c:v>1862.4077899975468</c:v>
                </c:pt>
                <c:pt idx="286">
                  <c:v>1869.2346958903722</c:v>
                </c:pt>
                <c:pt idx="287">
                  <c:v>1875.9330414535646</c:v>
                </c:pt>
                <c:pt idx="288">
                  <c:v>1882.5039323392791</c:v>
                </c:pt>
                <c:pt idx="289">
                  <c:v>1888.9484427766597</c:v>
                </c:pt>
                <c:pt idx="290">
                  <c:v>1895.2676164593177</c:v>
                </c:pt>
                <c:pt idx="291">
                  <c:v>1901.4624673969179</c:v>
                </c:pt>
                <c:pt idx="292">
                  <c:v>1907.5339807325315</c:v>
                </c:pt>
                <c:pt idx="293">
                  <c:v>1913.4831135273271</c:v>
                </c:pt>
                <c:pt idx="294">
                  <c:v>1919.3107955140904</c:v>
                </c:pt>
                <c:pt idx="295">
                  <c:v>1925.017929820988</c:v>
                </c:pt>
                <c:pt idx="296">
                  <c:v>1930.6053936669173</c:v>
                </c:pt>
                <c:pt idx="297">
                  <c:v>1936.0740390297212</c:v>
                </c:pt>
                <c:pt idx="298">
                  <c:v>1941.4246932884814</c:v>
                </c:pt>
                <c:pt idx="299">
                  <c:v>1946.6581598410492</c:v>
                </c:pt>
                <c:pt idx="300">
                  <c:v>1951.775218697918</c:v>
                </c:pt>
                <c:pt idx="301">
                  <c:v>1956.7766270534944</c:v>
                </c:pt>
                <c:pt idx="302">
                  <c:v>1961.6631198357761</c:v>
                </c:pt>
                <c:pt idx="303">
                  <c:v>1966.4354102354059</c:v>
                </c:pt>
                <c:pt idx="304">
                  <c:v>1971.094190215033</c:v>
                </c:pt>
                <c:pt idx="305">
                  <c:v>1975.6401309998764</c:v>
                </c:pt>
                <c:pt idx="306">
                  <c:v>1980.0738835503571</c:v>
                </c:pt>
                <c:pt idx="307">
                  <c:v>1984.396079017635</c:v>
                </c:pt>
                <c:pt idx="308">
                  <c:v>1988.6073291828686</c:v>
                </c:pt>
                <c:pt idx="309">
                  <c:v>1992.7082268809897</c:v>
                </c:pt>
                <c:pt idx="310">
                  <c:v>1996.6993464097723</c:v>
                </c:pt>
                <c:pt idx="311">
                  <c:v>2000.5812439249651</c:v>
                </c:pt>
                <c:pt idx="312">
                  <c:v>2004.3544578222461</c:v>
                </c:pt>
                <c:pt idx="313">
                  <c:v>2008.0195091067558</c:v>
                </c:pt>
                <c:pt idx="314">
                  <c:v>2011.5769017509688</c:v>
                </c:pt>
                <c:pt idx="315">
                  <c:v>2015.027123041669</c:v>
                </c:pt>
                <c:pt idx="316">
                  <c:v>2018.3706439168095</c:v>
                </c:pt>
                <c:pt idx="317">
                  <c:v>2021.6079192930517</c:v>
                </c:pt>
                <c:pt idx="318">
                  <c:v>2024.7393883848115</c:v>
                </c:pt>
                <c:pt idx="319">
                  <c:v>2027.7654750156687</c:v>
                </c:pt>
                <c:pt idx="320">
                  <c:v>2030.6865879230388</c:v>
                </c:pt>
                <c:pt idx="321">
                  <c:v>2033.5031210570583</c:v>
                </c:pt>
                <c:pt idx="322">
                  <c:v>2036.215453874694</c:v>
                </c:pt>
                <c:pt idx="323">
                  <c:v>2038.8239516301589</c:v>
                </c:pt>
                <c:pt idx="324">
                  <c:v>2041.3289656627992</c:v>
                </c:pt>
                <c:pt idx="325">
                  <c:v>2043.7308336837132</c:v>
                </c:pt>
                <c:pt idx="326">
                  <c:v>2046.0298800624698</c:v>
                </c:pt>
                <c:pt idx="327">
                  <c:v>2048.2264161154171</c:v>
                </c:pt>
                <c:pt idx="328">
                  <c:v>2050.3207403972024</c:v>
                </c:pt>
                <c:pt idx="329">
                  <c:v>2052.3131389972759</c:v>
                </c:pt>
                <c:pt idx="330">
                  <c:v>2054.2038858433052</c:v>
                </c:pt>
                <c:pt idx="331">
                  <c:v>2055.9932430135905</c:v>
                </c:pt>
                <c:pt idx="332">
                  <c:v>2057.6814610607476</c:v>
                </c:pt>
                <c:pt idx="333">
                  <c:v>2059.2687793490832</c:v>
                </c:pt>
                <c:pt idx="334">
                  <c:v>2060.7554264082469</c:v>
                </c:pt>
                <c:pt idx="335">
                  <c:v>2062.1416203058807</c:v>
                </c:pt>
                <c:pt idx="336">
                  <c:v>2063.4275690420791</c:v>
                </c:pt>
                <c:pt idx="337">
                  <c:v>2064.6134709685175</c:v>
                </c:pt>
                <c:pt idx="338">
                  <c:v>2065.6995152350792</c:v>
                </c:pt>
                <c:pt idx="339">
                  <c:v>2066.6858822666741</c:v>
                </c:pt>
                <c:pt idx="340">
                  <c:v>2067.5727442726993</c:v>
                </c:pt>
                <c:pt idx="341">
                  <c:v>2068.3602657911974</c:v>
                </c:pt>
                <c:pt idx="342">
                  <c:v>2069.0486042692005</c:v>
                </c:pt>
                <c:pt idx="343">
                  <c:v>2069.6379106800287</c:v>
                </c:pt>
                <c:pt idx="344">
                  <c:v>2070.1283301773919</c:v>
                </c:pt>
                <c:pt idx="345">
                  <c:v>2070.520002785086</c:v>
                </c:pt>
                <c:pt idx="346">
                  <c:v>2070.8130641198777</c:v>
                </c:pt>
                <c:pt idx="347">
                  <c:v>2071.0076461439089</c:v>
                </c:pt>
                <c:pt idx="348">
                  <c:v>2071.1038779416986</c:v>
                </c:pt>
                <c:pt idx="349">
                  <c:v>2071.1018865156352</c:v>
                </c:pt>
                <c:pt idx="350">
                  <c:v>2071.0017975928572</c:v>
                </c:pt>
                <c:pt idx="351">
                  <c:v>2070.8037364356765</c:v>
                </c:pt>
                <c:pt idx="352">
                  <c:v>2070.5078286472844</c:v>
                </c:pt>
                <c:pt idx="353">
                  <c:v>2070.1142009644154</c:v>
                </c:pt>
                <c:pt idx="354">
                  <c:v>2069.6229820289677</c:v>
                </c:pt>
                <c:pt idx="355">
                  <c:v>2069.0343031312241</c:v>
                </c:pt>
                <c:pt idx="356">
                  <c:v>2068.3482989182539</c:v>
                </c:pt>
                <c:pt idx="357">
                  <c:v>2067.5651080622174</c:v>
                </c:pt>
                <c:pt idx="358">
                  <c:v>2066.6848738845429</c:v>
                </c:pt>
                <c:pt idx="359">
                  <c:v>2065.7077449332282</c:v>
                </c:pt>
                <c:pt idx="360">
                  <c:v>2064.633875511744</c:v>
                </c:pt>
                <c:pt idx="361">
                  <c:v>2063.4634261591273</c:v>
                </c:pt>
                <c:pt idx="362">
                  <c:v>2062.1965640818212</c:v>
                </c:pt>
                <c:pt idx="363">
                  <c:v>2060.8334635385945</c:v>
                </c:pt>
                <c:pt idx="364">
                  <c:v>2059.3743061804862</c:v>
                </c:pt>
                <c:pt idx="365">
                  <c:v>2057.8192813481446</c:v>
                </c:pt>
                <c:pt idx="366">
                  <c:v>2056.1685863292223</c:v>
                </c:pt>
                <c:pt idx="367">
                  <c:v>2054.4224265786283</c:v>
                </c:pt>
                <c:pt idx="368">
                  <c:v>2052.5810159044818</c:v>
                </c:pt>
                <c:pt idx="369">
                  <c:v>2050.644576622577</c:v>
                </c:pt>
                <c:pt idx="370">
                  <c:v>2048.6133396820655</c:v>
                </c:pt>
                <c:pt idx="371">
                  <c:v>2046.4875447649176</c:v>
                </c:pt>
                <c:pt idx="372">
                  <c:v>2044.267440361562</c:v>
                </c:pt>
                <c:pt idx="373">
                  <c:v>2041.9532838249179</c:v>
                </c:pt>
                <c:pt idx="374">
                  <c:v>2039.5453414048511</c:v>
                </c:pt>
                <c:pt idx="375">
                  <c:v>2037.0438882648973</c:v>
                </c:pt>
                <c:pt idx="376">
                  <c:v>2034.4492084829271</c:v>
                </c:pt>
                <c:pt idx="377">
                  <c:v>2031.7615950372578</c:v>
                </c:pt>
                <c:pt idx="378">
                  <c:v>2028.9813497795647</c:v>
                </c:pt>
                <c:pt idx="379">
                  <c:v>2026.1087833958047</c:v>
                </c:pt>
                <c:pt idx="380">
                  <c:v>2023.1442153562405</c:v>
                </c:pt>
                <c:pt idx="381">
                  <c:v>2020.0879738555343</c:v>
                </c:pt>
                <c:pt idx="382">
                  <c:v>2016.9403957437848</c:v>
                </c:pt>
                <c:pt idx="383">
                  <c:v>2013.7018264492854</c:v>
                </c:pt>
                <c:pt idx="384">
                  <c:v>2010.3726198937024</c:v>
                </c:pt>
                <c:pt idx="385">
                  <c:v>2006.9531384003046</c:v>
                </c:pt>
                <c:pt idx="386">
                  <c:v>2003.4437525958074</c:v>
                </c:pt>
                <c:pt idx="387">
                  <c:v>1999.8448413063443</c:v>
                </c:pt>
                <c:pt idx="388">
                  <c:v>1996.1567914480297</c:v>
                </c:pt>
                <c:pt idx="389">
                  <c:v>1992.3799979125317</c:v>
                </c:pt>
                <c:pt idx="390">
                  <c:v>1988.5148634480404</c:v>
                </c:pt>
                <c:pt idx="391">
                  <c:v>1984.5617985359829</c:v>
                </c:pt>
                <c:pt idx="392">
                  <c:v>1980.5212212638069</c:v>
                </c:pt>
                <c:pt idx="393">
                  <c:v>1976.3935571941308</c:v>
                </c:pt>
                <c:pt idx="394">
                  <c:v>1972.1792392305379</c:v>
                </c:pt>
                <c:pt idx="395">
                  <c:v>1967.878707480266</c:v>
                </c:pt>
                <c:pt idx="396">
                  <c:v>1963.4924091140392</c:v>
                </c:pt>
                <c:pt idx="397">
                  <c:v>1959.0207982232582</c:v>
                </c:pt>
                <c:pt idx="398">
                  <c:v>1954.4643356747663</c:v>
                </c:pt>
                <c:pt idx="399">
                  <c:v>1949.8234889633852</c:v>
                </c:pt>
                <c:pt idx="400">
                  <c:v>1945.0987320624129</c:v>
                </c:pt>
                <c:pt idx="401">
                  <c:v>1940.2905452722598</c:v>
                </c:pt>
                <c:pt idx="402">
                  <c:v>1935.3994150673952</c:v>
                </c:pt>
                <c:pt idx="403">
                  <c:v>1930.425833941767</c:v>
                </c:pt>
                <c:pt idx="404">
                  <c:v>1925.3703002528493</c:v>
                </c:pt>
                <c:pt idx="405">
                  <c:v>1920.2333180644703</c:v>
                </c:pt>
                <c:pt idx="406">
                  <c:v>1915.0153969885614</c:v>
                </c:pt>
                <c:pt idx="407">
                  <c:v>1909.7170520259701</c:v>
                </c:pt>
                <c:pt idx="408">
                  <c:v>1904.3388034064665</c:v>
                </c:pt>
                <c:pt idx="409">
                  <c:v>1898.8811764280772</c:v>
                </c:pt>
                <c:pt idx="410">
                  <c:v>1893.3447012958691</c:v>
                </c:pt>
                <c:pt idx="411">
                  <c:v>1887.7299129603055</c:v>
                </c:pt>
                <c:pt idx="412">
                  <c:v>1882.0373509552921</c:v>
                </c:pt>
                <c:pt idx="413">
                  <c:v>1876.2675592360281</c:v>
                </c:pt>
                <c:pt idx="414">
                  <c:v>1870.4210860167714</c:v>
                </c:pt>
                <c:pt idx="415">
                  <c:v>1864.4984836086269</c:v>
                </c:pt>
                <c:pt idx="416">
                  <c:v>1858.5003082574622</c:v>
                </c:pt>
                <c:pt idx="417">
                  <c:v>1852.4271199820516</c:v>
                </c:pt>
                <c:pt idx="418">
                  <c:v>1846.2794824125483</c:v>
                </c:pt>
                <c:pt idx="419">
                  <c:v>1840.0579626293786</c:v>
                </c:pt>
                <c:pt idx="420">
                  <c:v>1833.7631310026527</c:v>
                </c:pt>
                <c:pt idx="421">
                  <c:v>1827.3955610321814</c:v>
                </c:pt>
                <c:pt idx="422">
                  <c:v>1820.955829188187</c:v>
                </c:pt>
                <c:pt idx="423">
                  <c:v>1814.444514752792</c:v>
                </c:pt>
                <c:pt idx="424">
                  <c:v>1807.8621996623685</c:v>
                </c:pt>
                <c:pt idx="425">
                  <c:v>1801.2094683508292</c:v>
                </c:pt>
                <c:pt idx="426">
                  <c:v>1794.4869075939337</c:v>
                </c:pt>
                <c:pt idx="427">
                  <c:v>1787.6951063546883</c:v>
                </c:pt>
                <c:pt idx="428">
                  <c:v>1780.8346556299089</c:v>
                </c:pt>
                <c:pt idx="429">
                  <c:v>1773.9061482980169</c:v>
                </c:pt>
                <c:pt idx="430">
                  <c:v>1766.9101789681358</c:v>
                </c:pt>
                <c:pt idx="431">
                  <c:v>1759.8473438305518</c:v>
                </c:pt>
                <c:pt idx="432">
                  <c:v>1752.7182405086014</c:v>
                </c:pt>
                <c:pt idx="433">
                  <c:v>1745.5234679120449</c:v>
                </c:pt>
                <c:pt idx="434">
                  <c:v>1738.2636260919833</c:v>
                </c:pt>
                <c:pt idx="435">
                  <c:v>1730.9393160973721</c:v>
                </c:pt>
                <c:pt idx="436">
                  <c:v>1723.5511398331871</c:v>
                </c:pt>
                <c:pt idx="437">
                  <c:v>1716.0996999202882</c:v>
                </c:pt>
                <c:pt idx="438">
                  <c:v>1708.5855995570321</c:v>
                </c:pt>
                <c:pt idx="439">
                  <c:v>1701.0094423826772</c:v>
                </c:pt>
                <c:pt idx="440">
                  <c:v>1693.3718323426244</c:v>
                </c:pt>
                <c:pt idx="441">
                  <c:v>1685.6733735555338</c:v>
                </c:pt>
                <c:pt idx="442">
                  <c:v>1677.9146701823552</c:v>
                </c:pt>
                <c:pt idx="443">
                  <c:v>1670.0963262973107</c:v>
                </c:pt>
                <c:pt idx="444">
                  <c:v>1662.2189457608599</c:v>
                </c:pt>
                <c:pt idx="445">
                  <c:v>1654.2831320946818</c:v>
                </c:pt>
                <c:pt idx="446">
                  <c:v>1646.2894883587019</c:v>
                </c:pt>
                <c:pt idx="447">
                  <c:v>1638.2386170301907</c:v>
                </c:pt>
                <c:pt idx="448">
                  <c:v>1630.1311198849619</c:v>
                </c:pt>
                <c:pt idx="449">
                  <c:v>1621.9675978806895</c:v>
                </c:pt>
                <c:pt idx="450">
                  <c:v>1613.7486510423678</c:v>
                </c:pt>
                <c:pt idx="451">
                  <c:v>1605.4748783499317</c:v>
                </c:pt>
                <c:pt idx="452">
                  <c:v>1597.1468776280551</c:v>
                </c:pt>
                <c:pt idx="453">
                  <c:v>1588.7652454381416</c:v>
                </c:pt>
                <c:pt idx="454">
                  <c:v>1580.3305769725225</c:v>
                </c:pt>
                <c:pt idx="455">
                  <c:v>1571.8434659508712</c:v>
                </c:pt>
                <c:pt idx="456">
                  <c:v>1563.3045045188455</c:v>
                </c:pt>
                <c:pt idx="457">
                  <c:v>1554.7142831489634</c:v>
                </c:pt>
                <c:pt idx="458">
                  <c:v>1546.0733905437212</c:v>
                </c:pt>
                <c:pt idx="459">
                  <c:v>1537.3824135409543</c:v>
                </c:pt>
                <c:pt idx="460">
                  <c:v>1528.6419370214483</c:v>
                </c:pt>
                <c:pt idx="461">
                  <c:v>1519.852543818796</c:v>
                </c:pt>
                <c:pt idx="462">
                  <c:v>1511.0148146315041</c:v>
                </c:pt>
                <c:pt idx="463">
                  <c:v>1502.1293279373449</c:v>
                </c:pt>
                <c:pt idx="464">
                  <c:v>1493.1966599099501</c:v>
                </c:pt>
                <c:pt idx="465">
                  <c:v>1484.2173843376424</c:v>
                </c:pt>
                <c:pt idx="466">
                  <c:v>1475.192072544497</c:v>
                </c:pt>
                <c:pt idx="467">
                  <c:v>1466.1212933136262</c:v>
                </c:pt>
                <c:pt idx="468">
                  <c:v>1457.005612812678</c:v>
                </c:pt>
                <c:pt idx="469">
                  <c:v>1447.8455945215376</c:v>
                </c:pt>
                <c:pt idx="470">
                  <c:v>1438.64179916222</c:v>
                </c:pt>
                <c:pt idx="471">
                  <c:v>1429.3947846309434</c:v>
                </c:pt>
                <c:pt idx="472">
                  <c:v>1420.1051059323649</c:v>
                </c:pt>
                <c:pt idx="473">
                  <c:v>1410.7733151159682</c:v>
                </c:pt>
                <c:pt idx="474">
                  <c:v>1401.399961214584</c:v>
                </c:pt>
                <c:pt idx="475">
                  <c:v>1391.9855901850269</c:v>
                </c:pt>
                <c:pt idx="476">
                  <c:v>1382.5307448508327</c:v>
                </c:pt>
                <c:pt idx="477">
                  <c:v>1373.0359648470724</c:v>
                </c:pt>
                <c:pt idx="478">
                  <c:v>1363.5017865672294</c:v>
                </c:pt>
                <c:pt idx="479">
                  <c:v>1353.9287431121136</c:v>
                </c:pt>
                <c:pt idx="480">
                  <c:v>1344.3173642407935</c:v>
                </c:pt>
                <c:pt idx="481">
                  <c:v>1334.6681763235256</c:v>
                </c:pt>
                <c:pt idx="482">
                  <c:v>1324.9817022966536</c:v>
                </c:pt>
                <c:pt idx="483">
                  <c:v>1315.2584616194595</c:v>
                </c:pt>
                <c:pt idx="484">
                  <c:v>1305.4989702329378</c:v>
                </c:pt>
                <c:pt idx="485">
                  <c:v>1295.7037405204701</c:v>
                </c:pt>
                <c:pt idx="486">
                  <c:v>1285.8732812703745</c:v>
                </c:pt>
                <c:pt idx="487">
                  <c:v>1276.008097640304</c:v>
                </c:pt>
                <c:pt idx="488">
                  <c:v>1266.1086911234672</c:v>
                </c:pt>
                <c:pt idx="489">
                  <c:v>1256.1755595166451</c:v>
                </c:pt>
                <c:pt idx="490">
                  <c:v>1246.2091968899754</c:v>
                </c:pt>
                <c:pt idx="491">
                  <c:v>1236.210093558479</c:v>
                </c:pt>
                <c:pt idx="492">
                  <c:v>1226.1787360552987</c:v>
                </c:pt>
                <c:pt idx="493">
                  <c:v>1216.1156071066234</c:v>
                </c:pt>
                <c:pt idx="494">
                  <c:v>1206.0211856082681</c:v>
                </c:pt>
                <c:pt idx="495">
                  <c:v>1195.8959466038816</c:v>
                </c:pt>
                <c:pt idx="496">
                  <c:v>1185.7403612647536</c:v>
                </c:pt>
                <c:pt idx="497">
                  <c:v>1175.554896871191</c:v>
                </c:pt>
                <c:pt idx="498">
                  <c:v>1165.3400167954339</c:v>
                </c:pt>
                <c:pt idx="499">
                  <c:v>1155.096180486084</c:v>
                </c:pt>
                <c:pt idx="500">
                  <c:v>1144.8238434540128</c:v>
                </c:pt>
                <c:pt idx="501">
                  <c:v>1134.5234572597235</c:v>
                </c:pt>
                <c:pt idx="502">
                  <c:v>1124.1954695021336</c:v>
                </c:pt>
                <c:pt idx="503">
                  <c:v>1113.840323808751</c:v>
                </c:pt>
                <c:pt idx="504">
                  <c:v>1103.4584598272136</c:v>
                </c:pt>
                <c:pt idx="505">
                  <c:v>1093.0503132181607</c:v>
                </c:pt>
                <c:pt idx="506">
                  <c:v>1082.6163156494104</c:v>
                </c:pt>
                <c:pt idx="507">
                  <c:v>1072.15689479141</c:v>
                </c:pt>
                <c:pt idx="508">
                  <c:v>1061.6724743139318</c:v>
                </c:pt>
                <c:pt idx="509">
                  <c:v>1051.1634738839848</c:v>
                </c:pt>
                <c:pt idx="510">
                  <c:v>1040.6303091649129</c:v>
                </c:pt>
                <c:pt idx="511">
                  <c:v>1030.0733918166502</c:v>
                </c:pt>
                <c:pt idx="512">
                  <c:v>1019.4931294971059</c:v>
                </c:pt>
                <c:pt idx="513">
                  <c:v>1008.8899258646484</c:v>
                </c:pt>
                <c:pt idx="514">
                  <c:v>998.26418058166132</c:v>
                </c:pt>
                <c:pt idx="515">
                  <c:v>987.61628931914265</c:v>
                </c:pt>
                <c:pt idx="516">
                  <c:v>976.94664376231935</c:v>
                </c:pt>
                <c:pt idx="517">
                  <c:v>966.25563161724915</c:v>
                </c:pt>
                <c:pt idx="518">
                  <c:v>955.54363661838204</c:v>
                </c:pt>
                <c:pt idx="519">
                  <c:v>944.81103853705486</c:v>
                </c:pt>
                <c:pt idx="520">
                  <c:v>934.05821319089057</c:v>
                </c:pt>
                <c:pt idx="521">
                  <c:v>923.28553245407716</c:v>
                </c:pt>
                <c:pt idx="522">
                  <c:v>912.49336426849834</c:v>
                </c:pt>
                <c:pt idx="523">
                  <c:v>901.6820726556906</c:v>
                </c:pt>
                <c:pt idx="524">
                  <c:v>890.85201772960022</c:v>
                </c:pt>
                <c:pt idx="525">
                  <c:v>880.00355571011596</c:v>
                </c:pt>
                <c:pt idx="526">
                  <c:v>869.13703893735055</c:v>
                </c:pt>
                <c:pt idx="527">
                  <c:v>858.25281588664711</c:v>
                </c:pt>
                <c:pt idx="528">
                  <c:v>847.35123118428623</c:v>
                </c:pt>
                <c:pt idx="529">
                  <c:v>836.43262562386883</c:v>
                </c:pt>
                <c:pt idx="530">
                  <c:v>825.49733618335142</c:v>
                </c:pt>
                <c:pt idx="531">
                  <c:v>814.54569604271023</c:v>
                </c:pt>
                <c:pt idx="532">
                  <c:v>803.57803460221078</c:v>
                </c:pt>
                <c:pt idx="533">
                  <c:v>792.59467750126112</c:v>
                </c:pt>
                <c:pt idx="534">
                  <c:v>781.59594663782502</c:v>
                </c:pt>
                <c:pt idx="535">
                  <c:v>770.58216018837413</c:v>
                </c:pt>
                <c:pt idx="536">
                  <c:v>759.5536326283576</c:v>
                </c:pt>
                <c:pt idx="537">
                  <c:v>748.51067475316677</c:v>
                </c:pt>
                <c:pt idx="538">
                  <c:v>737.45359369957544</c:v>
                </c:pt>
                <c:pt idx="539">
                  <c:v>726.38269296763428</c:v>
                </c:pt>
                <c:pt idx="540">
                  <c:v>715.29827244299997</c:v>
                </c:pt>
                <c:pt idx="541">
                  <c:v>704.20062841967865</c:v>
                </c:pt>
                <c:pt idx="542">
                  <c:v>693.0900536231652</c:v>
                </c:pt>
                <c:pt idx="543">
                  <c:v>681.96683723395836</c:v>
                </c:pt>
                <c:pt idx="544">
                  <c:v>670.83126491143412</c:v>
                </c:pt>
                <c:pt idx="545">
                  <c:v>659.68361881805879</c:v>
                </c:pt>
                <c:pt idx="546">
                  <c:v>648.52417764392351</c:v>
                </c:pt>
                <c:pt idx="547">
                  <c:v>637.35321663158334</c:v>
                </c:pt>
                <c:pt idx="548">
                  <c:v>626.1710076011841</c:v>
                </c:pt>
                <c:pt idx="549">
                  <c:v>614.97781897585924</c:v>
                </c:pt>
                <c:pt idx="550">
                  <c:v>603.77391580738129</c:v>
                </c:pt>
                <c:pt idx="551">
                  <c:v>592.55955980205204</c:v>
                </c:pt>
                <c:pt idx="552">
                  <c:v>581.33500934681513</c:v>
                </c:pt>
                <c:pt idx="553">
                  <c:v>570.10051953557661</c:v>
                </c:pt>
                <c:pt idx="554">
                  <c:v>558.85634219571807</c:v>
                </c:pt>
                <c:pt idx="555">
                  <c:v>547.60272591478827</c:v>
                </c:pt>
                <c:pt idx="556">
                  <c:v>536.33991606735856</c:v>
                </c:pt>
                <c:pt idx="557">
                  <c:v>525.06815484202946</c:v>
                </c:pt>
                <c:pt idx="558">
                  <c:v>513.78768126857346</c:v>
                </c:pt>
                <c:pt idx="559">
                  <c:v>502.49873124520218</c:v>
                </c:pt>
                <c:pt idx="560">
                  <c:v>491.20153756594442</c:v>
                </c:pt>
                <c:pt idx="561">
                  <c:v>479.89632994812314</c:v>
                </c:pt>
                <c:pt idx="562">
                  <c:v>468.58333505991919</c:v>
                </c:pt>
                <c:pt idx="563">
                  <c:v>457.26277654800981</c:v>
                </c:pt>
                <c:pt idx="564">
                  <c:v>445.93487506527083</c:v>
                </c:pt>
                <c:pt idx="565">
                  <c:v>434.59984829853113</c:v>
                </c:pt>
                <c:pt idx="566">
                  <c:v>423.25791099636893</c:v>
                </c:pt>
                <c:pt idx="567">
                  <c:v>411.90927499693936</c:v>
                </c:pt>
                <c:pt idx="568">
                  <c:v>400.55414925582284</c:v>
                </c:pt>
                <c:pt idx="569">
                  <c:v>389.19273987388476</c:v>
                </c:pt>
                <c:pt idx="570">
                  <c:v>377.82525012513696</c:v>
                </c:pt>
                <c:pt idx="571">
                  <c:v>366.45188048459124</c:v>
                </c:pt>
                <c:pt idx="572">
                  <c:v>355.0728286560967</c:v>
                </c:pt>
                <c:pt idx="573">
                  <c:v>343.68828960015151</c:v>
                </c:pt>
                <c:pt idx="574">
                  <c:v>332.29845556168084</c:v>
                </c:pt>
                <c:pt idx="575">
                  <c:v>320.90351609777355</c:v>
                </c:pt>
                <c:pt idx="576">
                  <c:v>309.50365810536852</c:v>
                </c:pt>
                <c:pt idx="577">
                  <c:v>298.09906584888398</c:v>
                </c:pt>
                <c:pt idx="578">
                  <c:v>286.68992098778233</c:v>
                </c:pt>
                <c:pt idx="579">
                  <c:v>275.27640260406287</c:v>
                </c:pt>
                <c:pt idx="580">
                  <c:v>263.85868722967638</c:v>
                </c:pt>
                <c:pt idx="581">
                  <c:v>252.43694887385411</c:v>
                </c:pt>
                <c:pt idx="582">
                  <c:v>241.01135905034565</c:v>
                </c:pt>
                <c:pt idx="583">
                  <c:v>229.58208680455891</c:v>
                </c:pt>
                <c:pt idx="584">
                  <c:v>218.14929874059678</c:v>
                </c:pt>
                <c:pt idx="585">
                  <c:v>206.71315904818437</c:v>
                </c:pt>
                <c:pt idx="586">
                  <c:v>195.27382952948199</c:v>
                </c:pt>
                <c:pt idx="587">
                  <c:v>183.83146962577794</c:v>
                </c:pt>
                <c:pt idx="588">
                  <c:v>172.38623644405678</c:v>
                </c:pt>
                <c:pt idx="589">
                  <c:v>160.93828478343772</c:v>
                </c:pt>
                <c:pt idx="590">
                  <c:v>149.48776716147898</c:v>
                </c:pt>
                <c:pt idx="591">
                  <c:v>138.03483384034334</c:v>
                </c:pt>
                <c:pt idx="592">
                  <c:v>126.57963285282098</c:v>
                </c:pt>
                <c:pt idx="593">
                  <c:v>115.12231002820542</c:v>
                </c:pt>
                <c:pt idx="594">
                  <c:v>103.66300901801876</c:v>
                </c:pt>
                <c:pt idx="595">
                  <c:v>92.201871321582544</c:v>
                </c:pt>
                <c:pt idx="596">
                  <c:v>80.739036311430937</c:v>
                </c:pt>
                <c:pt idx="597">
                  <c:v>69.27464125856261</c:v>
                </c:pt>
                <c:pt idx="598">
                  <c:v>57.808821357528487</c:v>
                </c:pt>
                <c:pt idx="599">
                  <c:v>46.341709751352234</c:v>
                </c:pt>
                <c:pt idx="600">
                  <c:v>34.87343755628067</c:v>
                </c:pt>
                <c:pt idx="601">
                  <c:v>23.404133886361514</c:v>
                </c:pt>
                <c:pt idx="602">
                  <c:v>11.933925877845873</c:v>
                </c:pt>
                <c:pt idx="603">
                  <c:v>0.46293871341318926</c:v>
                </c:pt>
                <c:pt idx="604">
                  <c:v>-11.008704353783617</c:v>
                </c:pt>
                <c:pt idx="605">
                  <c:v>-11.020176294465779</c:v>
                </c:pt>
                <c:pt idx="606">
                  <c:v>-11.031648235622237</c:v>
                </c:pt>
                <c:pt idx="607">
                  <c:v>-11.043120177252872</c:v>
                </c:pt>
                <c:pt idx="608">
                  <c:v>-11.054592119357565</c:v>
                </c:pt>
                <c:pt idx="609">
                  <c:v>-11.066064061936199</c:v>
                </c:pt>
                <c:pt idx="610">
                  <c:v>-11.077536004988655</c:v>
                </c:pt>
                <c:pt idx="611">
                  <c:v>-11.089007948514814</c:v>
                </c:pt>
                <c:pt idx="612">
                  <c:v>-11.100479892514558</c:v>
                </c:pt>
                <c:pt idx="613">
                  <c:v>-11.111951836987769</c:v>
                </c:pt>
                <c:pt idx="614">
                  <c:v>-11.12342378193433</c:v>
                </c:pt>
                <c:pt idx="615">
                  <c:v>-11.134895727354118</c:v>
                </c:pt>
                <c:pt idx="616">
                  <c:v>-11.146367673247019</c:v>
                </c:pt>
                <c:pt idx="617">
                  <c:v>-11.157839619612913</c:v>
                </c:pt>
                <c:pt idx="618">
                  <c:v>-11.169311566451681</c:v>
                </c:pt>
                <c:pt idx="619">
                  <c:v>-11.180783513763204</c:v>
                </c:pt>
                <c:pt idx="620">
                  <c:v>-11.192255461547367</c:v>
                </c:pt>
                <c:pt idx="621">
                  <c:v>-11.203727409804047</c:v>
                </c:pt>
                <c:pt idx="622">
                  <c:v>-11.215199358533129</c:v>
                </c:pt>
                <c:pt idx="623">
                  <c:v>-11.226671307734494</c:v>
                </c:pt>
                <c:pt idx="624">
                  <c:v>-11.238143257408021</c:v>
                </c:pt>
                <c:pt idx="625">
                  <c:v>-11.249615207553594</c:v>
                </c:pt>
                <c:pt idx="626">
                  <c:v>-11.261087158171096</c:v>
                </c:pt>
                <c:pt idx="627">
                  <c:v>-11.272559109260404</c:v>
                </c:pt>
                <c:pt idx="628">
                  <c:v>-11.284031060821404</c:v>
                </c:pt>
                <c:pt idx="629">
                  <c:v>-11.295503012853976</c:v>
                </c:pt>
                <c:pt idx="630">
                  <c:v>-11.306974965358</c:v>
                </c:pt>
                <c:pt idx="631">
                  <c:v>-11.318446918333361</c:v>
                </c:pt>
                <c:pt idx="632">
                  <c:v>-11.329918871779938</c:v>
                </c:pt>
                <c:pt idx="633">
                  <c:v>-11.341390825697614</c:v>
                </c:pt>
                <c:pt idx="634">
                  <c:v>-11.352862780086269</c:v>
                </c:pt>
                <c:pt idx="635">
                  <c:v>-11.364334734945785</c:v>
                </c:pt>
                <c:pt idx="636">
                  <c:v>-11.375806690276045</c:v>
                </c:pt>
                <c:pt idx="637">
                  <c:v>-11.387278646076929</c:v>
                </c:pt>
                <c:pt idx="638">
                  <c:v>-11.39875060234832</c:v>
                </c:pt>
                <c:pt idx="639">
                  <c:v>-11.4102225590901</c:v>
                </c:pt>
                <c:pt idx="640">
                  <c:v>-11.421694516302148</c:v>
                </c:pt>
                <c:pt idx="641">
                  <c:v>-11.433166473984347</c:v>
                </c:pt>
                <c:pt idx="642">
                  <c:v>-11.444638432136578</c:v>
                </c:pt>
                <c:pt idx="643">
                  <c:v>-11.456110390758726</c:v>
                </c:pt>
                <c:pt idx="644">
                  <c:v>-11.467582349850668</c:v>
                </c:pt>
                <c:pt idx="645">
                  <c:v>-11.479054309412287</c:v>
                </c:pt>
                <c:pt idx="646">
                  <c:v>-11.490526269443468</c:v>
                </c:pt>
                <c:pt idx="647">
                  <c:v>-11.501998229944087</c:v>
                </c:pt>
                <c:pt idx="648">
                  <c:v>-11.513470190914029</c:v>
                </c:pt>
                <c:pt idx="649">
                  <c:v>-11.524942152353177</c:v>
                </c:pt>
                <c:pt idx="650">
                  <c:v>-11.53641411426141</c:v>
                </c:pt>
                <c:pt idx="651">
                  <c:v>-11.54788607663861</c:v>
                </c:pt>
                <c:pt idx="652">
                  <c:v>-11.559358039484659</c:v>
                </c:pt>
                <c:pt idx="653">
                  <c:v>-11.570830002799438</c:v>
                </c:pt>
                <c:pt idx="654">
                  <c:v>-11.582301966582829</c:v>
                </c:pt>
                <c:pt idx="655">
                  <c:v>-11.593773930834715</c:v>
                </c:pt>
                <c:pt idx="656">
                  <c:v>-11.605245895554976</c:v>
                </c:pt>
                <c:pt idx="657">
                  <c:v>-11.616717860743494</c:v>
                </c:pt>
                <c:pt idx="658">
                  <c:v>-11.628189826400151</c:v>
                </c:pt>
                <c:pt idx="659">
                  <c:v>-11.639661792524828</c:v>
                </c:pt>
                <c:pt idx="660">
                  <c:v>-11.651133759117409</c:v>
                </c:pt>
                <c:pt idx="661">
                  <c:v>-11.662605726177773</c:v>
                </c:pt>
                <c:pt idx="662">
                  <c:v>-11.674077693705803</c:v>
                </c:pt>
                <c:pt idx="663">
                  <c:v>-11.68554966170138</c:v>
                </c:pt>
                <c:pt idx="664">
                  <c:v>-11.697021630164386</c:v>
                </c:pt>
                <c:pt idx="665">
                  <c:v>-11.708493599094702</c:v>
                </c:pt>
                <c:pt idx="666">
                  <c:v>-11.71996556849221</c:v>
                </c:pt>
                <c:pt idx="667">
                  <c:v>-11.731437538356792</c:v>
                </c:pt>
                <c:pt idx="668">
                  <c:v>-11.742909508688328</c:v>
                </c:pt>
                <c:pt idx="669">
                  <c:v>-11.754381479486701</c:v>
                </c:pt>
                <c:pt idx="670">
                  <c:v>-11.765853450751795</c:v>
                </c:pt>
                <c:pt idx="671">
                  <c:v>-11.777325422483488</c:v>
                </c:pt>
                <c:pt idx="672">
                  <c:v>-11.788797394681662</c:v>
                </c:pt>
                <c:pt idx="673">
                  <c:v>-11.800269367346202</c:v>
                </c:pt>
                <c:pt idx="674">
                  <c:v>-11.811741340476987</c:v>
                </c:pt>
                <c:pt idx="675">
                  <c:v>-11.823213314073898</c:v>
                </c:pt>
                <c:pt idx="676">
                  <c:v>-11.83468528813682</c:v>
                </c:pt>
                <c:pt idx="677">
                  <c:v>-11.846157262665631</c:v>
                </c:pt>
                <c:pt idx="678">
                  <c:v>-11.857629237660214</c:v>
                </c:pt>
                <c:pt idx="679">
                  <c:v>-11.869101213120452</c:v>
                </c:pt>
                <c:pt idx="680">
                  <c:v>-11.880573189046224</c:v>
                </c:pt>
                <c:pt idx="681">
                  <c:v>-11.892045165437414</c:v>
                </c:pt>
                <c:pt idx="682">
                  <c:v>-11.903517142293904</c:v>
                </c:pt>
                <c:pt idx="683">
                  <c:v>-11.914989119615573</c:v>
                </c:pt>
                <c:pt idx="684">
                  <c:v>-11.926461097402305</c:v>
                </c:pt>
                <c:pt idx="685">
                  <c:v>-11.93793307565398</c:v>
                </c:pt>
                <c:pt idx="686">
                  <c:v>-11.949405054370482</c:v>
                </c:pt>
                <c:pt idx="687">
                  <c:v>-11.960877033551691</c:v>
                </c:pt>
                <c:pt idx="688">
                  <c:v>-11.972349013197489</c:v>
                </c:pt>
                <c:pt idx="689">
                  <c:v>-11.983820993307758</c:v>
                </c:pt>
                <c:pt idx="690">
                  <c:v>-11.995292973882378</c:v>
                </c:pt>
                <c:pt idx="691">
                  <c:v>-12.006764954921234</c:v>
                </c:pt>
                <c:pt idx="692">
                  <c:v>-12.018236936424206</c:v>
                </c:pt>
                <c:pt idx="693">
                  <c:v>-12.029708918391174</c:v>
                </c:pt>
                <c:pt idx="694">
                  <c:v>-12.041180900822022</c:v>
                </c:pt>
                <c:pt idx="695">
                  <c:v>-12.052652883716631</c:v>
                </c:pt>
                <c:pt idx="696">
                  <c:v>-12.064124867074883</c:v>
                </c:pt>
                <c:pt idx="697">
                  <c:v>-12.075596850896659</c:v>
                </c:pt>
                <c:pt idx="698">
                  <c:v>-12.08706883518184</c:v>
                </c:pt>
                <c:pt idx="699">
                  <c:v>-12.09854081993031</c:v>
                </c:pt>
                <c:pt idx="700">
                  <c:v>-12.110012805141951</c:v>
                </c:pt>
                <c:pt idx="701">
                  <c:v>-12.121484790816641</c:v>
                </c:pt>
                <c:pt idx="702">
                  <c:v>-12.132956776954266</c:v>
                </c:pt>
                <c:pt idx="703">
                  <c:v>-12.144428763554705</c:v>
                </c:pt>
                <c:pt idx="704">
                  <c:v>-12.155900750617841</c:v>
                </c:pt>
                <c:pt idx="705">
                  <c:v>-12.167372738143555</c:v>
                </c:pt>
                <c:pt idx="706">
                  <c:v>-12.178844726131729</c:v>
                </c:pt>
                <c:pt idx="707">
                  <c:v>-12.190316714582245</c:v>
                </c:pt>
                <c:pt idx="708">
                  <c:v>-12.201788703494984</c:v>
                </c:pt>
                <c:pt idx="709">
                  <c:v>-12.213260692869827</c:v>
                </c:pt>
                <c:pt idx="710">
                  <c:v>-12.224732682706659</c:v>
                </c:pt>
                <c:pt idx="711">
                  <c:v>-12.236204673005359</c:v>
                </c:pt>
                <c:pt idx="712">
                  <c:v>-12.247676663765809</c:v>
                </c:pt>
                <c:pt idx="713">
                  <c:v>-12.259148654987891</c:v>
                </c:pt>
                <c:pt idx="714">
                  <c:v>-12.270620646671487</c:v>
                </c:pt>
                <c:pt idx="715">
                  <c:v>-12.282092638816479</c:v>
                </c:pt>
                <c:pt idx="716">
                  <c:v>-12.293564631422749</c:v>
                </c:pt>
                <c:pt idx="717">
                  <c:v>-12.305036624490178</c:v>
                </c:pt>
                <c:pt idx="718">
                  <c:v>-12.316508618018648</c:v>
                </c:pt>
                <c:pt idx="719">
                  <c:v>-12.327980612008041</c:v>
                </c:pt>
                <c:pt idx="720">
                  <c:v>-12.339452606458238</c:v>
                </c:pt>
                <c:pt idx="721">
                  <c:v>-12.350924601369121</c:v>
                </c:pt>
                <c:pt idx="722">
                  <c:v>-12.362396596740572</c:v>
                </c:pt>
                <c:pt idx="723">
                  <c:v>-12.373868592572473</c:v>
                </c:pt>
                <c:pt idx="724">
                  <c:v>-12.385340588864706</c:v>
                </c:pt>
                <c:pt idx="725">
                  <c:v>-12.396812585617152</c:v>
                </c:pt>
                <c:pt idx="726">
                  <c:v>-12.408284582829692</c:v>
                </c:pt>
                <c:pt idx="727">
                  <c:v>-12.419756580502209</c:v>
                </c:pt>
                <c:pt idx="728">
                  <c:v>-12.431228578634586</c:v>
                </c:pt>
                <c:pt idx="729">
                  <c:v>-12.442700577226704</c:v>
                </c:pt>
                <c:pt idx="730">
                  <c:v>-12.454172576278443</c:v>
                </c:pt>
                <c:pt idx="731">
                  <c:v>-12.465644575789685</c:v>
                </c:pt>
                <c:pt idx="732">
                  <c:v>-12.477116575760315</c:v>
                </c:pt>
                <c:pt idx="733">
                  <c:v>-12.48858857619021</c:v>
                </c:pt>
                <c:pt idx="734">
                  <c:v>-12.500060577079255</c:v>
                </c:pt>
                <c:pt idx="735">
                  <c:v>-12.511532578427332</c:v>
                </c:pt>
                <c:pt idx="736">
                  <c:v>-12.523004580234321</c:v>
                </c:pt>
                <c:pt idx="737">
                  <c:v>-12.534476582500105</c:v>
                </c:pt>
                <c:pt idx="738">
                  <c:v>-12.545948585224565</c:v>
                </c:pt>
                <c:pt idx="739">
                  <c:v>-12.557420588407584</c:v>
                </c:pt>
                <c:pt idx="740">
                  <c:v>-12.568892592049043</c:v>
                </c:pt>
                <c:pt idx="741">
                  <c:v>-12.580364596148824</c:v>
                </c:pt>
                <c:pt idx="742">
                  <c:v>-12.591836600706808</c:v>
                </c:pt>
                <c:pt idx="743">
                  <c:v>-12.603308605722876</c:v>
                </c:pt>
                <c:pt idx="744">
                  <c:v>-12.614780611196913</c:v>
                </c:pt>
                <c:pt idx="745">
                  <c:v>-12.626252617128799</c:v>
                </c:pt>
                <c:pt idx="746">
                  <c:v>-12.637724623518416</c:v>
                </c:pt>
                <c:pt idx="747">
                  <c:v>-12.649196630365646</c:v>
                </c:pt>
                <c:pt idx="748">
                  <c:v>-12.660668637670369</c:v>
                </c:pt>
                <c:pt idx="749">
                  <c:v>-12.672140645432469</c:v>
                </c:pt>
                <c:pt idx="750">
                  <c:v>-12.683612653651828</c:v>
                </c:pt>
                <c:pt idx="751">
                  <c:v>-12.695084662328327</c:v>
                </c:pt>
                <c:pt idx="752">
                  <c:v>-12.706556671461847</c:v>
                </c:pt>
                <c:pt idx="753">
                  <c:v>-12.718028681052271</c:v>
                </c:pt>
                <c:pt idx="754">
                  <c:v>-12.72950069109948</c:v>
                </c:pt>
                <c:pt idx="755">
                  <c:v>-12.740972701603356</c:v>
                </c:pt>
                <c:pt idx="756">
                  <c:v>-12.752444712563781</c:v>
                </c:pt>
                <c:pt idx="757">
                  <c:v>-12.763916723980637</c:v>
                </c:pt>
                <c:pt idx="758">
                  <c:v>-12.775388735853806</c:v>
                </c:pt>
                <c:pt idx="759">
                  <c:v>-12.78686074818317</c:v>
                </c:pt>
                <c:pt idx="760">
                  <c:v>-12.798332760968609</c:v>
                </c:pt>
                <c:pt idx="761">
                  <c:v>-12.809804774210006</c:v>
                </c:pt>
                <c:pt idx="762">
                  <c:v>-12.821276787907244</c:v>
                </c:pt>
                <c:pt idx="763">
                  <c:v>-12.832748802060204</c:v>
                </c:pt>
                <c:pt idx="764">
                  <c:v>-12.844220816668766</c:v>
                </c:pt>
                <c:pt idx="765">
                  <c:v>-12.855692831732815</c:v>
                </c:pt>
                <c:pt idx="766">
                  <c:v>-12.867164847252232</c:v>
                </c:pt>
                <c:pt idx="767">
                  <c:v>-12.878636863226896</c:v>
                </c:pt>
                <c:pt idx="768">
                  <c:v>-12.890108879656692</c:v>
                </c:pt>
                <c:pt idx="769">
                  <c:v>-12.901580896541502</c:v>
                </c:pt>
                <c:pt idx="770">
                  <c:v>-12.913052913881206</c:v>
                </c:pt>
                <c:pt idx="771">
                  <c:v>-12.924524931675686</c:v>
                </c:pt>
                <c:pt idx="772">
                  <c:v>-12.935996949924824</c:v>
                </c:pt>
                <c:pt idx="773">
                  <c:v>-12.947468968628504</c:v>
                </c:pt>
                <c:pt idx="774">
                  <c:v>-12.958940987786606</c:v>
                </c:pt>
                <c:pt idx="775">
                  <c:v>-12.970413007399012</c:v>
                </c:pt>
                <c:pt idx="776">
                  <c:v>-12.981885027465603</c:v>
                </c:pt>
                <c:pt idx="777">
                  <c:v>-12.993357047986263</c:v>
                </c:pt>
                <c:pt idx="778">
                  <c:v>-13.004829068960873</c:v>
                </c:pt>
                <c:pt idx="779">
                  <c:v>-13.016301090389314</c:v>
                </c:pt>
                <c:pt idx="780">
                  <c:v>-13.027773112271468</c:v>
                </c:pt>
                <c:pt idx="781">
                  <c:v>-13.039245134607217</c:v>
                </c:pt>
                <c:pt idx="782">
                  <c:v>-13.050717157396443</c:v>
                </c:pt>
                <c:pt idx="783">
                  <c:v>-13.062189180639029</c:v>
                </c:pt>
                <c:pt idx="784">
                  <c:v>-13.073661204334856</c:v>
                </c:pt>
                <c:pt idx="785">
                  <c:v>-13.085133228483805</c:v>
                </c:pt>
                <c:pt idx="786">
                  <c:v>-13.096605253085759</c:v>
                </c:pt>
                <c:pt idx="787">
                  <c:v>-13.108077278140598</c:v>
                </c:pt>
                <c:pt idx="788">
                  <c:v>-13.119549303648206</c:v>
                </c:pt>
                <c:pt idx="789">
                  <c:v>-13.131021329608465</c:v>
                </c:pt>
                <c:pt idx="790">
                  <c:v>-13.142493356021257</c:v>
                </c:pt>
                <c:pt idx="791">
                  <c:v>-13.153965382886462</c:v>
                </c:pt>
                <c:pt idx="792">
                  <c:v>-13.165437410203962</c:v>
                </c:pt>
                <c:pt idx="793">
                  <c:v>-13.176909437973642</c:v>
                </c:pt>
                <c:pt idx="794">
                  <c:v>-13.188381466195381</c:v>
                </c:pt>
                <c:pt idx="795">
                  <c:v>-13.19985349486906</c:v>
                </c:pt>
                <c:pt idx="796">
                  <c:v>-13.211325523994564</c:v>
                </c:pt>
                <c:pt idx="797">
                  <c:v>-13.222797553571773</c:v>
                </c:pt>
                <c:pt idx="798">
                  <c:v>-13.23426958360057</c:v>
                </c:pt>
                <c:pt idx="799">
                  <c:v>-13.245741614080837</c:v>
                </c:pt>
                <c:pt idx="800">
                  <c:v>-13.257213645012454</c:v>
                </c:pt>
                <c:pt idx="801">
                  <c:v>-13.268685676395304</c:v>
                </c:pt>
                <c:pt idx="802">
                  <c:v>-13.28015770822927</c:v>
                </c:pt>
                <c:pt idx="803">
                  <c:v>-13.291629740514232</c:v>
                </c:pt>
                <c:pt idx="804">
                  <c:v>-13.303101773250072</c:v>
                </c:pt>
                <c:pt idx="805">
                  <c:v>-13.314573806436673</c:v>
                </c:pt>
                <c:pt idx="806">
                  <c:v>-13.326045840073917</c:v>
                </c:pt>
                <c:pt idx="807">
                  <c:v>-13.337517874161685</c:v>
                </c:pt>
                <c:pt idx="808">
                  <c:v>-13.34898990869986</c:v>
                </c:pt>
                <c:pt idx="809">
                  <c:v>-13.360461943688323</c:v>
                </c:pt>
                <c:pt idx="810">
                  <c:v>-13.371933979126958</c:v>
                </c:pt>
                <c:pt idx="811">
                  <c:v>-13.383406015015645</c:v>
                </c:pt>
                <c:pt idx="812">
                  <c:v>-13.394878051354265</c:v>
                </c:pt>
                <c:pt idx="813">
                  <c:v>-13.406350088142702</c:v>
                </c:pt>
                <c:pt idx="814">
                  <c:v>-13.417822125380836</c:v>
                </c:pt>
                <c:pt idx="815">
                  <c:v>-13.429294163068549</c:v>
                </c:pt>
                <c:pt idx="816">
                  <c:v>-13.440766201205726</c:v>
                </c:pt>
                <c:pt idx="817">
                  <c:v>-13.452238239792246</c:v>
                </c:pt>
                <c:pt idx="818">
                  <c:v>-13.463710278827993</c:v>
                </c:pt>
                <c:pt idx="819">
                  <c:v>-13.475182318312847</c:v>
                </c:pt>
                <c:pt idx="820">
                  <c:v>-13.486654358246691</c:v>
                </c:pt>
                <c:pt idx="821">
                  <c:v>-13.498126398629406</c:v>
                </c:pt>
                <c:pt idx="822">
                  <c:v>-13.509598439460875</c:v>
                </c:pt>
                <c:pt idx="823">
                  <c:v>-13.521070480740979</c:v>
                </c:pt>
                <c:pt idx="824">
                  <c:v>-13.532542522469601</c:v>
                </c:pt>
                <c:pt idx="825">
                  <c:v>-13.544014564646622</c:v>
                </c:pt>
                <c:pt idx="826">
                  <c:v>-13.555486607271924</c:v>
                </c:pt>
                <c:pt idx="827">
                  <c:v>-13.56695865034539</c:v>
                </c:pt>
                <c:pt idx="828">
                  <c:v>-13.578430693866901</c:v>
                </c:pt>
                <c:pt idx="829">
                  <c:v>-13.58990273783634</c:v>
                </c:pt>
                <c:pt idx="830">
                  <c:v>-13.601374782253588</c:v>
                </c:pt>
                <c:pt idx="831">
                  <c:v>-13.612846827118526</c:v>
                </c:pt>
                <c:pt idx="832">
                  <c:v>-13.624318872431038</c:v>
                </c:pt>
                <c:pt idx="833">
                  <c:v>-13.635790918191006</c:v>
                </c:pt>
                <c:pt idx="834">
                  <c:v>-13.64726296439831</c:v>
                </c:pt>
                <c:pt idx="835">
                  <c:v>-13.658735011052833</c:v>
                </c:pt>
                <c:pt idx="836">
                  <c:v>-13.670207058154457</c:v>
                </c:pt>
                <c:pt idx="837">
                  <c:v>-13.681679105703063</c:v>
                </c:pt>
                <c:pt idx="838">
                  <c:v>-13.693151153698535</c:v>
                </c:pt>
                <c:pt idx="839">
                  <c:v>-13.704623202140754</c:v>
                </c:pt>
                <c:pt idx="840">
                  <c:v>-13.716095251029602</c:v>
                </c:pt>
                <c:pt idx="841">
                  <c:v>-13.72756730036496</c:v>
                </c:pt>
                <c:pt idx="842">
                  <c:v>-13.739039350146712</c:v>
                </c:pt>
                <c:pt idx="843">
                  <c:v>-13.750511400374737</c:v>
                </c:pt>
                <c:pt idx="844">
                  <c:v>-13.76198345104892</c:v>
                </c:pt>
                <c:pt idx="845">
                  <c:v>-13.773455502169142</c:v>
                </c:pt>
                <c:pt idx="846">
                  <c:v>-13.784927553735285</c:v>
                </c:pt>
                <c:pt idx="847">
                  <c:v>-13.796399605747231</c:v>
                </c:pt>
                <c:pt idx="848">
                  <c:v>-13.807871658204862</c:v>
                </c:pt>
                <c:pt idx="849">
                  <c:v>-13.819343711108059</c:v>
                </c:pt>
                <c:pt idx="850">
                  <c:v>-13.830815764456705</c:v>
                </c:pt>
                <c:pt idx="851">
                  <c:v>-13.842287818250682</c:v>
                </c:pt>
                <c:pt idx="852">
                  <c:v>-13.853759872489873</c:v>
                </c:pt>
                <c:pt idx="853">
                  <c:v>-13.865231927174158</c:v>
                </c:pt>
                <c:pt idx="854">
                  <c:v>-13.876703982303418</c:v>
                </c:pt>
                <c:pt idx="855">
                  <c:v>-13.888176037877539</c:v>
                </c:pt>
                <c:pt idx="856">
                  <c:v>-13.899648093896401</c:v>
                </c:pt>
                <c:pt idx="857">
                  <c:v>-13.911120150359885</c:v>
                </c:pt>
                <c:pt idx="858">
                  <c:v>-13.922592207267874</c:v>
                </c:pt>
                <c:pt idx="859">
                  <c:v>-13.93406426462025</c:v>
                </c:pt>
                <c:pt idx="860">
                  <c:v>-13.945536322416896</c:v>
                </c:pt>
                <c:pt idx="861">
                  <c:v>-13.95700838065769</c:v>
                </c:pt>
                <c:pt idx="862">
                  <c:v>-13.968480439342519</c:v>
                </c:pt>
                <c:pt idx="863">
                  <c:v>-13.979952498471263</c:v>
                </c:pt>
                <c:pt idx="864">
                  <c:v>-13.991424558043803</c:v>
                </c:pt>
                <c:pt idx="865">
                  <c:v>-14.002896618060023</c:v>
                </c:pt>
                <c:pt idx="866">
                  <c:v>-14.014368678519803</c:v>
                </c:pt>
                <c:pt idx="867">
                  <c:v>-14.025840739423026</c:v>
                </c:pt>
                <c:pt idx="868">
                  <c:v>-14.037312800769575</c:v>
                </c:pt>
                <c:pt idx="869">
                  <c:v>-14.04878486255933</c:v>
                </c:pt>
                <c:pt idx="870">
                  <c:v>-14.060256924792174</c:v>
                </c:pt>
                <c:pt idx="871">
                  <c:v>-14.07172898746799</c:v>
                </c:pt>
                <c:pt idx="872">
                  <c:v>-14.083201050586659</c:v>
                </c:pt>
                <c:pt idx="873">
                  <c:v>-14.094673114148064</c:v>
                </c:pt>
                <c:pt idx="874">
                  <c:v>-14.106145178152085</c:v>
                </c:pt>
                <c:pt idx="875">
                  <c:v>-14.117617242598605</c:v>
                </c:pt>
                <c:pt idx="876">
                  <c:v>-14.129089307487508</c:v>
                </c:pt>
                <c:pt idx="877">
                  <c:v>-14.140561372818674</c:v>
                </c:pt>
                <c:pt idx="878">
                  <c:v>-14.152033438591985</c:v>
                </c:pt>
                <c:pt idx="879">
                  <c:v>-14.163505504807324</c:v>
                </c:pt>
                <c:pt idx="880">
                  <c:v>-14.174977571464572</c:v>
                </c:pt>
                <c:pt idx="881">
                  <c:v>-14.186449638563612</c:v>
                </c:pt>
                <c:pt idx="882">
                  <c:v>-14.197921706104326</c:v>
                </c:pt>
                <c:pt idx="883">
                  <c:v>-14.209393774086596</c:v>
                </c:pt>
                <c:pt idx="884">
                  <c:v>-14.220865842510303</c:v>
                </c:pt>
                <c:pt idx="885">
                  <c:v>-14.23233791137533</c:v>
                </c:pt>
                <c:pt idx="886">
                  <c:v>-14.24380998068156</c:v>
                </c:pt>
                <c:pt idx="887">
                  <c:v>-14.255282050428873</c:v>
                </c:pt>
                <c:pt idx="888">
                  <c:v>-14.266754120617152</c:v>
                </c:pt>
                <c:pt idx="889">
                  <c:v>-14.278226191246281</c:v>
                </c:pt>
                <c:pt idx="890">
                  <c:v>-14.28969826231614</c:v>
                </c:pt>
                <c:pt idx="891">
                  <c:v>-14.30117033382661</c:v>
                </c:pt>
                <c:pt idx="892">
                  <c:v>-14.312642405777575</c:v>
                </c:pt>
                <c:pt idx="893">
                  <c:v>-14.324114478168916</c:v>
                </c:pt>
                <c:pt idx="894">
                  <c:v>-14.335586551000516</c:v>
                </c:pt>
                <c:pt idx="895">
                  <c:v>-14.347058624272256</c:v>
                </c:pt>
                <c:pt idx="896">
                  <c:v>-14.358530697984019</c:v>
                </c:pt>
                <c:pt idx="897">
                  <c:v>-14.370002772135686</c:v>
                </c:pt>
                <c:pt idx="898">
                  <c:v>-14.381474846727141</c:v>
                </c:pt>
                <c:pt idx="899">
                  <c:v>-14.392946921758265</c:v>
                </c:pt>
                <c:pt idx="900">
                  <c:v>-14.404418997228939</c:v>
                </c:pt>
                <c:pt idx="901">
                  <c:v>-14.415891073139047</c:v>
                </c:pt>
                <c:pt idx="902">
                  <c:v>-14.427363149488469</c:v>
                </c:pt>
                <c:pt idx="903">
                  <c:v>-14.43883522627709</c:v>
                </c:pt>
                <c:pt idx="904">
                  <c:v>-14.45030730350479</c:v>
                </c:pt>
                <c:pt idx="905">
                  <c:v>-14.461779381171452</c:v>
                </c:pt>
                <c:pt idx="906">
                  <c:v>-14.473251459276957</c:v>
                </c:pt>
                <c:pt idx="907">
                  <c:v>-14.484723537821187</c:v>
                </c:pt>
                <c:pt idx="908">
                  <c:v>-14.496195616804027</c:v>
                </c:pt>
                <c:pt idx="909">
                  <c:v>-14.507667696225354</c:v>
                </c:pt>
                <c:pt idx="910">
                  <c:v>-14.519139776085055</c:v>
                </c:pt>
                <c:pt idx="911">
                  <c:v>-14.530611856383009</c:v>
                </c:pt>
                <c:pt idx="912">
                  <c:v>-14.5420839371191</c:v>
                </c:pt>
                <c:pt idx="913">
                  <c:v>-14.553556018293209</c:v>
                </c:pt>
                <c:pt idx="914">
                  <c:v>-14.565028099905218</c:v>
                </c:pt>
                <c:pt idx="915">
                  <c:v>-14.57650018195501</c:v>
                </c:pt>
                <c:pt idx="916">
                  <c:v>-14.587972264442467</c:v>
                </c:pt>
                <c:pt idx="917">
                  <c:v>-14.59944434736747</c:v>
                </c:pt>
                <c:pt idx="918">
                  <c:v>-14.610916430729903</c:v>
                </c:pt>
                <c:pt idx="919">
                  <c:v>-14.622388514529646</c:v>
                </c:pt>
                <c:pt idx="920">
                  <c:v>-14.633860598766583</c:v>
                </c:pt>
                <c:pt idx="921">
                  <c:v>-14.645332683440596</c:v>
                </c:pt>
                <c:pt idx="922">
                  <c:v>-14.656804768551567</c:v>
                </c:pt>
                <c:pt idx="923">
                  <c:v>-14.668276854099377</c:v>
                </c:pt>
                <c:pt idx="924">
                  <c:v>-14.679748940083908</c:v>
                </c:pt>
                <c:pt idx="925">
                  <c:v>-14.691221026505042</c:v>
                </c:pt>
                <c:pt idx="926">
                  <c:v>-14.702693113362663</c:v>
                </c:pt>
                <c:pt idx="927">
                  <c:v>-14.714165200656653</c:v>
                </c:pt>
                <c:pt idx="928">
                  <c:v>-14.725637288386894</c:v>
                </c:pt>
                <c:pt idx="929">
                  <c:v>-14.737109376553267</c:v>
                </c:pt>
                <c:pt idx="930">
                  <c:v>-14.748581465155654</c:v>
                </c:pt>
                <c:pt idx="931">
                  <c:v>-14.760053554193938</c:v>
                </c:pt>
                <c:pt idx="932">
                  <c:v>-14.771525643668001</c:v>
                </c:pt>
                <c:pt idx="933">
                  <c:v>-14.782997733577725</c:v>
                </c:pt>
                <c:pt idx="934">
                  <c:v>-14.794469823922991</c:v>
                </c:pt>
                <c:pt idx="935">
                  <c:v>-14.805941914703684</c:v>
                </c:pt>
                <c:pt idx="936">
                  <c:v>-14.817414005919684</c:v>
                </c:pt>
                <c:pt idx="937">
                  <c:v>-14.828886097570873</c:v>
                </c:pt>
                <c:pt idx="938">
                  <c:v>-14.840358189657135</c:v>
                </c:pt>
                <c:pt idx="939">
                  <c:v>-14.85183028217835</c:v>
                </c:pt>
                <c:pt idx="940">
                  <c:v>-14.863302375134401</c:v>
                </c:pt>
                <c:pt idx="941">
                  <c:v>-14.874774468525171</c:v>
                </c:pt>
                <c:pt idx="942">
                  <c:v>-14.886246562350541</c:v>
                </c:pt>
                <c:pt idx="943">
                  <c:v>-14.897718656610394</c:v>
                </c:pt>
                <c:pt idx="944">
                  <c:v>-14.909190751304612</c:v>
                </c:pt>
                <c:pt idx="945">
                  <c:v>-14.920662846433077</c:v>
                </c:pt>
                <c:pt idx="946">
                  <c:v>-14.93213494199567</c:v>
                </c:pt>
                <c:pt idx="947">
                  <c:v>-14.943607037992276</c:v>
                </c:pt>
                <c:pt idx="948">
                  <c:v>-14.955079134422775</c:v>
                </c:pt>
                <c:pt idx="949">
                  <c:v>-14.966551231287049</c:v>
                </c:pt>
                <c:pt idx="950">
                  <c:v>-14.978023328584982</c:v>
                </c:pt>
                <c:pt idx="951">
                  <c:v>-14.989495426316454</c:v>
                </c:pt>
                <c:pt idx="952">
                  <c:v>-15.000967524481348</c:v>
                </c:pt>
                <c:pt idx="953">
                  <c:v>-15.012439623079548</c:v>
                </c:pt>
                <c:pt idx="954">
                  <c:v>-15.023911722110933</c:v>
                </c:pt>
                <c:pt idx="955">
                  <c:v>-15.035383821575387</c:v>
                </c:pt>
                <c:pt idx="956">
                  <c:v>-15.046855921472792</c:v>
                </c:pt>
                <c:pt idx="957">
                  <c:v>-15.05832802180303</c:v>
                </c:pt>
                <c:pt idx="958">
                  <c:v>-15.069800122565983</c:v>
                </c:pt>
                <c:pt idx="959">
                  <c:v>-15.081272223761534</c:v>
                </c:pt>
                <c:pt idx="960">
                  <c:v>-15.092744325389566</c:v>
                </c:pt>
                <c:pt idx="961">
                  <c:v>-15.104216427449959</c:v>
                </c:pt>
                <c:pt idx="962">
                  <c:v>-15.115688529942597</c:v>
                </c:pt>
                <c:pt idx="963">
                  <c:v>-15.12716063286736</c:v>
                </c:pt>
                <c:pt idx="964">
                  <c:v>-15.138632736224132</c:v>
                </c:pt>
                <c:pt idx="965">
                  <c:v>-15.150104840012794</c:v>
                </c:pt>
                <c:pt idx="966">
                  <c:v>-15.16157694423323</c:v>
                </c:pt>
                <c:pt idx="967">
                  <c:v>-15.173049048885321</c:v>
                </c:pt>
                <c:pt idx="968">
                  <c:v>-15.18452115396895</c:v>
                </c:pt>
                <c:pt idx="969">
                  <c:v>-15.195993259483998</c:v>
                </c:pt>
                <c:pt idx="970">
                  <c:v>-15.207465365430348</c:v>
                </c:pt>
                <c:pt idx="971">
                  <c:v>-15.218937471807882</c:v>
                </c:pt>
                <c:pt idx="972">
                  <c:v>-15.230409578616483</c:v>
                </c:pt>
                <c:pt idx="973">
                  <c:v>-15.241881685856033</c:v>
                </c:pt>
                <c:pt idx="974">
                  <c:v>-15.253353793526413</c:v>
                </c:pt>
                <c:pt idx="975">
                  <c:v>-15.264825901627507</c:v>
                </c:pt>
                <c:pt idx="976">
                  <c:v>-15.276298010159195</c:v>
                </c:pt>
                <c:pt idx="977">
                  <c:v>-15.28777011912136</c:v>
                </c:pt>
                <c:pt idx="978">
                  <c:v>-15.299242228513885</c:v>
                </c:pt>
                <c:pt idx="979">
                  <c:v>-15.310714338336652</c:v>
                </c:pt>
                <c:pt idx="980">
                  <c:v>-15.322186448589543</c:v>
                </c:pt>
                <c:pt idx="981">
                  <c:v>-15.333658559272441</c:v>
                </c:pt>
                <c:pt idx="982">
                  <c:v>-15.345130670385227</c:v>
                </c:pt>
                <c:pt idx="983">
                  <c:v>-15.356602781927785</c:v>
                </c:pt>
                <c:pt idx="984">
                  <c:v>-15.368074893899996</c:v>
                </c:pt>
                <c:pt idx="985">
                  <c:v>-15.379547006301742</c:v>
                </c:pt>
                <c:pt idx="986">
                  <c:v>-15.391019119132906</c:v>
                </c:pt>
                <c:pt idx="987">
                  <c:v>-15.40249123239337</c:v>
                </c:pt>
                <c:pt idx="988">
                  <c:v>-15.413963346083015</c:v>
                </c:pt>
                <c:pt idx="989">
                  <c:v>-15.425435460201726</c:v>
                </c:pt>
                <c:pt idx="990">
                  <c:v>-15.436907574749382</c:v>
                </c:pt>
                <c:pt idx="991">
                  <c:v>-15.448379689725867</c:v>
                </c:pt>
                <c:pt idx="992">
                  <c:v>-15.459851805131063</c:v>
                </c:pt>
                <c:pt idx="993">
                  <c:v>-15.471323920964853</c:v>
                </c:pt>
                <c:pt idx="994">
                  <c:v>-15.482796037227118</c:v>
                </c:pt>
                <c:pt idx="995">
                  <c:v>-15.494268153917741</c:v>
                </c:pt>
                <c:pt idx="996">
                  <c:v>-15.505740271036604</c:v>
                </c:pt>
                <c:pt idx="997">
                  <c:v>-15.517212388583591</c:v>
                </c:pt>
                <c:pt idx="998">
                  <c:v>-15.528684506558582</c:v>
                </c:pt>
                <c:pt idx="999">
                  <c:v>-15.54015662496146</c:v>
                </c:pt>
                <c:pt idx="1000">
                  <c:v>-15.551628743792108</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16.399999999999999</c:v>
                </c:pt>
                <c:pt idx="1">
                  <c:v>95.93493207875693</c:v>
                </c:pt>
                <c:pt idx="2">
                  <c:v>175.46986415751385</c:v>
                </c:pt>
                <c:pt idx="3">
                  <c:v>173.74614872941947</c:v>
                </c:pt>
                <c:pt idx="4">
                  <c:v>175.46986415751385</c:v>
                </c:pt>
                <c:pt idx="5">
                  <c:v>169.50614872941946</c:v>
                </c:pt>
                <c:pt idx="6">
                  <c:v>175.46986415751385</c:v>
                </c:pt>
              </c:numCache>
            </c:numRef>
          </c:xVal>
          <c:yVal>
            <c:numRef>
              <c:f>Trajecto!$C$132:$C$138</c:f>
              <c:numCache>
                <c:formatCode>0</c:formatCode>
                <c:ptCount val="7"/>
                <c:pt idx="0">
                  <c:v>2070.1283301773919</c:v>
                </c:pt>
                <c:pt idx="1">
                  <c:v>1035.064165088696</c:v>
                </c:pt>
                <c:pt idx="2">
                  <c:v>0</c:v>
                </c:pt>
                <c:pt idx="3">
                  <c:v>72.729567941263554</c:v>
                </c:pt>
                <c:pt idx="4">
                  <c:v>0</c:v>
                </c:pt>
                <c:pt idx="5">
                  <c:v>27.361470307788803</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42.400000000000333</c:v>
                </c:pt>
                <c:pt idx="605">
                  <c:v>42.400100000000336</c:v>
                </c:pt>
                <c:pt idx="606">
                  <c:v>42.400200000000339</c:v>
                </c:pt>
                <c:pt idx="607">
                  <c:v>42.400300000000342</c:v>
                </c:pt>
                <c:pt idx="608">
                  <c:v>42.400400000000346</c:v>
                </c:pt>
                <c:pt idx="609">
                  <c:v>42.400500000000349</c:v>
                </c:pt>
                <c:pt idx="610">
                  <c:v>42.400600000000352</c:v>
                </c:pt>
                <c:pt idx="611">
                  <c:v>42.400700000000356</c:v>
                </c:pt>
                <c:pt idx="612">
                  <c:v>42.400800000000359</c:v>
                </c:pt>
                <c:pt idx="613">
                  <c:v>42.400900000000362</c:v>
                </c:pt>
                <c:pt idx="614">
                  <c:v>42.401000000000366</c:v>
                </c:pt>
                <c:pt idx="615">
                  <c:v>42.401100000000369</c:v>
                </c:pt>
                <c:pt idx="616">
                  <c:v>42.401200000000372</c:v>
                </c:pt>
                <c:pt idx="617">
                  <c:v>42.401300000000376</c:v>
                </c:pt>
                <c:pt idx="618">
                  <c:v>42.401400000000379</c:v>
                </c:pt>
                <c:pt idx="619">
                  <c:v>42.401500000000382</c:v>
                </c:pt>
                <c:pt idx="620">
                  <c:v>42.401600000000386</c:v>
                </c:pt>
                <c:pt idx="621">
                  <c:v>42.401700000000389</c:v>
                </c:pt>
                <c:pt idx="622">
                  <c:v>42.401800000000392</c:v>
                </c:pt>
                <c:pt idx="623">
                  <c:v>42.401900000000396</c:v>
                </c:pt>
                <c:pt idx="624">
                  <c:v>42.402000000000399</c:v>
                </c:pt>
                <c:pt idx="625">
                  <c:v>42.402100000000402</c:v>
                </c:pt>
                <c:pt idx="626">
                  <c:v>42.402200000000406</c:v>
                </c:pt>
                <c:pt idx="627">
                  <c:v>42.402300000000409</c:v>
                </c:pt>
                <c:pt idx="628">
                  <c:v>42.402400000000412</c:v>
                </c:pt>
                <c:pt idx="629">
                  <c:v>42.402500000000416</c:v>
                </c:pt>
                <c:pt idx="630">
                  <c:v>42.402600000000419</c:v>
                </c:pt>
                <c:pt idx="631">
                  <c:v>42.402700000000422</c:v>
                </c:pt>
                <c:pt idx="632">
                  <c:v>42.402800000000425</c:v>
                </c:pt>
                <c:pt idx="633">
                  <c:v>42.402900000000429</c:v>
                </c:pt>
                <c:pt idx="634">
                  <c:v>42.403000000000432</c:v>
                </c:pt>
                <c:pt idx="635">
                  <c:v>42.403100000000435</c:v>
                </c:pt>
                <c:pt idx="636">
                  <c:v>42.403200000000439</c:v>
                </c:pt>
                <c:pt idx="637">
                  <c:v>42.403300000000442</c:v>
                </c:pt>
                <c:pt idx="638">
                  <c:v>42.403400000000445</c:v>
                </c:pt>
                <c:pt idx="639">
                  <c:v>42.403500000000449</c:v>
                </c:pt>
                <c:pt idx="640">
                  <c:v>42.403600000000452</c:v>
                </c:pt>
                <c:pt idx="641">
                  <c:v>42.403700000000455</c:v>
                </c:pt>
                <c:pt idx="642">
                  <c:v>42.403800000000459</c:v>
                </c:pt>
                <c:pt idx="643">
                  <c:v>42.403900000000462</c:v>
                </c:pt>
                <c:pt idx="644">
                  <c:v>42.404000000000465</c:v>
                </c:pt>
                <c:pt idx="645">
                  <c:v>42.404100000000469</c:v>
                </c:pt>
                <c:pt idx="646">
                  <c:v>42.404200000000472</c:v>
                </c:pt>
                <c:pt idx="647">
                  <c:v>42.404300000000475</c:v>
                </c:pt>
                <c:pt idx="648">
                  <c:v>42.404400000000479</c:v>
                </c:pt>
                <c:pt idx="649">
                  <c:v>42.404500000000482</c:v>
                </c:pt>
                <c:pt idx="650">
                  <c:v>42.404600000000485</c:v>
                </c:pt>
                <c:pt idx="651">
                  <c:v>42.404700000000489</c:v>
                </c:pt>
                <c:pt idx="652">
                  <c:v>42.404800000000492</c:v>
                </c:pt>
                <c:pt idx="653">
                  <c:v>42.404900000000495</c:v>
                </c:pt>
                <c:pt idx="654">
                  <c:v>42.405000000000499</c:v>
                </c:pt>
                <c:pt idx="655">
                  <c:v>42.405100000000502</c:v>
                </c:pt>
                <c:pt idx="656">
                  <c:v>42.405200000000505</c:v>
                </c:pt>
                <c:pt idx="657">
                  <c:v>42.405300000000508</c:v>
                </c:pt>
                <c:pt idx="658">
                  <c:v>42.405400000000512</c:v>
                </c:pt>
                <c:pt idx="659">
                  <c:v>42.405500000000515</c:v>
                </c:pt>
                <c:pt idx="660">
                  <c:v>42.405600000000518</c:v>
                </c:pt>
                <c:pt idx="661">
                  <c:v>42.405700000000522</c:v>
                </c:pt>
                <c:pt idx="662">
                  <c:v>42.405800000000525</c:v>
                </c:pt>
                <c:pt idx="663">
                  <c:v>42.405900000000528</c:v>
                </c:pt>
                <c:pt idx="664">
                  <c:v>42.406000000000532</c:v>
                </c:pt>
                <c:pt idx="665">
                  <c:v>42.406100000000535</c:v>
                </c:pt>
                <c:pt idx="666">
                  <c:v>42.406200000000538</c:v>
                </c:pt>
                <c:pt idx="667">
                  <c:v>42.406300000000542</c:v>
                </c:pt>
                <c:pt idx="668">
                  <c:v>42.406400000000545</c:v>
                </c:pt>
                <c:pt idx="669">
                  <c:v>42.406500000000548</c:v>
                </c:pt>
                <c:pt idx="670">
                  <c:v>42.406600000000552</c:v>
                </c:pt>
                <c:pt idx="671">
                  <c:v>42.406700000000555</c:v>
                </c:pt>
                <c:pt idx="672">
                  <c:v>42.406800000000558</c:v>
                </c:pt>
                <c:pt idx="673">
                  <c:v>42.406900000000562</c:v>
                </c:pt>
                <c:pt idx="674">
                  <c:v>42.407000000000565</c:v>
                </c:pt>
                <c:pt idx="675">
                  <c:v>42.407100000000568</c:v>
                </c:pt>
                <c:pt idx="676">
                  <c:v>42.407200000000572</c:v>
                </c:pt>
                <c:pt idx="677">
                  <c:v>42.407300000000575</c:v>
                </c:pt>
                <c:pt idx="678">
                  <c:v>42.407400000000578</c:v>
                </c:pt>
                <c:pt idx="679">
                  <c:v>42.407500000000582</c:v>
                </c:pt>
                <c:pt idx="680">
                  <c:v>42.407600000000585</c:v>
                </c:pt>
                <c:pt idx="681">
                  <c:v>42.407700000000588</c:v>
                </c:pt>
                <c:pt idx="682">
                  <c:v>42.407800000000591</c:v>
                </c:pt>
                <c:pt idx="683">
                  <c:v>42.407900000000595</c:v>
                </c:pt>
                <c:pt idx="684">
                  <c:v>42.408000000000598</c:v>
                </c:pt>
                <c:pt idx="685">
                  <c:v>42.408100000000601</c:v>
                </c:pt>
                <c:pt idx="686">
                  <c:v>42.408200000000605</c:v>
                </c:pt>
                <c:pt idx="687">
                  <c:v>42.408300000000608</c:v>
                </c:pt>
                <c:pt idx="688">
                  <c:v>42.408400000000611</c:v>
                </c:pt>
                <c:pt idx="689">
                  <c:v>42.408500000000615</c:v>
                </c:pt>
                <c:pt idx="690">
                  <c:v>42.408600000000618</c:v>
                </c:pt>
                <c:pt idx="691">
                  <c:v>42.408700000000621</c:v>
                </c:pt>
                <c:pt idx="692">
                  <c:v>42.408800000000625</c:v>
                </c:pt>
                <c:pt idx="693">
                  <c:v>42.408900000000628</c:v>
                </c:pt>
                <c:pt idx="694">
                  <c:v>42.409000000000631</c:v>
                </c:pt>
                <c:pt idx="695">
                  <c:v>42.409100000000635</c:v>
                </c:pt>
                <c:pt idx="696">
                  <c:v>42.409200000000638</c:v>
                </c:pt>
                <c:pt idx="697">
                  <c:v>42.409300000000641</c:v>
                </c:pt>
                <c:pt idx="698">
                  <c:v>42.409400000000645</c:v>
                </c:pt>
                <c:pt idx="699">
                  <c:v>42.409500000000648</c:v>
                </c:pt>
                <c:pt idx="700">
                  <c:v>42.409600000000651</c:v>
                </c:pt>
                <c:pt idx="701">
                  <c:v>42.409700000000655</c:v>
                </c:pt>
                <c:pt idx="702">
                  <c:v>42.409800000000658</c:v>
                </c:pt>
                <c:pt idx="703">
                  <c:v>42.409900000000661</c:v>
                </c:pt>
                <c:pt idx="704">
                  <c:v>42.410000000000664</c:v>
                </c:pt>
                <c:pt idx="705">
                  <c:v>42.410100000000668</c:v>
                </c:pt>
                <c:pt idx="706">
                  <c:v>42.410200000000671</c:v>
                </c:pt>
                <c:pt idx="707">
                  <c:v>42.410300000000674</c:v>
                </c:pt>
                <c:pt idx="708">
                  <c:v>42.410400000000678</c:v>
                </c:pt>
                <c:pt idx="709">
                  <c:v>42.410500000000681</c:v>
                </c:pt>
                <c:pt idx="710">
                  <c:v>42.410600000000684</c:v>
                </c:pt>
                <c:pt idx="711">
                  <c:v>42.410700000000688</c:v>
                </c:pt>
                <c:pt idx="712">
                  <c:v>42.410800000000691</c:v>
                </c:pt>
                <c:pt idx="713">
                  <c:v>42.410900000000694</c:v>
                </c:pt>
                <c:pt idx="714">
                  <c:v>42.411000000000698</c:v>
                </c:pt>
                <c:pt idx="715">
                  <c:v>42.411100000000701</c:v>
                </c:pt>
                <c:pt idx="716">
                  <c:v>42.411200000000704</c:v>
                </c:pt>
                <c:pt idx="717">
                  <c:v>42.411300000000708</c:v>
                </c:pt>
                <c:pt idx="718">
                  <c:v>42.411400000000711</c:v>
                </c:pt>
                <c:pt idx="719">
                  <c:v>42.411500000000714</c:v>
                </c:pt>
                <c:pt idx="720">
                  <c:v>42.411600000000718</c:v>
                </c:pt>
                <c:pt idx="721">
                  <c:v>42.411700000000721</c:v>
                </c:pt>
                <c:pt idx="722">
                  <c:v>42.411800000000724</c:v>
                </c:pt>
                <c:pt idx="723">
                  <c:v>42.411900000000728</c:v>
                </c:pt>
                <c:pt idx="724">
                  <c:v>42.412000000000731</c:v>
                </c:pt>
                <c:pt idx="725">
                  <c:v>42.412100000000734</c:v>
                </c:pt>
                <c:pt idx="726">
                  <c:v>42.412200000000738</c:v>
                </c:pt>
                <c:pt idx="727">
                  <c:v>42.412300000000741</c:v>
                </c:pt>
                <c:pt idx="728">
                  <c:v>42.412400000000744</c:v>
                </c:pt>
                <c:pt idx="729">
                  <c:v>42.412500000000747</c:v>
                </c:pt>
                <c:pt idx="730">
                  <c:v>42.412600000000751</c:v>
                </c:pt>
                <c:pt idx="731">
                  <c:v>42.412700000000754</c:v>
                </c:pt>
                <c:pt idx="732">
                  <c:v>42.412800000000757</c:v>
                </c:pt>
                <c:pt idx="733">
                  <c:v>42.412900000000761</c:v>
                </c:pt>
                <c:pt idx="734">
                  <c:v>42.413000000000764</c:v>
                </c:pt>
                <c:pt idx="735">
                  <c:v>42.413100000000767</c:v>
                </c:pt>
                <c:pt idx="736">
                  <c:v>42.413200000000771</c:v>
                </c:pt>
                <c:pt idx="737">
                  <c:v>42.413300000000774</c:v>
                </c:pt>
                <c:pt idx="738">
                  <c:v>42.413400000000777</c:v>
                </c:pt>
                <c:pt idx="739">
                  <c:v>42.413500000000781</c:v>
                </c:pt>
                <c:pt idx="740">
                  <c:v>42.413600000000784</c:v>
                </c:pt>
                <c:pt idx="741">
                  <c:v>42.413700000000787</c:v>
                </c:pt>
                <c:pt idx="742">
                  <c:v>42.413800000000791</c:v>
                </c:pt>
                <c:pt idx="743">
                  <c:v>42.413900000000794</c:v>
                </c:pt>
                <c:pt idx="744">
                  <c:v>42.414000000000797</c:v>
                </c:pt>
                <c:pt idx="745">
                  <c:v>42.414100000000801</c:v>
                </c:pt>
                <c:pt idx="746">
                  <c:v>42.414200000000804</c:v>
                </c:pt>
                <c:pt idx="747">
                  <c:v>42.414300000000807</c:v>
                </c:pt>
                <c:pt idx="748">
                  <c:v>42.414400000000811</c:v>
                </c:pt>
                <c:pt idx="749">
                  <c:v>42.414500000000814</c:v>
                </c:pt>
                <c:pt idx="750">
                  <c:v>42.414600000000817</c:v>
                </c:pt>
                <c:pt idx="751">
                  <c:v>42.414700000000821</c:v>
                </c:pt>
                <c:pt idx="752">
                  <c:v>42.414800000000824</c:v>
                </c:pt>
                <c:pt idx="753">
                  <c:v>42.414900000000827</c:v>
                </c:pt>
                <c:pt idx="754">
                  <c:v>42.41500000000083</c:v>
                </c:pt>
                <c:pt idx="755">
                  <c:v>42.415100000000834</c:v>
                </c:pt>
                <c:pt idx="756">
                  <c:v>42.415200000000837</c:v>
                </c:pt>
                <c:pt idx="757">
                  <c:v>42.41530000000084</c:v>
                </c:pt>
                <c:pt idx="758">
                  <c:v>42.415400000000844</c:v>
                </c:pt>
                <c:pt idx="759">
                  <c:v>42.415500000000847</c:v>
                </c:pt>
                <c:pt idx="760">
                  <c:v>42.41560000000085</c:v>
                </c:pt>
                <c:pt idx="761">
                  <c:v>42.415700000000854</c:v>
                </c:pt>
                <c:pt idx="762">
                  <c:v>42.415800000000857</c:v>
                </c:pt>
                <c:pt idx="763">
                  <c:v>42.41590000000086</c:v>
                </c:pt>
                <c:pt idx="764">
                  <c:v>42.416000000000864</c:v>
                </c:pt>
                <c:pt idx="765">
                  <c:v>42.416100000000867</c:v>
                </c:pt>
                <c:pt idx="766">
                  <c:v>42.41620000000087</c:v>
                </c:pt>
                <c:pt idx="767">
                  <c:v>42.416300000000874</c:v>
                </c:pt>
                <c:pt idx="768">
                  <c:v>42.416400000000877</c:v>
                </c:pt>
                <c:pt idx="769">
                  <c:v>42.41650000000088</c:v>
                </c:pt>
                <c:pt idx="770">
                  <c:v>42.416600000000884</c:v>
                </c:pt>
                <c:pt idx="771">
                  <c:v>42.416700000000887</c:v>
                </c:pt>
                <c:pt idx="772">
                  <c:v>42.41680000000089</c:v>
                </c:pt>
                <c:pt idx="773">
                  <c:v>42.416900000000894</c:v>
                </c:pt>
                <c:pt idx="774">
                  <c:v>42.417000000000897</c:v>
                </c:pt>
                <c:pt idx="775">
                  <c:v>42.4171000000009</c:v>
                </c:pt>
                <c:pt idx="776">
                  <c:v>42.417200000000904</c:v>
                </c:pt>
                <c:pt idx="777">
                  <c:v>42.417300000000907</c:v>
                </c:pt>
                <c:pt idx="778">
                  <c:v>42.41740000000091</c:v>
                </c:pt>
                <c:pt idx="779">
                  <c:v>42.417500000000913</c:v>
                </c:pt>
                <c:pt idx="780">
                  <c:v>42.417600000000917</c:v>
                </c:pt>
                <c:pt idx="781">
                  <c:v>42.41770000000092</c:v>
                </c:pt>
                <c:pt idx="782">
                  <c:v>42.417800000000923</c:v>
                </c:pt>
                <c:pt idx="783">
                  <c:v>42.417900000000927</c:v>
                </c:pt>
                <c:pt idx="784">
                  <c:v>42.41800000000093</c:v>
                </c:pt>
                <c:pt idx="785">
                  <c:v>42.418100000000933</c:v>
                </c:pt>
                <c:pt idx="786">
                  <c:v>42.418200000000937</c:v>
                </c:pt>
                <c:pt idx="787">
                  <c:v>42.41830000000094</c:v>
                </c:pt>
                <c:pt idx="788">
                  <c:v>42.418400000000943</c:v>
                </c:pt>
                <c:pt idx="789">
                  <c:v>42.418500000000947</c:v>
                </c:pt>
                <c:pt idx="790">
                  <c:v>42.41860000000095</c:v>
                </c:pt>
                <c:pt idx="791">
                  <c:v>42.418700000000953</c:v>
                </c:pt>
                <c:pt idx="792">
                  <c:v>42.418800000000957</c:v>
                </c:pt>
                <c:pt idx="793">
                  <c:v>42.41890000000096</c:v>
                </c:pt>
                <c:pt idx="794">
                  <c:v>42.419000000000963</c:v>
                </c:pt>
                <c:pt idx="795">
                  <c:v>42.419100000000967</c:v>
                </c:pt>
                <c:pt idx="796">
                  <c:v>42.41920000000097</c:v>
                </c:pt>
                <c:pt idx="797">
                  <c:v>42.419300000000973</c:v>
                </c:pt>
                <c:pt idx="798">
                  <c:v>42.419400000000977</c:v>
                </c:pt>
                <c:pt idx="799">
                  <c:v>42.41950000000098</c:v>
                </c:pt>
                <c:pt idx="800">
                  <c:v>42.419600000000983</c:v>
                </c:pt>
                <c:pt idx="801">
                  <c:v>42.419700000000987</c:v>
                </c:pt>
                <c:pt idx="802">
                  <c:v>42.41980000000099</c:v>
                </c:pt>
                <c:pt idx="803">
                  <c:v>42.419900000000993</c:v>
                </c:pt>
                <c:pt idx="804">
                  <c:v>42.420000000000996</c:v>
                </c:pt>
                <c:pt idx="805">
                  <c:v>42.420100000001</c:v>
                </c:pt>
                <c:pt idx="806">
                  <c:v>42.420200000001003</c:v>
                </c:pt>
                <c:pt idx="807">
                  <c:v>42.420300000001006</c:v>
                </c:pt>
                <c:pt idx="808">
                  <c:v>42.42040000000101</c:v>
                </c:pt>
                <c:pt idx="809">
                  <c:v>42.420500000001013</c:v>
                </c:pt>
                <c:pt idx="810">
                  <c:v>42.420600000001016</c:v>
                </c:pt>
                <c:pt idx="811">
                  <c:v>42.42070000000102</c:v>
                </c:pt>
                <c:pt idx="812">
                  <c:v>42.420800000001023</c:v>
                </c:pt>
                <c:pt idx="813">
                  <c:v>42.420900000001026</c:v>
                </c:pt>
                <c:pt idx="814">
                  <c:v>42.42100000000103</c:v>
                </c:pt>
                <c:pt idx="815">
                  <c:v>42.421100000001033</c:v>
                </c:pt>
                <c:pt idx="816">
                  <c:v>42.421200000001036</c:v>
                </c:pt>
                <c:pt idx="817">
                  <c:v>42.42130000000104</c:v>
                </c:pt>
                <c:pt idx="818">
                  <c:v>42.421400000001043</c:v>
                </c:pt>
                <c:pt idx="819">
                  <c:v>42.421500000001046</c:v>
                </c:pt>
                <c:pt idx="820">
                  <c:v>42.42160000000105</c:v>
                </c:pt>
                <c:pt idx="821">
                  <c:v>42.421700000001053</c:v>
                </c:pt>
                <c:pt idx="822">
                  <c:v>42.421800000001056</c:v>
                </c:pt>
                <c:pt idx="823">
                  <c:v>42.42190000000106</c:v>
                </c:pt>
                <c:pt idx="824">
                  <c:v>42.422000000001063</c:v>
                </c:pt>
                <c:pt idx="825">
                  <c:v>42.422100000001066</c:v>
                </c:pt>
                <c:pt idx="826">
                  <c:v>42.422200000001069</c:v>
                </c:pt>
                <c:pt idx="827">
                  <c:v>42.422300000001073</c:v>
                </c:pt>
                <c:pt idx="828">
                  <c:v>42.422400000001076</c:v>
                </c:pt>
                <c:pt idx="829">
                  <c:v>42.422500000001079</c:v>
                </c:pt>
                <c:pt idx="830">
                  <c:v>42.422600000001083</c:v>
                </c:pt>
                <c:pt idx="831">
                  <c:v>42.422700000001086</c:v>
                </c:pt>
                <c:pt idx="832">
                  <c:v>42.422800000001089</c:v>
                </c:pt>
                <c:pt idx="833">
                  <c:v>42.422900000001093</c:v>
                </c:pt>
                <c:pt idx="834">
                  <c:v>42.423000000001096</c:v>
                </c:pt>
                <c:pt idx="835">
                  <c:v>42.423100000001099</c:v>
                </c:pt>
                <c:pt idx="836">
                  <c:v>42.423200000001103</c:v>
                </c:pt>
                <c:pt idx="837">
                  <c:v>42.423300000001106</c:v>
                </c:pt>
                <c:pt idx="838">
                  <c:v>42.423400000001109</c:v>
                </c:pt>
                <c:pt idx="839">
                  <c:v>42.423500000001113</c:v>
                </c:pt>
                <c:pt idx="840">
                  <c:v>42.423600000001116</c:v>
                </c:pt>
                <c:pt idx="841">
                  <c:v>42.423700000001119</c:v>
                </c:pt>
                <c:pt idx="842">
                  <c:v>42.423800000001123</c:v>
                </c:pt>
                <c:pt idx="843">
                  <c:v>42.423900000001126</c:v>
                </c:pt>
                <c:pt idx="844">
                  <c:v>42.424000000001129</c:v>
                </c:pt>
                <c:pt idx="845">
                  <c:v>42.424100000001133</c:v>
                </c:pt>
                <c:pt idx="846">
                  <c:v>42.424200000001136</c:v>
                </c:pt>
                <c:pt idx="847">
                  <c:v>42.424300000001139</c:v>
                </c:pt>
                <c:pt idx="848">
                  <c:v>42.424400000001143</c:v>
                </c:pt>
                <c:pt idx="849">
                  <c:v>42.424500000001146</c:v>
                </c:pt>
                <c:pt idx="850">
                  <c:v>42.424600000001149</c:v>
                </c:pt>
                <c:pt idx="851">
                  <c:v>42.424700000001152</c:v>
                </c:pt>
                <c:pt idx="852">
                  <c:v>42.424800000001156</c:v>
                </c:pt>
                <c:pt idx="853">
                  <c:v>42.424900000001159</c:v>
                </c:pt>
                <c:pt idx="854">
                  <c:v>42.425000000001162</c:v>
                </c:pt>
                <c:pt idx="855">
                  <c:v>42.425100000001166</c:v>
                </c:pt>
                <c:pt idx="856">
                  <c:v>42.425200000001169</c:v>
                </c:pt>
                <c:pt idx="857">
                  <c:v>42.425300000001172</c:v>
                </c:pt>
                <c:pt idx="858">
                  <c:v>42.425400000001176</c:v>
                </c:pt>
                <c:pt idx="859">
                  <c:v>42.425500000001179</c:v>
                </c:pt>
                <c:pt idx="860">
                  <c:v>42.425600000001182</c:v>
                </c:pt>
                <c:pt idx="861">
                  <c:v>42.425700000001186</c:v>
                </c:pt>
                <c:pt idx="862">
                  <c:v>42.425800000001189</c:v>
                </c:pt>
                <c:pt idx="863">
                  <c:v>42.425900000001192</c:v>
                </c:pt>
                <c:pt idx="864">
                  <c:v>42.426000000001196</c:v>
                </c:pt>
                <c:pt idx="865">
                  <c:v>42.426100000001199</c:v>
                </c:pt>
                <c:pt idx="866">
                  <c:v>42.426200000001202</c:v>
                </c:pt>
                <c:pt idx="867">
                  <c:v>42.426300000001206</c:v>
                </c:pt>
                <c:pt idx="868">
                  <c:v>42.426400000001209</c:v>
                </c:pt>
                <c:pt idx="869">
                  <c:v>42.426500000001212</c:v>
                </c:pt>
                <c:pt idx="870">
                  <c:v>42.426600000001216</c:v>
                </c:pt>
                <c:pt idx="871">
                  <c:v>42.426700000001219</c:v>
                </c:pt>
                <c:pt idx="872">
                  <c:v>42.426800000001222</c:v>
                </c:pt>
                <c:pt idx="873">
                  <c:v>42.426900000001226</c:v>
                </c:pt>
                <c:pt idx="874">
                  <c:v>42.427000000001229</c:v>
                </c:pt>
                <c:pt idx="875">
                  <c:v>42.427100000001232</c:v>
                </c:pt>
                <c:pt idx="876">
                  <c:v>42.427200000001235</c:v>
                </c:pt>
                <c:pt idx="877">
                  <c:v>42.427300000001239</c:v>
                </c:pt>
                <c:pt idx="878">
                  <c:v>42.427400000001242</c:v>
                </c:pt>
                <c:pt idx="879">
                  <c:v>42.427500000001245</c:v>
                </c:pt>
                <c:pt idx="880">
                  <c:v>42.427600000001249</c:v>
                </c:pt>
                <c:pt idx="881">
                  <c:v>42.427700000001252</c:v>
                </c:pt>
                <c:pt idx="882">
                  <c:v>42.427800000001255</c:v>
                </c:pt>
                <c:pt idx="883">
                  <c:v>42.427900000001259</c:v>
                </c:pt>
                <c:pt idx="884">
                  <c:v>42.428000000001262</c:v>
                </c:pt>
                <c:pt idx="885">
                  <c:v>42.428100000001265</c:v>
                </c:pt>
                <c:pt idx="886">
                  <c:v>42.428200000001269</c:v>
                </c:pt>
                <c:pt idx="887">
                  <c:v>42.428300000001272</c:v>
                </c:pt>
                <c:pt idx="888">
                  <c:v>42.428400000001275</c:v>
                </c:pt>
                <c:pt idx="889">
                  <c:v>42.428500000001279</c:v>
                </c:pt>
                <c:pt idx="890">
                  <c:v>42.428600000001282</c:v>
                </c:pt>
                <c:pt idx="891">
                  <c:v>42.428700000001285</c:v>
                </c:pt>
                <c:pt idx="892">
                  <c:v>42.428800000001289</c:v>
                </c:pt>
                <c:pt idx="893">
                  <c:v>42.428900000001292</c:v>
                </c:pt>
                <c:pt idx="894">
                  <c:v>42.429000000001295</c:v>
                </c:pt>
                <c:pt idx="895">
                  <c:v>42.429100000001299</c:v>
                </c:pt>
                <c:pt idx="896">
                  <c:v>42.429200000001302</c:v>
                </c:pt>
                <c:pt idx="897">
                  <c:v>42.429300000001305</c:v>
                </c:pt>
                <c:pt idx="898">
                  <c:v>42.429400000001309</c:v>
                </c:pt>
                <c:pt idx="899">
                  <c:v>42.429500000001312</c:v>
                </c:pt>
                <c:pt idx="900">
                  <c:v>42.429600000001315</c:v>
                </c:pt>
                <c:pt idx="901">
                  <c:v>42.429700000001318</c:v>
                </c:pt>
                <c:pt idx="902">
                  <c:v>42.429800000001322</c:v>
                </c:pt>
                <c:pt idx="903">
                  <c:v>42.429900000001325</c:v>
                </c:pt>
                <c:pt idx="904">
                  <c:v>42.430000000001328</c:v>
                </c:pt>
                <c:pt idx="905">
                  <c:v>42.430100000001332</c:v>
                </c:pt>
                <c:pt idx="906">
                  <c:v>42.430200000001335</c:v>
                </c:pt>
                <c:pt idx="907">
                  <c:v>42.430300000001338</c:v>
                </c:pt>
                <c:pt idx="908">
                  <c:v>42.430400000001342</c:v>
                </c:pt>
                <c:pt idx="909">
                  <c:v>42.430500000001345</c:v>
                </c:pt>
                <c:pt idx="910">
                  <c:v>42.430600000001348</c:v>
                </c:pt>
                <c:pt idx="911">
                  <c:v>42.430700000001352</c:v>
                </c:pt>
                <c:pt idx="912">
                  <c:v>42.430800000001355</c:v>
                </c:pt>
                <c:pt idx="913">
                  <c:v>42.430900000001358</c:v>
                </c:pt>
                <c:pt idx="914">
                  <c:v>42.431000000001362</c:v>
                </c:pt>
                <c:pt idx="915">
                  <c:v>42.431100000001365</c:v>
                </c:pt>
                <c:pt idx="916">
                  <c:v>42.431200000001368</c:v>
                </c:pt>
                <c:pt idx="917">
                  <c:v>42.431300000001372</c:v>
                </c:pt>
                <c:pt idx="918">
                  <c:v>42.431400000001375</c:v>
                </c:pt>
                <c:pt idx="919">
                  <c:v>42.431500000001378</c:v>
                </c:pt>
                <c:pt idx="920">
                  <c:v>42.431600000001382</c:v>
                </c:pt>
                <c:pt idx="921">
                  <c:v>42.431700000001385</c:v>
                </c:pt>
                <c:pt idx="922">
                  <c:v>42.431800000001388</c:v>
                </c:pt>
                <c:pt idx="923">
                  <c:v>42.431900000001392</c:v>
                </c:pt>
                <c:pt idx="924">
                  <c:v>42.432000000001395</c:v>
                </c:pt>
                <c:pt idx="925">
                  <c:v>42.432100000001398</c:v>
                </c:pt>
                <c:pt idx="926">
                  <c:v>42.432200000001401</c:v>
                </c:pt>
                <c:pt idx="927">
                  <c:v>42.432300000001405</c:v>
                </c:pt>
                <c:pt idx="928">
                  <c:v>42.432400000001408</c:v>
                </c:pt>
                <c:pt idx="929">
                  <c:v>42.432500000001411</c:v>
                </c:pt>
                <c:pt idx="930">
                  <c:v>42.432600000001415</c:v>
                </c:pt>
                <c:pt idx="931">
                  <c:v>42.432700000001418</c:v>
                </c:pt>
                <c:pt idx="932">
                  <c:v>42.432800000001421</c:v>
                </c:pt>
                <c:pt idx="933">
                  <c:v>42.432900000001425</c:v>
                </c:pt>
                <c:pt idx="934">
                  <c:v>42.433000000001428</c:v>
                </c:pt>
                <c:pt idx="935">
                  <c:v>42.433100000001431</c:v>
                </c:pt>
                <c:pt idx="936">
                  <c:v>42.433200000001435</c:v>
                </c:pt>
                <c:pt idx="937">
                  <c:v>42.433300000001438</c:v>
                </c:pt>
                <c:pt idx="938">
                  <c:v>42.433400000001441</c:v>
                </c:pt>
                <c:pt idx="939">
                  <c:v>42.433500000001445</c:v>
                </c:pt>
                <c:pt idx="940">
                  <c:v>42.433600000001448</c:v>
                </c:pt>
                <c:pt idx="941">
                  <c:v>42.433700000001451</c:v>
                </c:pt>
                <c:pt idx="942">
                  <c:v>42.433800000001455</c:v>
                </c:pt>
                <c:pt idx="943">
                  <c:v>42.433900000001458</c:v>
                </c:pt>
                <c:pt idx="944">
                  <c:v>42.434000000001461</c:v>
                </c:pt>
                <c:pt idx="945">
                  <c:v>42.434100000001465</c:v>
                </c:pt>
                <c:pt idx="946">
                  <c:v>42.434200000001468</c:v>
                </c:pt>
                <c:pt idx="947">
                  <c:v>42.434300000001471</c:v>
                </c:pt>
                <c:pt idx="948">
                  <c:v>42.434400000001474</c:v>
                </c:pt>
                <c:pt idx="949">
                  <c:v>42.434500000001478</c:v>
                </c:pt>
                <c:pt idx="950">
                  <c:v>42.434600000001481</c:v>
                </c:pt>
                <c:pt idx="951">
                  <c:v>42.434700000001484</c:v>
                </c:pt>
                <c:pt idx="952">
                  <c:v>42.434800000001488</c:v>
                </c:pt>
                <c:pt idx="953">
                  <c:v>42.434900000001491</c:v>
                </c:pt>
                <c:pt idx="954">
                  <c:v>42.435000000001494</c:v>
                </c:pt>
                <c:pt idx="955">
                  <c:v>42.435100000001498</c:v>
                </c:pt>
                <c:pt idx="956">
                  <c:v>42.435200000001501</c:v>
                </c:pt>
                <c:pt idx="957">
                  <c:v>42.435300000001504</c:v>
                </c:pt>
                <c:pt idx="958">
                  <c:v>42.435400000001508</c:v>
                </c:pt>
                <c:pt idx="959">
                  <c:v>42.435500000001511</c:v>
                </c:pt>
                <c:pt idx="960">
                  <c:v>42.435600000001514</c:v>
                </c:pt>
                <c:pt idx="961">
                  <c:v>42.435700000001518</c:v>
                </c:pt>
                <c:pt idx="962">
                  <c:v>42.435800000001521</c:v>
                </c:pt>
                <c:pt idx="963">
                  <c:v>42.435900000001524</c:v>
                </c:pt>
                <c:pt idx="964">
                  <c:v>42.436000000001528</c:v>
                </c:pt>
                <c:pt idx="965">
                  <c:v>42.436100000001531</c:v>
                </c:pt>
                <c:pt idx="966">
                  <c:v>42.436200000001534</c:v>
                </c:pt>
                <c:pt idx="967">
                  <c:v>42.436300000001538</c:v>
                </c:pt>
                <c:pt idx="968">
                  <c:v>42.436400000001541</c:v>
                </c:pt>
                <c:pt idx="969">
                  <c:v>42.436500000001544</c:v>
                </c:pt>
                <c:pt idx="970">
                  <c:v>42.436600000001548</c:v>
                </c:pt>
                <c:pt idx="971">
                  <c:v>42.436700000001551</c:v>
                </c:pt>
                <c:pt idx="972">
                  <c:v>42.436800000001554</c:v>
                </c:pt>
                <c:pt idx="973">
                  <c:v>42.436900000001557</c:v>
                </c:pt>
                <c:pt idx="974">
                  <c:v>42.437000000001561</c:v>
                </c:pt>
                <c:pt idx="975">
                  <c:v>42.437100000001564</c:v>
                </c:pt>
                <c:pt idx="976">
                  <c:v>42.437200000001567</c:v>
                </c:pt>
                <c:pt idx="977">
                  <c:v>42.437300000001571</c:v>
                </c:pt>
                <c:pt idx="978">
                  <c:v>42.437400000001574</c:v>
                </c:pt>
                <c:pt idx="979">
                  <c:v>42.437500000001577</c:v>
                </c:pt>
                <c:pt idx="980">
                  <c:v>42.437600000001581</c:v>
                </c:pt>
                <c:pt idx="981">
                  <c:v>42.437700000001584</c:v>
                </c:pt>
                <c:pt idx="982">
                  <c:v>42.437800000001587</c:v>
                </c:pt>
                <c:pt idx="983">
                  <c:v>42.437900000001591</c:v>
                </c:pt>
                <c:pt idx="984">
                  <c:v>42.438000000001594</c:v>
                </c:pt>
                <c:pt idx="985">
                  <c:v>42.438100000001597</c:v>
                </c:pt>
                <c:pt idx="986">
                  <c:v>42.438200000001601</c:v>
                </c:pt>
                <c:pt idx="987">
                  <c:v>42.438300000001604</c:v>
                </c:pt>
                <c:pt idx="988">
                  <c:v>42.438400000001607</c:v>
                </c:pt>
                <c:pt idx="989">
                  <c:v>42.438500000001611</c:v>
                </c:pt>
                <c:pt idx="990">
                  <c:v>42.438600000001614</c:v>
                </c:pt>
                <c:pt idx="991">
                  <c:v>42.438700000001617</c:v>
                </c:pt>
                <c:pt idx="992">
                  <c:v>42.438800000001621</c:v>
                </c:pt>
                <c:pt idx="993">
                  <c:v>42.438900000001624</c:v>
                </c:pt>
                <c:pt idx="994">
                  <c:v>42.439000000001627</c:v>
                </c:pt>
                <c:pt idx="995">
                  <c:v>42.439100000001631</c:v>
                </c:pt>
                <c:pt idx="996">
                  <c:v>42.439200000001634</c:v>
                </c:pt>
                <c:pt idx="997">
                  <c:v>42.439300000001637</c:v>
                </c:pt>
                <c:pt idx="998">
                  <c:v>42.43940000000164</c:v>
                </c:pt>
                <c:pt idx="999">
                  <c:v>42.439500000001644</c:v>
                </c:pt>
                <c:pt idx="1000">
                  <c:v>42.439600000001647</c:v>
                </c:pt>
              </c:numCache>
            </c:numRef>
          </c:xVal>
          <c:yVal>
            <c:numRef>
              <c:f>Calculs!$AE$4:$AE$1004</c:f>
              <c:numCache>
                <c:formatCode>0</c:formatCode>
                <c:ptCount val="1001"/>
                <c:pt idx="0">
                  <c:v>0</c:v>
                </c:pt>
                <c:pt idx="1">
                  <c:v>0.9860258041822042</c:v>
                </c:pt>
                <c:pt idx="2">
                  <c:v>1.9800538285546747</c:v>
                </c:pt>
                <c:pt idx="3">
                  <c:v>2.9910380675463832</c:v>
                </c:pt>
                <c:pt idx="4">
                  <c:v>4.022002321056342</c:v>
                </c:pt>
                <c:pt idx="5">
                  <c:v>5.072202719963693</c:v>
                </c:pt>
                <c:pt idx="6">
                  <c:v>6.1411106186938422</c:v>
                </c:pt>
                <c:pt idx="7">
                  <c:v>7.2286453230017642</c:v>
                </c:pt>
                <c:pt idx="8">
                  <c:v>8.3349430500628738</c:v>
                </c:pt>
                <c:pt idx="9">
                  <c:v>9.4601398124307359</c:v>
                </c:pt>
                <c:pt idx="10">
                  <c:v>10.604371411166357</c:v>
                </c:pt>
                <c:pt idx="11">
                  <c:v>11.767750844306228</c:v>
                </c:pt>
                <c:pt idx="12">
                  <c:v>12.950345655970654</c:v>
                </c:pt>
                <c:pt idx="13">
                  <c:v>14.152200443156055</c:v>
                </c:pt>
                <c:pt idx="14">
                  <c:v>15.373359423648933</c:v>
                </c:pt>
                <c:pt idx="15">
                  <c:v>16.613866432661176</c:v>
                </c:pt>
                <c:pt idx="16">
                  <c:v>17.873764919494921</c:v>
                </c:pt>
                <c:pt idx="17">
                  <c:v>19.153097944237317</c:v>
                </c:pt>
                <c:pt idx="18">
                  <c:v>20.451908174485553</c:v>
                </c:pt>
                <c:pt idx="19">
                  <c:v>21.770237882102496</c:v>
                </c:pt>
                <c:pt idx="20">
                  <c:v>23.10812894000334</c:v>
                </c:pt>
                <c:pt idx="21">
                  <c:v>24.465613723239922</c:v>
                </c:pt>
                <c:pt idx="22">
                  <c:v>25.842705987587966</c:v>
                </c:pt>
                <c:pt idx="23">
                  <c:v>27.239409937276672</c:v>
                </c:pt>
                <c:pt idx="24">
                  <c:v>28.655729316439317</c:v>
                </c:pt>
                <c:pt idx="25">
                  <c:v>30.091667408390165</c:v>
                </c:pt>
                <c:pt idx="26">
                  <c:v>31.54722703495516</c:v>
                </c:pt>
                <c:pt idx="27">
                  <c:v>33.022410555856283</c:v>
                </c:pt>
                <c:pt idx="28">
                  <c:v>34.517219868149567</c:v>
                </c:pt>
                <c:pt idx="29">
                  <c:v>36.031656405716703</c:v>
                </c:pt>
                <c:pt idx="30">
                  <c:v>37.565721138810233</c:v>
                </c:pt>
                <c:pt idx="31">
                  <c:v>39.119414573652257</c:v>
                </c:pt>
                <c:pt idx="32">
                  <c:v>40.692736752086667</c:v>
                </c:pt>
                <c:pt idx="33">
                  <c:v>42.285687251284813</c:v>
                </c:pt>
                <c:pt idx="34">
                  <c:v>43.898265183504662</c:v>
                </c:pt>
                <c:pt idx="35">
                  <c:v>45.530469195903315</c:v>
                </c:pt>
                <c:pt idx="36">
                  <c:v>47.182297470402929</c:v>
                </c:pt>
                <c:pt idx="37">
                  <c:v>48.853747723609942</c:v>
                </c:pt>
                <c:pt idx="38">
                  <c:v>50.544817206787634</c:v>
                </c:pt>
                <c:pt idx="39">
                  <c:v>52.255502705881902</c:v>
                </c:pt>
                <c:pt idx="40">
                  <c:v>53.985800541600256</c:v>
                </c:pt>
                <c:pt idx="41">
                  <c:v>55.735699433510447</c:v>
                </c:pt>
                <c:pt idx="42">
                  <c:v>57.505173349566256</c:v>
                </c:pt>
                <c:pt idx="43">
                  <c:v>59.294188629686289</c:v>
                </c:pt>
                <c:pt idx="44">
                  <c:v>61.102711125107454</c:v>
                </c:pt>
                <c:pt idx="45">
                  <c:v>62.930706200922948</c:v>
                </c:pt>
                <c:pt idx="46">
                  <c:v>64.778138738677441</c:v>
                </c:pt>
                <c:pt idx="47">
                  <c:v>66.644973139018788</c:v>
                </c:pt>
                <c:pt idx="48">
                  <c:v>68.531173324405586</c:v>
                </c:pt>
                <c:pt idx="49">
                  <c:v>70.436702741870022</c:v>
                </c:pt>
                <c:pt idx="50">
                  <c:v>72.36152436583518</c:v>
                </c:pt>
                <c:pt idx="51">
                  <c:v>74.305600700986275</c:v>
                </c:pt>
                <c:pt idx="52">
                  <c:v>76.268893785195033</c:v>
                </c:pt>
                <c:pt idx="53">
                  <c:v>78.251365192496593</c:v>
                </c:pt>
                <c:pt idx="54">
                  <c:v>80.252976036118199</c:v>
                </c:pt>
                <c:pt idx="55">
                  <c:v>82.273686971559002</c:v>
                </c:pt>
                <c:pt idx="56">
                  <c:v>84.313458199720202</c:v>
                </c:pt>
                <c:pt idx="57">
                  <c:v>86.372249470084853</c:v>
                </c:pt>
                <c:pt idx="58">
                  <c:v>88.450020083946669</c:v>
                </c:pt>
                <c:pt idx="59">
                  <c:v>90.54672889768689</c:v>
                </c:pt>
                <c:pt idx="60">
                  <c:v>92.662334326098758</c:v>
                </c:pt>
                <c:pt idx="61">
                  <c:v>94.796794345758585</c:v>
                </c:pt>
                <c:pt idx="62">
                  <c:v>96.95006649844278</c:v>
                </c:pt>
                <c:pt idx="63">
                  <c:v>99.122107894590144</c:v>
                </c:pt>
                <c:pt idx="64">
                  <c:v>101.31287521680845</c:v>
                </c:pt>
                <c:pt idx="65">
                  <c:v>103.5223247234248</c:v>
                </c:pt>
                <c:pt idx="66">
                  <c:v>105.75041225207873</c:v>
                </c:pt>
                <c:pt idx="67">
                  <c:v>107.99709322335742</c:v>
                </c:pt>
                <c:pt idx="68">
                  <c:v>110.26232264447218</c:v>
                </c:pt>
                <c:pt idx="69">
                  <c:v>112.54605511297541</c:v>
                </c:pt>
                <c:pt idx="70">
                  <c:v>114.84824482051719</c:v>
                </c:pt>
                <c:pt idx="71">
                  <c:v>117.16884555664079</c:v>
                </c:pt>
                <c:pt idx="72">
                  <c:v>119.50781071261609</c:v>
                </c:pt>
                <c:pt idx="73">
                  <c:v>121.86509328531035</c:v>
                </c:pt>
                <c:pt idx="74">
                  <c:v>124.24064588109528</c:v>
                </c:pt>
                <c:pt idx="75">
                  <c:v>126.63442071978962</c:v>
                </c:pt>
                <c:pt idx="76">
                  <c:v>129.04636963863658</c:v>
                </c:pt>
                <c:pt idx="77">
                  <c:v>131.47644409631499</c:v>
                </c:pt>
                <c:pt idx="78">
                  <c:v>133.92459517698356</c:v>
                </c:pt>
                <c:pt idx="79">
                  <c:v>136.39077359435726</c:v>
                </c:pt>
                <c:pt idx="80">
                  <c:v>138.87492969581513</c:v>
                </c:pt>
                <c:pt idx="81">
                  <c:v>141.37700608912237</c:v>
                </c:pt>
                <c:pt idx="82">
                  <c:v>143.89693026226144</c:v>
                </c:pt>
                <c:pt idx="83">
                  <c:v>146.43462196884269</c:v>
                </c:pt>
                <c:pt idx="84">
                  <c:v>148.99000062169191</c:v>
                </c:pt>
                <c:pt idx="85">
                  <c:v>151.56298529955077</c:v>
                </c:pt>
                <c:pt idx="86">
                  <c:v>154.15349475378872</c:v>
                </c:pt>
                <c:pt idx="87">
                  <c:v>156.76144741512434</c:v>
                </c:pt>
                <c:pt idx="88">
                  <c:v>159.38676140035525</c:v>
                </c:pt>
                <c:pt idx="89">
                  <c:v>162.02935451909477</c:v>
                </c:pt>
                <c:pt idx="90">
                  <c:v>164.68914428051394</c:v>
                </c:pt>
                <c:pt idx="91">
                  <c:v>167.36604462526191</c:v>
                </c:pt>
                <c:pt idx="92">
                  <c:v>170.05996265543718</c:v>
                </c:pt>
                <c:pt idx="93">
                  <c:v>172.77080192004792</c:v>
                </c:pt>
                <c:pt idx="94">
                  <c:v>175.49846570299044</c:v>
                </c:pt>
                <c:pt idx="95">
                  <c:v>178.24285703092585</c:v>
                </c:pt>
                <c:pt idx="96">
                  <c:v>181.00387868114342</c:v>
                </c:pt>
                <c:pt idx="97">
                  <c:v>183.78143318940914</c:v>
                </c:pt>
                <c:pt idx="98">
                  <c:v>186.57542285779752</c:v>
                </c:pt>
                <c:pt idx="99">
                  <c:v>189.38574976250536</c:v>
                </c:pt>
                <c:pt idx="100">
                  <c:v>192.21231576164598</c:v>
                </c:pt>
                <c:pt idx="101">
                  <c:v>195.05502197677447</c:v>
                </c:pt>
                <c:pt idx="102">
                  <c:v>197.91376827426413</c:v>
                </c:pt>
                <c:pt idx="103">
                  <c:v>200.78845380026317</c:v>
                </c:pt>
                <c:pt idx="104">
                  <c:v>203.67897751584093</c:v>
                </c:pt>
                <c:pt idx="105">
                  <c:v>206.58523820483887</c:v>
                </c:pt>
                <c:pt idx="106">
                  <c:v>209.50713448169111</c:v>
                </c:pt>
                <c:pt idx="107">
                  <c:v>212.44456479921297</c:v>
                </c:pt>
                <c:pt idx="108">
                  <c:v>215.39742745635604</c:v>
                </c:pt>
                <c:pt idx="109">
                  <c:v>218.36562060592865</c:v>
                </c:pt>
                <c:pt idx="110">
                  <c:v>221.34904226228014</c:v>
                </c:pt>
                <c:pt idx="111">
                  <c:v>224.34759639595276</c:v>
                </c:pt>
                <c:pt idx="112">
                  <c:v>227.36119902765739</c:v>
                </c:pt>
                <c:pt idx="113">
                  <c:v>230.38977213351808</c:v>
                </c:pt>
                <c:pt idx="114">
                  <c:v>233.43323754997311</c:v>
                </c:pt>
                <c:pt idx="115">
                  <c:v>236.49151697939215</c:v>
                </c:pt>
                <c:pt idx="116">
                  <c:v>239.56453199567298</c:v>
                </c:pt>
                <c:pt idx="117">
                  <c:v>242.65220404981704</c:v>
                </c:pt>
                <c:pt idx="118">
                  <c:v>245.75445447548304</c:v>
                </c:pt>
                <c:pt idx="119">
                  <c:v>248.87120449451757</c:v>
                </c:pt>
                <c:pt idx="120">
                  <c:v>252.00237522246209</c:v>
                </c:pt>
                <c:pt idx="121">
                  <c:v>255.14787753147687</c:v>
                </c:pt>
                <c:pt idx="122">
                  <c:v>258.30760191731349</c:v>
                </c:pt>
                <c:pt idx="123">
                  <c:v>261.48142867873639</c:v>
                </c:pt>
                <c:pt idx="124">
                  <c:v>264.66923809437986</c:v>
                </c:pt>
                <c:pt idx="125">
                  <c:v>267.87091043117448</c:v>
                </c:pt>
                <c:pt idx="126">
                  <c:v>271.08632595270001</c:v>
                </c:pt>
                <c:pt idx="127">
                  <c:v>274.31536492746375</c:v>
                </c:pt>
                <c:pt idx="128">
                  <c:v>277.55790763710257</c:v>
                </c:pt>
                <c:pt idx="129">
                  <c:v>280.81383438450848</c:v>
                </c:pt>
                <c:pt idx="130">
                  <c:v>284.08302550187591</c:v>
                </c:pt>
                <c:pt idx="131">
                  <c:v>287.36535869123122</c:v>
                </c:pt>
                <c:pt idx="132">
                  <c:v>290.66070636695605</c:v>
                </c:pt>
                <c:pt idx="133">
                  <c:v>293.96893834116366</c:v>
                </c:pt>
                <c:pt idx="134">
                  <c:v>297.28992450733085</c:v>
                </c:pt>
                <c:pt idx="135">
                  <c:v>300.62353484875575</c:v>
                </c:pt>
                <c:pt idx="136">
                  <c:v>303.96963944691686</c:v>
                </c:pt>
                <c:pt idx="137">
                  <c:v>307.32810848973293</c:v>
                </c:pt>
                <c:pt idx="138">
                  <c:v>310.69881227972212</c:v>
                </c:pt>
                <c:pt idx="139">
                  <c:v>314.08162124206058</c:v>
                </c:pt>
                <c:pt idx="140">
                  <c:v>317.47640593253897</c:v>
                </c:pt>
                <c:pt idx="141">
                  <c:v>320.88300500983996</c:v>
                </c:pt>
                <c:pt idx="142">
                  <c:v>324.30119324552794</c:v>
                </c:pt>
                <c:pt idx="143">
                  <c:v>327.73071371286625</c:v>
                </c:pt>
                <c:pt idx="144">
                  <c:v>331.17130994347713</c:v>
                </c:pt>
                <c:pt idx="145">
                  <c:v>334.62272594616593</c:v>
                </c:pt>
                <c:pt idx="146">
                  <c:v>338.08470622536072</c:v>
                </c:pt>
                <c:pt idx="147">
                  <c:v>341.55699579916745</c:v>
                </c:pt>
                <c:pt idx="148">
                  <c:v>345.03934021703867</c:v>
                </c:pt>
                <c:pt idx="149">
                  <c:v>348.53148557705663</c:v>
                </c:pt>
                <c:pt idx="150">
                  <c:v>352.03317854282926</c:v>
                </c:pt>
                <c:pt idx="151">
                  <c:v>355.54416635999985</c:v>
                </c:pt>
                <c:pt idx="152">
                  <c:v>359.06419687237002</c:v>
                </c:pt>
                <c:pt idx="153">
                  <c:v>362.5930185376364</c:v>
                </c:pt>
                <c:pt idx="154">
                  <c:v>366.13038044274128</c:v>
                </c:pt>
                <c:pt idx="155">
                  <c:v>369.67603231883822</c:v>
                </c:pt>
                <c:pt idx="156">
                  <c:v>373.22957192624858</c:v>
                </c:pt>
                <c:pt idx="157">
                  <c:v>376.79029278035921</c:v>
                </c:pt>
                <c:pt idx="158">
                  <c:v>380.35733777236271</c:v>
                </c:pt>
                <c:pt idx="159">
                  <c:v>383.92985250126947</c:v>
                </c:pt>
                <c:pt idx="160">
                  <c:v>387.50698539098909</c:v>
                </c:pt>
                <c:pt idx="161">
                  <c:v>391.08769347046581</c:v>
                </c:pt>
                <c:pt idx="162">
                  <c:v>394.67054881415078</c:v>
                </c:pt>
                <c:pt idx="163">
                  <c:v>398.25395315538572</c:v>
                </c:pt>
                <c:pt idx="164">
                  <c:v>401.83635188639568</c:v>
                </c:pt>
                <c:pt idx="165">
                  <c:v>405.41640145565549</c:v>
                </c:pt>
                <c:pt idx="166">
                  <c:v>408.99313594985813</c:v>
                </c:pt>
                <c:pt idx="167">
                  <c:v>412.56563848392693</c:v>
                </c:pt>
                <c:pt idx="168">
                  <c:v>416.13281622715294</c:v>
                </c:pt>
                <c:pt idx="169">
                  <c:v>419.69325091626132</c:v>
                </c:pt>
                <c:pt idx="170">
                  <c:v>423.24515255610271</c:v>
                </c:pt>
                <c:pt idx="171">
                  <c:v>426.78728527380673</c:v>
                </c:pt>
                <c:pt idx="172">
                  <c:v>430.31937691346906</c:v>
                </c:pt>
                <c:pt idx="173">
                  <c:v>433.84148186916411</c:v>
                </c:pt>
                <c:pt idx="174">
                  <c:v>437.35365406735673</c:v>
                </c:pt>
                <c:pt idx="175">
                  <c:v>440.85594697229021</c:v>
                </c:pt>
                <c:pt idx="176">
                  <c:v>444.34841359129689</c:v>
                </c:pt>
                <c:pt idx="177">
                  <c:v>447.83110648003174</c:v>
                </c:pt>
                <c:pt idx="178">
                  <c:v>451.3040777476312</c:v>
                </c:pt>
                <c:pt idx="179">
                  <c:v>454.76737906179807</c:v>
                </c:pt>
                <c:pt idx="180">
                  <c:v>458.22106165381359</c:v>
                </c:pt>
                <c:pt idx="181">
                  <c:v>461.66517632347859</c:v>
                </c:pt>
                <c:pt idx="182">
                  <c:v>465.09977344398402</c:v>
                </c:pt>
                <c:pt idx="183">
                  <c:v>468.52490296671306</c:v>
                </c:pt>
                <c:pt idx="184">
                  <c:v>471.94061442597501</c:v>
                </c:pt>
                <c:pt idx="185">
                  <c:v>475.34695694367292</c:v>
                </c:pt>
                <c:pt idx="186">
                  <c:v>478.74397923390541</c:v>
                </c:pt>
                <c:pt idx="187">
                  <c:v>482.13172960750455</c:v>
                </c:pt>
                <c:pt idx="188">
                  <c:v>485.51025597651</c:v>
                </c:pt>
                <c:pt idx="189">
                  <c:v>488.87960585858104</c:v>
                </c:pt>
                <c:pt idx="190">
                  <c:v>492.23982638134771</c:v>
                </c:pt>
                <c:pt idx="191">
                  <c:v>495.59096428670125</c:v>
                </c:pt>
                <c:pt idx="192">
                  <c:v>498.9330659350257</c:v>
                </c:pt>
                <c:pt idx="193">
                  <c:v>502.26617730937136</c:v>
                </c:pt>
                <c:pt idx="194">
                  <c:v>505.59034401957075</c:v>
                </c:pt>
                <c:pt idx="195">
                  <c:v>508.90561130629834</c:v>
                </c:pt>
                <c:pt idx="196">
                  <c:v>512.21202404507517</c:v>
                </c:pt>
                <c:pt idx="197">
                  <c:v>515.50962675021856</c:v>
                </c:pt>
                <c:pt idx="198">
                  <c:v>518.79846357873885</c:v>
                </c:pt>
                <c:pt idx="199">
                  <c:v>522.07857833418268</c:v>
                </c:pt>
                <c:pt idx="200">
                  <c:v>525.35001447042498</c:v>
                </c:pt>
                <c:pt idx="201">
                  <c:v>557.59038877162141</c:v>
                </c:pt>
                <c:pt idx="202">
                  <c:v>588.99034478479871</c:v>
                </c:pt>
                <c:pt idx="203">
                  <c:v>619.59024675848775</c:v>
                </c:pt>
                <c:pt idx="204">
                  <c:v>649.42740531902837</c:v>
                </c:pt>
                <c:pt idx="205">
                  <c:v>678.53638147717629</c:v>
                </c:pt>
                <c:pt idx="206">
                  <c:v>706.94925338328073</c:v>
                </c:pt>
                <c:pt idx="207">
                  <c:v>734.69585121133002</c:v>
                </c:pt>
                <c:pt idx="208">
                  <c:v>761.80396466257537</c:v>
                </c:pt>
                <c:pt idx="209">
                  <c:v>788.29952685470516</c:v>
                </c:pt>
                <c:pt idx="210">
                  <c:v>814.20677776896764</c:v>
                </c:pt>
                <c:pt idx="211">
                  <c:v>839.54840993902565</c:v>
                </c:pt>
                <c:pt idx="212">
                  <c:v>864.34569866118284</c:v>
                </c:pt>
                <c:pt idx="213">
                  <c:v>888.61861866981826</c:v>
                </c:pt>
                <c:pt idx="214">
                  <c:v>912.3859489416335</c:v>
                </c:pt>
                <c:pt idx="215">
                  <c:v>935.66536705748513</c:v>
                </c:pt>
                <c:pt idx="216">
                  <c:v>958.47353435301488</c:v>
                </c:pt>
                <c:pt idx="217">
                  <c:v>980.82617292245118</c:v>
                </c:pt>
                <c:pt idx="218">
                  <c:v>1002.7381353985551</c:v>
                </c:pt>
                <c:pt idx="219">
                  <c:v>1024.2234683114236</c:v>
                </c:pt>
                <c:pt idx="220">
                  <c:v>1045.295469726246</c:v>
                </c:pt>
                <c:pt idx="221">
                  <c:v>1065.9667417722665</c:v>
                </c:pt>
                <c:pt idx="222">
                  <c:v>1086.2492385997768</c:v>
                </c:pt>
                <c:pt idx="223">
                  <c:v>1106.1543102370122</c:v>
                </c:pt>
                <c:pt idx="224">
                  <c:v>1125.6927427627209</c:v>
                </c:pt>
                <c:pt idx="225">
                  <c:v>1144.8747951616101</c:v>
                </c:pt>
                <c:pt idx="226">
                  <c:v>1163.7102331876861</c:v>
                </c:pt>
                <c:pt idx="227">
                  <c:v>1182.2083605237985</c:v>
                </c:pt>
                <c:pt idx="228">
                  <c:v>1200.3780474936707</c:v>
                </c:pt>
                <c:pt idx="229">
                  <c:v>1218.2277575546741</c:v>
                </c:pt>
                <c:pt idx="230">
                  <c:v>1235.7655717750526</c:v>
                </c:pt>
                <c:pt idx="231">
                  <c:v>1252.9992114777276</c:v>
                </c:pt>
                <c:pt idx="232">
                  <c:v>1269.9360592138146</c:v>
                </c:pt>
                <c:pt idx="233">
                  <c:v>1286.5831782122345</c:v>
                </c:pt>
                <c:pt idx="234">
                  <c:v>1302.9473304369842</c:v>
                </c:pt>
                <c:pt idx="235">
                  <c:v>1319.0349933705145</c:v>
                </c:pt>
                <c:pt idx="236">
                  <c:v>1334.8523756300249</c:v>
                </c:pt>
                <c:pt idx="237">
                  <c:v>1350.4054315131386</c:v>
                </c:pt>
                <c:pt idx="238">
                  <c:v>1365.6998745602052</c:v>
                </c:pt>
                <c:pt idx="239">
                  <c:v>1380.7411902122619</c:v>
                </c:pt>
                <c:pt idx="240">
                  <c:v>1395.5346476363413</c:v>
                </c:pt>
                <c:pt idx="241">
                  <c:v>1410.0853107832438</c:v>
                </c:pt>
                <c:pt idx="242">
                  <c:v>1424.3980487370006</c:v>
                </c:pt>
                <c:pt idx="243">
                  <c:v>1438.4775454099699</c:v>
                </c:pt>
                <c:pt idx="244">
                  <c:v>1452.3283086327526</c:v>
                </c:pt>
                <c:pt idx="245">
                  <c:v>1465.9546786838398</c:v>
                </c:pt>
                <c:pt idx="246">
                  <c:v>1479.3608363000405</c:v>
                </c:pt>
                <c:pt idx="247">
                  <c:v>1492.550810205265</c:v>
                </c:pt>
                <c:pt idx="248">
                  <c:v>1505.5284841920798</c:v>
                </c:pt>
                <c:pt idx="249">
                  <c:v>1518.2976037876135</c:v>
                </c:pt>
                <c:pt idx="250">
                  <c:v>1530.8617825328008</c:v>
                </c:pt>
                <c:pt idx="251">
                  <c:v>1543.2245079016152</c:v>
                </c:pt>
                <c:pt idx="252">
                  <c:v>1555.3891468848092</c:v>
                </c:pt>
                <c:pt idx="253">
                  <c:v>1567.3589512607482</c:v>
                </c:pt>
                <c:pt idx="254">
                  <c:v>1579.1370625741577</c:v>
                </c:pt>
                <c:pt idx="255">
                  <c:v>1590.7265168420017</c:v>
                </c:pt>
                <c:pt idx="256">
                  <c:v>1602.130249004239</c:v>
                </c:pt>
                <c:pt idx="257">
                  <c:v>1613.3510971358671</c:v>
                </c:pt>
                <c:pt idx="258">
                  <c:v>1624.3918064354416</c:v>
                </c:pt>
                <c:pt idx="259">
                  <c:v>1635.2550330041299</c:v>
                </c:pt>
                <c:pt idx="260">
                  <c:v>1645.9433474283401</c:v>
                </c:pt>
                <c:pt idx="261">
                  <c:v>1656.4592381780158</c:v>
                </c:pt>
                <c:pt idx="262">
                  <c:v>1666.8051148318284</c:v>
                </c:pt>
                <c:pt idx="263">
                  <c:v>1676.9833111396995</c:v>
                </c:pt>
                <c:pt idx="264">
                  <c:v>1686.9960879323564</c:v>
                </c:pt>
                <c:pt idx="265">
                  <c:v>1696.8456358869535</c:v>
                </c:pt>
                <c:pt idx="266">
                  <c:v>1706.5340781571663</c:v>
                </c:pt>
                <c:pt idx="267">
                  <c:v>1716.0634728755997</c:v>
                </c:pt>
                <c:pt idx="268">
                  <c:v>1725.4358155358193</c:v>
                </c:pt>
                <c:pt idx="269">
                  <c:v>1734.6530412608306</c:v>
                </c:pt>
                <c:pt idx="270">
                  <c:v>1743.7170269643789</c:v>
                </c:pt>
                <c:pt idx="271">
                  <c:v>1752.6295934110262</c:v>
                </c:pt>
                <c:pt idx="272">
                  <c:v>1761.3925071805772</c:v>
                </c:pt>
                <c:pt idx="273">
                  <c:v>1770.0074825420652</c:v>
                </c:pt>
                <c:pt idx="274">
                  <c:v>1778.4761832421823</c:v>
                </c:pt>
                <c:pt idx="275">
                  <c:v>1786.8002242127279</c:v>
                </c:pt>
                <c:pt idx="276">
                  <c:v>1794.9811732013652</c:v>
                </c:pt>
                <c:pt idx="277">
                  <c:v>1803.0205523297077</c:v>
                </c:pt>
                <c:pt idx="278">
                  <c:v>1810.9198395825174</c:v>
                </c:pt>
                <c:pt idx="279">
                  <c:v>1818.6804702315596</c:v>
                </c:pt>
                <c:pt idx="280">
                  <c:v>1826.3038381974518</c:v>
                </c:pt>
                <c:pt idx="281">
                  <c:v>1833.7912973526411</c:v>
                </c:pt>
                <c:pt idx="282">
                  <c:v>1841.1441627684644</c:v>
                </c:pt>
                <c:pt idx="283">
                  <c:v>1848.3637119090663</c:v>
                </c:pt>
                <c:pt idx="284">
                  <c:v>1855.4511857747957</c:v>
                </c:pt>
                <c:pt idx="285">
                  <c:v>1862.4077899975468</c:v>
                </c:pt>
                <c:pt idx="286">
                  <c:v>1869.2346958903722</c:v>
                </c:pt>
                <c:pt idx="287">
                  <c:v>1875.9330414535646</c:v>
                </c:pt>
                <c:pt idx="288">
                  <c:v>1882.5039323392791</c:v>
                </c:pt>
                <c:pt idx="289">
                  <c:v>1888.9484427766597</c:v>
                </c:pt>
                <c:pt idx="290">
                  <c:v>1895.2676164593177</c:v>
                </c:pt>
                <c:pt idx="291">
                  <c:v>1901.4624673969179</c:v>
                </c:pt>
                <c:pt idx="292">
                  <c:v>1907.5339807325315</c:v>
                </c:pt>
                <c:pt idx="293">
                  <c:v>1913.4831135273271</c:v>
                </c:pt>
                <c:pt idx="294">
                  <c:v>1919.3107955140904</c:v>
                </c:pt>
                <c:pt idx="295">
                  <c:v>1925.017929820988</c:v>
                </c:pt>
                <c:pt idx="296">
                  <c:v>1930.6053936669173</c:v>
                </c:pt>
                <c:pt idx="297">
                  <c:v>1936.0740390297212</c:v>
                </c:pt>
                <c:pt idx="298">
                  <c:v>1941.4246932884814</c:v>
                </c:pt>
                <c:pt idx="299">
                  <c:v>1946.6581598410492</c:v>
                </c:pt>
                <c:pt idx="300">
                  <c:v>1951.775218697918</c:v>
                </c:pt>
                <c:pt idx="301">
                  <c:v>1956.7766270534944</c:v>
                </c:pt>
                <c:pt idx="302">
                  <c:v>1961.6631198357761</c:v>
                </c:pt>
                <c:pt idx="303">
                  <c:v>1966.4354102354059</c:v>
                </c:pt>
                <c:pt idx="304">
                  <c:v>1971.094190215033</c:v>
                </c:pt>
                <c:pt idx="305">
                  <c:v>1975.6401309998764</c:v>
                </c:pt>
                <c:pt idx="306">
                  <c:v>1980.0738835503571</c:v>
                </c:pt>
                <c:pt idx="307">
                  <c:v>1984.396079017635</c:v>
                </c:pt>
                <c:pt idx="308">
                  <c:v>1988.6073291828686</c:v>
                </c:pt>
                <c:pt idx="309">
                  <c:v>1992.7082268809897</c:v>
                </c:pt>
                <c:pt idx="310">
                  <c:v>1996.6993464097723</c:v>
                </c:pt>
                <c:pt idx="311">
                  <c:v>2000.5812439249651</c:v>
                </c:pt>
                <c:pt idx="312">
                  <c:v>2004.3544578222461</c:v>
                </c:pt>
                <c:pt idx="313">
                  <c:v>2008.0195091067558</c:v>
                </c:pt>
                <c:pt idx="314">
                  <c:v>2011.5769017509688</c:v>
                </c:pt>
                <c:pt idx="315">
                  <c:v>2015.027123041669</c:v>
                </c:pt>
                <c:pt idx="316">
                  <c:v>2018.3706439168095</c:v>
                </c:pt>
                <c:pt idx="317">
                  <c:v>2021.6079192930517</c:v>
                </c:pt>
                <c:pt idx="318">
                  <c:v>2024.7393883848115</c:v>
                </c:pt>
                <c:pt idx="319">
                  <c:v>2027.7654750156687</c:v>
                </c:pt>
                <c:pt idx="320">
                  <c:v>2030.6865879230388</c:v>
                </c:pt>
                <c:pt idx="321">
                  <c:v>2033.5031210570583</c:v>
                </c:pt>
                <c:pt idx="322">
                  <c:v>2036.215453874694</c:v>
                </c:pt>
                <c:pt idx="323">
                  <c:v>2038.8239516301589</c:v>
                </c:pt>
                <c:pt idx="324">
                  <c:v>2041.3289656627992</c:v>
                </c:pt>
                <c:pt idx="325">
                  <c:v>2043.7308336837132</c:v>
                </c:pt>
                <c:pt idx="326">
                  <c:v>2046.0298800624698</c:v>
                </c:pt>
                <c:pt idx="327">
                  <c:v>2048.2264161154171</c:v>
                </c:pt>
                <c:pt idx="328">
                  <c:v>2050.3207403972024</c:v>
                </c:pt>
                <c:pt idx="329">
                  <c:v>2052.3131389972759</c:v>
                </c:pt>
                <c:pt idx="330">
                  <c:v>2054.2038858433052</c:v>
                </c:pt>
                <c:pt idx="331">
                  <c:v>2055.9932430135905</c:v>
                </c:pt>
                <c:pt idx="332">
                  <c:v>2057.6814610607476</c:v>
                </c:pt>
                <c:pt idx="333">
                  <c:v>2059.2687793490832</c:v>
                </c:pt>
                <c:pt idx="334">
                  <c:v>2060.7554264082469</c:v>
                </c:pt>
                <c:pt idx="335">
                  <c:v>2062.1416203058807</c:v>
                </c:pt>
                <c:pt idx="336">
                  <c:v>2063.4275690420791</c:v>
                </c:pt>
                <c:pt idx="337">
                  <c:v>2064.6134709685175</c:v>
                </c:pt>
                <c:pt idx="338">
                  <c:v>2065.6995152350792</c:v>
                </c:pt>
                <c:pt idx="339">
                  <c:v>2066.6858822666741</c:v>
                </c:pt>
                <c:pt idx="340">
                  <c:v>2067.5727442726993</c:v>
                </c:pt>
                <c:pt idx="341">
                  <c:v>2068.3602657911974</c:v>
                </c:pt>
                <c:pt idx="342">
                  <c:v>2069.0486042692005</c:v>
                </c:pt>
                <c:pt idx="343">
                  <c:v>2069.6379106800287</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4.0999999999999996</c:v>
                </c:pt>
              </c:numCache>
            </c:numRef>
          </c:xVal>
          <c:yVal>
            <c:numRef>
              <c:f>Trajecto!$C$158</c:f>
              <c:numCache>
                <c:formatCode>0</c:formatCode>
                <c:ptCount val="1"/>
                <c:pt idx="0">
                  <c:v>1035.064165088696</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29.600000000000151</c:v>
                </c:pt>
              </c:numCache>
            </c:numRef>
          </c:xVal>
          <c:yVal>
            <c:numRef>
              <c:f>Trajecto!$C$159</c:f>
              <c:numCache>
                <c:formatCode>0</c:formatCode>
                <c:ptCount val="1"/>
                <c:pt idx="0">
                  <c:v>1035.5519389708493</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42.400000000000333</c:v>
                </c:pt>
                <c:pt idx="605">
                  <c:v>42.400100000000336</c:v>
                </c:pt>
                <c:pt idx="606">
                  <c:v>42.400200000000339</c:v>
                </c:pt>
                <c:pt idx="607">
                  <c:v>42.400300000000342</c:v>
                </c:pt>
                <c:pt idx="608">
                  <c:v>42.400400000000346</c:v>
                </c:pt>
                <c:pt idx="609">
                  <c:v>42.400500000000349</c:v>
                </c:pt>
                <c:pt idx="610">
                  <c:v>42.400600000000352</c:v>
                </c:pt>
                <c:pt idx="611">
                  <c:v>42.400700000000356</c:v>
                </c:pt>
                <c:pt idx="612">
                  <c:v>42.400800000000359</c:v>
                </c:pt>
                <c:pt idx="613">
                  <c:v>42.400900000000362</c:v>
                </c:pt>
                <c:pt idx="614">
                  <c:v>42.401000000000366</c:v>
                </c:pt>
                <c:pt idx="615">
                  <c:v>42.401100000000369</c:v>
                </c:pt>
                <c:pt idx="616">
                  <c:v>42.401200000000372</c:v>
                </c:pt>
                <c:pt idx="617">
                  <c:v>42.401300000000376</c:v>
                </c:pt>
                <c:pt idx="618">
                  <c:v>42.401400000000379</c:v>
                </c:pt>
                <c:pt idx="619">
                  <c:v>42.401500000000382</c:v>
                </c:pt>
                <c:pt idx="620">
                  <c:v>42.401600000000386</c:v>
                </c:pt>
                <c:pt idx="621">
                  <c:v>42.401700000000389</c:v>
                </c:pt>
                <c:pt idx="622">
                  <c:v>42.401800000000392</c:v>
                </c:pt>
                <c:pt idx="623">
                  <c:v>42.401900000000396</c:v>
                </c:pt>
                <c:pt idx="624">
                  <c:v>42.402000000000399</c:v>
                </c:pt>
                <c:pt idx="625">
                  <c:v>42.402100000000402</c:v>
                </c:pt>
                <c:pt idx="626">
                  <c:v>42.402200000000406</c:v>
                </c:pt>
                <c:pt idx="627">
                  <c:v>42.402300000000409</c:v>
                </c:pt>
                <c:pt idx="628">
                  <c:v>42.402400000000412</c:v>
                </c:pt>
                <c:pt idx="629">
                  <c:v>42.402500000000416</c:v>
                </c:pt>
                <c:pt idx="630">
                  <c:v>42.402600000000419</c:v>
                </c:pt>
                <c:pt idx="631">
                  <c:v>42.402700000000422</c:v>
                </c:pt>
                <c:pt idx="632">
                  <c:v>42.402800000000425</c:v>
                </c:pt>
                <c:pt idx="633">
                  <c:v>42.402900000000429</c:v>
                </c:pt>
                <c:pt idx="634">
                  <c:v>42.403000000000432</c:v>
                </c:pt>
                <c:pt idx="635">
                  <c:v>42.403100000000435</c:v>
                </c:pt>
                <c:pt idx="636">
                  <c:v>42.403200000000439</c:v>
                </c:pt>
                <c:pt idx="637">
                  <c:v>42.403300000000442</c:v>
                </c:pt>
                <c:pt idx="638">
                  <c:v>42.403400000000445</c:v>
                </c:pt>
                <c:pt idx="639">
                  <c:v>42.403500000000449</c:v>
                </c:pt>
                <c:pt idx="640">
                  <c:v>42.403600000000452</c:v>
                </c:pt>
                <c:pt idx="641">
                  <c:v>42.403700000000455</c:v>
                </c:pt>
                <c:pt idx="642">
                  <c:v>42.403800000000459</c:v>
                </c:pt>
                <c:pt idx="643">
                  <c:v>42.403900000000462</c:v>
                </c:pt>
                <c:pt idx="644">
                  <c:v>42.404000000000465</c:v>
                </c:pt>
                <c:pt idx="645">
                  <c:v>42.404100000000469</c:v>
                </c:pt>
                <c:pt idx="646">
                  <c:v>42.404200000000472</c:v>
                </c:pt>
                <c:pt idx="647">
                  <c:v>42.404300000000475</c:v>
                </c:pt>
                <c:pt idx="648">
                  <c:v>42.404400000000479</c:v>
                </c:pt>
                <c:pt idx="649">
                  <c:v>42.404500000000482</c:v>
                </c:pt>
                <c:pt idx="650">
                  <c:v>42.404600000000485</c:v>
                </c:pt>
                <c:pt idx="651">
                  <c:v>42.404700000000489</c:v>
                </c:pt>
                <c:pt idx="652">
                  <c:v>42.404800000000492</c:v>
                </c:pt>
                <c:pt idx="653">
                  <c:v>42.404900000000495</c:v>
                </c:pt>
                <c:pt idx="654">
                  <c:v>42.405000000000499</c:v>
                </c:pt>
                <c:pt idx="655">
                  <c:v>42.405100000000502</c:v>
                </c:pt>
                <c:pt idx="656">
                  <c:v>42.405200000000505</c:v>
                </c:pt>
                <c:pt idx="657">
                  <c:v>42.405300000000508</c:v>
                </c:pt>
                <c:pt idx="658">
                  <c:v>42.405400000000512</c:v>
                </c:pt>
                <c:pt idx="659">
                  <c:v>42.405500000000515</c:v>
                </c:pt>
                <c:pt idx="660">
                  <c:v>42.405600000000518</c:v>
                </c:pt>
                <c:pt idx="661">
                  <c:v>42.405700000000522</c:v>
                </c:pt>
                <c:pt idx="662">
                  <c:v>42.405800000000525</c:v>
                </c:pt>
                <c:pt idx="663">
                  <c:v>42.405900000000528</c:v>
                </c:pt>
                <c:pt idx="664">
                  <c:v>42.406000000000532</c:v>
                </c:pt>
                <c:pt idx="665">
                  <c:v>42.406100000000535</c:v>
                </c:pt>
                <c:pt idx="666">
                  <c:v>42.406200000000538</c:v>
                </c:pt>
                <c:pt idx="667">
                  <c:v>42.406300000000542</c:v>
                </c:pt>
                <c:pt idx="668">
                  <c:v>42.406400000000545</c:v>
                </c:pt>
                <c:pt idx="669">
                  <c:v>42.406500000000548</c:v>
                </c:pt>
                <c:pt idx="670">
                  <c:v>42.406600000000552</c:v>
                </c:pt>
                <c:pt idx="671">
                  <c:v>42.406700000000555</c:v>
                </c:pt>
                <c:pt idx="672">
                  <c:v>42.406800000000558</c:v>
                </c:pt>
                <c:pt idx="673">
                  <c:v>42.406900000000562</c:v>
                </c:pt>
                <c:pt idx="674">
                  <c:v>42.407000000000565</c:v>
                </c:pt>
                <c:pt idx="675">
                  <c:v>42.407100000000568</c:v>
                </c:pt>
                <c:pt idx="676">
                  <c:v>42.407200000000572</c:v>
                </c:pt>
                <c:pt idx="677">
                  <c:v>42.407300000000575</c:v>
                </c:pt>
                <c:pt idx="678">
                  <c:v>42.407400000000578</c:v>
                </c:pt>
                <c:pt idx="679">
                  <c:v>42.407500000000582</c:v>
                </c:pt>
                <c:pt idx="680">
                  <c:v>42.407600000000585</c:v>
                </c:pt>
                <c:pt idx="681">
                  <c:v>42.407700000000588</c:v>
                </c:pt>
                <c:pt idx="682">
                  <c:v>42.407800000000591</c:v>
                </c:pt>
                <c:pt idx="683">
                  <c:v>42.407900000000595</c:v>
                </c:pt>
                <c:pt idx="684">
                  <c:v>42.408000000000598</c:v>
                </c:pt>
                <c:pt idx="685">
                  <c:v>42.408100000000601</c:v>
                </c:pt>
                <c:pt idx="686">
                  <c:v>42.408200000000605</c:v>
                </c:pt>
                <c:pt idx="687">
                  <c:v>42.408300000000608</c:v>
                </c:pt>
                <c:pt idx="688">
                  <c:v>42.408400000000611</c:v>
                </c:pt>
                <c:pt idx="689">
                  <c:v>42.408500000000615</c:v>
                </c:pt>
                <c:pt idx="690">
                  <c:v>42.408600000000618</c:v>
                </c:pt>
                <c:pt idx="691">
                  <c:v>42.408700000000621</c:v>
                </c:pt>
                <c:pt idx="692">
                  <c:v>42.408800000000625</c:v>
                </c:pt>
                <c:pt idx="693">
                  <c:v>42.408900000000628</c:v>
                </c:pt>
                <c:pt idx="694">
                  <c:v>42.409000000000631</c:v>
                </c:pt>
                <c:pt idx="695">
                  <c:v>42.409100000000635</c:v>
                </c:pt>
                <c:pt idx="696">
                  <c:v>42.409200000000638</c:v>
                </c:pt>
                <c:pt idx="697">
                  <c:v>42.409300000000641</c:v>
                </c:pt>
                <c:pt idx="698">
                  <c:v>42.409400000000645</c:v>
                </c:pt>
                <c:pt idx="699">
                  <c:v>42.409500000000648</c:v>
                </c:pt>
                <c:pt idx="700">
                  <c:v>42.409600000000651</c:v>
                </c:pt>
                <c:pt idx="701">
                  <c:v>42.409700000000655</c:v>
                </c:pt>
                <c:pt idx="702">
                  <c:v>42.409800000000658</c:v>
                </c:pt>
                <c:pt idx="703">
                  <c:v>42.409900000000661</c:v>
                </c:pt>
                <c:pt idx="704">
                  <c:v>42.410000000000664</c:v>
                </c:pt>
                <c:pt idx="705">
                  <c:v>42.410100000000668</c:v>
                </c:pt>
                <c:pt idx="706">
                  <c:v>42.410200000000671</c:v>
                </c:pt>
                <c:pt idx="707">
                  <c:v>42.410300000000674</c:v>
                </c:pt>
                <c:pt idx="708">
                  <c:v>42.410400000000678</c:v>
                </c:pt>
                <c:pt idx="709">
                  <c:v>42.410500000000681</c:v>
                </c:pt>
                <c:pt idx="710">
                  <c:v>42.410600000000684</c:v>
                </c:pt>
                <c:pt idx="711">
                  <c:v>42.410700000000688</c:v>
                </c:pt>
                <c:pt idx="712">
                  <c:v>42.410800000000691</c:v>
                </c:pt>
                <c:pt idx="713">
                  <c:v>42.410900000000694</c:v>
                </c:pt>
                <c:pt idx="714">
                  <c:v>42.411000000000698</c:v>
                </c:pt>
                <c:pt idx="715">
                  <c:v>42.411100000000701</c:v>
                </c:pt>
                <c:pt idx="716">
                  <c:v>42.411200000000704</c:v>
                </c:pt>
                <c:pt idx="717">
                  <c:v>42.411300000000708</c:v>
                </c:pt>
                <c:pt idx="718">
                  <c:v>42.411400000000711</c:v>
                </c:pt>
                <c:pt idx="719">
                  <c:v>42.411500000000714</c:v>
                </c:pt>
                <c:pt idx="720">
                  <c:v>42.411600000000718</c:v>
                </c:pt>
                <c:pt idx="721">
                  <c:v>42.411700000000721</c:v>
                </c:pt>
                <c:pt idx="722">
                  <c:v>42.411800000000724</c:v>
                </c:pt>
                <c:pt idx="723">
                  <c:v>42.411900000000728</c:v>
                </c:pt>
                <c:pt idx="724">
                  <c:v>42.412000000000731</c:v>
                </c:pt>
                <c:pt idx="725">
                  <c:v>42.412100000000734</c:v>
                </c:pt>
                <c:pt idx="726">
                  <c:v>42.412200000000738</c:v>
                </c:pt>
                <c:pt idx="727">
                  <c:v>42.412300000000741</c:v>
                </c:pt>
                <c:pt idx="728">
                  <c:v>42.412400000000744</c:v>
                </c:pt>
                <c:pt idx="729">
                  <c:v>42.412500000000747</c:v>
                </c:pt>
                <c:pt idx="730">
                  <c:v>42.412600000000751</c:v>
                </c:pt>
                <c:pt idx="731">
                  <c:v>42.412700000000754</c:v>
                </c:pt>
                <c:pt idx="732">
                  <c:v>42.412800000000757</c:v>
                </c:pt>
                <c:pt idx="733">
                  <c:v>42.412900000000761</c:v>
                </c:pt>
                <c:pt idx="734">
                  <c:v>42.413000000000764</c:v>
                </c:pt>
                <c:pt idx="735">
                  <c:v>42.413100000000767</c:v>
                </c:pt>
                <c:pt idx="736">
                  <c:v>42.413200000000771</c:v>
                </c:pt>
                <c:pt idx="737">
                  <c:v>42.413300000000774</c:v>
                </c:pt>
                <c:pt idx="738">
                  <c:v>42.413400000000777</c:v>
                </c:pt>
                <c:pt idx="739">
                  <c:v>42.413500000000781</c:v>
                </c:pt>
                <c:pt idx="740">
                  <c:v>42.413600000000784</c:v>
                </c:pt>
                <c:pt idx="741">
                  <c:v>42.413700000000787</c:v>
                </c:pt>
                <c:pt idx="742">
                  <c:v>42.413800000000791</c:v>
                </c:pt>
                <c:pt idx="743">
                  <c:v>42.413900000000794</c:v>
                </c:pt>
                <c:pt idx="744">
                  <c:v>42.414000000000797</c:v>
                </c:pt>
                <c:pt idx="745">
                  <c:v>42.414100000000801</c:v>
                </c:pt>
                <c:pt idx="746">
                  <c:v>42.414200000000804</c:v>
                </c:pt>
                <c:pt idx="747">
                  <c:v>42.414300000000807</c:v>
                </c:pt>
                <c:pt idx="748">
                  <c:v>42.414400000000811</c:v>
                </c:pt>
                <c:pt idx="749">
                  <c:v>42.414500000000814</c:v>
                </c:pt>
                <c:pt idx="750">
                  <c:v>42.414600000000817</c:v>
                </c:pt>
                <c:pt idx="751">
                  <c:v>42.414700000000821</c:v>
                </c:pt>
                <c:pt idx="752">
                  <c:v>42.414800000000824</c:v>
                </c:pt>
                <c:pt idx="753">
                  <c:v>42.414900000000827</c:v>
                </c:pt>
                <c:pt idx="754">
                  <c:v>42.41500000000083</c:v>
                </c:pt>
                <c:pt idx="755">
                  <c:v>42.415100000000834</c:v>
                </c:pt>
                <c:pt idx="756">
                  <c:v>42.415200000000837</c:v>
                </c:pt>
                <c:pt idx="757">
                  <c:v>42.41530000000084</c:v>
                </c:pt>
                <c:pt idx="758">
                  <c:v>42.415400000000844</c:v>
                </c:pt>
                <c:pt idx="759">
                  <c:v>42.415500000000847</c:v>
                </c:pt>
                <c:pt idx="760">
                  <c:v>42.41560000000085</c:v>
                </c:pt>
                <c:pt idx="761">
                  <c:v>42.415700000000854</c:v>
                </c:pt>
                <c:pt idx="762">
                  <c:v>42.415800000000857</c:v>
                </c:pt>
                <c:pt idx="763">
                  <c:v>42.41590000000086</c:v>
                </c:pt>
                <c:pt idx="764">
                  <c:v>42.416000000000864</c:v>
                </c:pt>
                <c:pt idx="765">
                  <c:v>42.416100000000867</c:v>
                </c:pt>
                <c:pt idx="766">
                  <c:v>42.41620000000087</c:v>
                </c:pt>
                <c:pt idx="767">
                  <c:v>42.416300000000874</c:v>
                </c:pt>
                <c:pt idx="768">
                  <c:v>42.416400000000877</c:v>
                </c:pt>
                <c:pt idx="769">
                  <c:v>42.41650000000088</c:v>
                </c:pt>
                <c:pt idx="770">
                  <c:v>42.416600000000884</c:v>
                </c:pt>
                <c:pt idx="771">
                  <c:v>42.416700000000887</c:v>
                </c:pt>
                <c:pt idx="772">
                  <c:v>42.41680000000089</c:v>
                </c:pt>
                <c:pt idx="773">
                  <c:v>42.416900000000894</c:v>
                </c:pt>
                <c:pt idx="774">
                  <c:v>42.417000000000897</c:v>
                </c:pt>
                <c:pt idx="775">
                  <c:v>42.4171000000009</c:v>
                </c:pt>
                <c:pt idx="776">
                  <c:v>42.417200000000904</c:v>
                </c:pt>
                <c:pt idx="777">
                  <c:v>42.417300000000907</c:v>
                </c:pt>
                <c:pt idx="778">
                  <c:v>42.41740000000091</c:v>
                </c:pt>
                <c:pt idx="779">
                  <c:v>42.417500000000913</c:v>
                </c:pt>
                <c:pt idx="780">
                  <c:v>42.417600000000917</c:v>
                </c:pt>
                <c:pt idx="781">
                  <c:v>42.41770000000092</c:v>
                </c:pt>
                <c:pt idx="782">
                  <c:v>42.417800000000923</c:v>
                </c:pt>
                <c:pt idx="783">
                  <c:v>42.417900000000927</c:v>
                </c:pt>
                <c:pt idx="784">
                  <c:v>42.41800000000093</c:v>
                </c:pt>
                <c:pt idx="785">
                  <c:v>42.418100000000933</c:v>
                </c:pt>
                <c:pt idx="786">
                  <c:v>42.418200000000937</c:v>
                </c:pt>
                <c:pt idx="787">
                  <c:v>42.41830000000094</c:v>
                </c:pt>
                <c:pt idx="788">
                  <c:v>42.418400000000943</c:v>
                </c:pt>
                <c:pt idx="789">
                  <c:v>42.418500000000947</c:v>
                </c:pt>
                <c:pt idx="790">
                  <c:v>42.41860000000095</c:v>
                </c:pt>
                <c:pt idx="791">
                  <c:v>42.418700000000953</c:v>
                </c:pt>
                <c:pt idx="792">
                  <c:v>42.418800000000957</c:v>
                </c:pt>
                <c:pt idx="793">
                  <c:v>42.41890000000096</c:v>
                </c:pt>
                <c:pt idx="794">
                  <c:v>42.419000000000963</c:v>
                </c:pt>
                <c:pt idx="795">
                  <c:v>42.419100000000967</c:v>
                </c:pt>
                <c:pt idx="796">
                  <c:v>42.41920000000097</c:v>
                </c:pt>
                <c:pt idx="797">
                  <c:v>42.419300000000973</c:v>
                </c:pt>
                <c:pt idx="798">
                  <c:v>42.419400000000977</c:v>
                </c:pt>
                <c:pt idx="799">
                  <c:v>42.41950000000098</c:v>
                </c:pt>
                <c:pt idx="800">
                  <c:v>42.419600000000983</c:v>
                </c:pt>
                <c:pt idx="801">
                  <c:v>42.419700000000987</c:v>
                </c:pt>
                <c:pt idx="802">
                  <c:v>42.41980000000099</c:v>
                </c:pt>
                <c:pt idx="803">
                  <c:v>42.419900000000993</c:v>
                </c:pt>
                <c:pt idx="804">
                  <c:v>42.420000000000996</c:v>
                </c:pt>
                <c:pt idx="805">
                  <c:v>42.420100000001</c:v>
                </c:pt>
                <c:pt idx="806">
                  <c:v>42.420200000001003</c:v>
                </c:pt>
                <c:pt idx="807">
                  <c:v>42.420300000001006</c:v>
                </c:pt>
                <c:pt idx="808">
                  <c:v>42.42040000000101</c:v>
                </c:pt>
                <c:pt idx="809">
                  <c:v>42.420500000001013</c:v>
                </c:pt>
                <c:pt idx="810">
                  <c:v>42.420600000001016</c:v>
                </c:pt>
                <c:pt idx="811">
                  <c:v>42.42070000000102</c:v>
                </c:pt>
                <c:pt idx="812">
                  <c:v>42.420800000001023</c:v>
                </c:pt>
                <c:pt idx="813">
                  <c:v>42.420900000001026</c:v>
                </c:pt>
                <c:pt idx="814">
                  <c:v>42.42100000000103</c:v>
                </c:pt>
                <c:pt idx="815">
                  <c:v>42.421100000001033</c:v>
                </c:pt>
                <c:pt idx="816">
                  <c:v>42.421200000001036</c:v>
                </c:pt>
                <c:pt idx="817">
                  <c:v>42.42130000000104</c:v>
                </c:pt>
                <c:pt idx="818">
                  <c:v>42.421400000001043</c:v>
                </c:pt>
                <c:pt idx="819">
                  <c:v>42.421500000001046</c:v>
                </c:pt>
                <c:pt idx="820">
                  <c:v>42.42160000000105</c:v>
                </c:pt>
                <c:pt idx="821">
                  <c:v>42.421700000001053</c:v>
                </c:pt>
                <c:pt idx="822">
                  <c:v>42.421800000001056</c:v>
                </c:pt>
                <c:pt idx="823">
                  <c:v>42.42190000000106</c:v>
                </c:pt>
                <c:pt idx="824">
                  <c:v>42.422000000001063</c:v>
                </c:pt>
                <c:pt idx="825">
                  <c:v>42.422100000001066</c:v>
                </c:pt>
                <c:pt idx="826">
                  <c:v>42.422200000001069</c:v>
                </c:pt>
                <c:pt idx="827">
                  <c:v>42.422300000001073</c:v>
                </c:pt>
                <c:pt idx="828">
                  <c:v>42.422400000001076</c:v>
                </c:pt>
                <c:pt idx="829">
                  <c:v>42.422500000001079</c:v>
                </c:pt>
                <c:pt idx="830">
                  <c:v>42.422600000001083</c:v>
                </c:pt>
                <c:pt idx="831">
                  <c:v>42.422700000001086</c:v>
                </c:pt>
                <c:pt idx="832">
                  <c:v>42.422800000001089</c:v>
                </c:pt>
                <c:pt idx="833">
                  <c:v>42.422900000001093</c:v>
                </c:pt>
                <c:pt idx="834">
                  <c:v>42.423000000001096</c:v>
                </c:pt>
                <c:pt idx="835">
                  <c:v>42.423100000001099</c:v>
                </c:pt>
                <c:pt idx="836">
                  <c:v>42.423200000001103</c:v>
                </c:pt>
                <c:pt idx="837">
                  <c:v>42.423300000001106</c:v>
                </c:pt>
                <c:pt idx="838">
                  <c:v>42.423400000001109</c:v>
                </c:pt>
                <c:pt idx="839">
                  <c:v>42.423500000001113</c:v>
                </c:pt>
                <c:pt idx="840">
                  <c:v>42.423600000001116</c:v>
                </c:pt>
                <c:pt idx="841">
                  <c:v>42.423700000001119</c:v>
                </c:pt>
                <c:pt idx="842">
                  <c:v>42.423800000001123</c:v>
                </c:pt>
                <c:pt idx="843">
                  <c:v>42.423900000001126</c:v>
                </c:pt>
                <c:pt idx="844">
                  <c:v>42.424000000001129</c:v>
                </c:pt>
                <c:pt idx="845">
                  <c:v>42.424100000001133</c:v>
                </c:pt>
                <c:pt idx="846">
                  <c:v>42.424200000001136</c:v>
                </c:pt>
                <c:pt idx="847">
                  <c:v>42.424300000001139</c:v>
                </c:pt>
                <c:pt idx="848">
                  <c:v>42.424400000001143</c:v>
                </c:pt>
                <c:pt idx="849">
                  <c:v>42.424500000001146</c:v>
                </c:pt>
                <c:pt idx="850">
                  <c:v>42.424600000001149</c:v>
                </c:pt>
                <c:pt idx="851">
                  <c:v>42.424700000001152</c:v>
                </c:pt>
                <c:pt idx="852">
                  <c:v>42.424800000001156</c:v>
                </c:pt>
                <c:pt idx="853">
                  <c:v>42.424900000001159</c:v>
                </c:pt>
                <c:pt idx="854">
                  <c:v>42.425000000001162</c:v>
                </c:pt>
                <c:pt idx="855">
                  <c:v>42.425100000001166</c:v>
                </c:pt>
                <c:pt idx="856">
                  <c:v>42.425200000001169</c:v>
                </c:pt>
                <c:pt idx="857">
                  <c:v>42.425300000001172</c:v>
                </c:pt>
                <c:pt idx="858">
                  <c:v>42.425400000001176</c:v>
                </c:pt>
                <c:pt idx="859">
                  <c:v>42.425500000001179</c:v>
                </c:pt>
                <c:pt idx="860">
                  <c:v>42.425600000001182</c:v>
                </c:pt>
                <c:pt idx="861">
                  <c:v>42.425700000001186</c:v>
                </c:pt>
                <c:pt idx="862">
                  <c:v>42.425800000001189</c:v>
                </c:pt>
                <c:pt idx="863">
                  <c:v>42.425900000001192</c:v>
                </c:pt>
                <c:pt idx="864">
                  <c:v>42.426000000001196</c:v>
                </c:pt>
                <c:pt idx="865">
                  <c:v>42.426100000001199</c:v>
                </c:pt>
                <c:pt idx="866">
                  <c:v>42.426200000001202</c:v>
                </c:pt>
                <c:pt idx="867">
                  <c:v>42.426300000001206</c:v>
                </c:pt>
                <c:pt idx="868">
                  <c:v>42.426400000001209</c:v>
                </c:pt>
                <c:pt idx="869">
                  <c:v>42.426500000001212</c:v>
                </c:pt>
                <c:pt idx="870">
                  <c:v>42.426600000001216</c:v>
                </c:pt>
                <c:pt idx="871">
                  <c:v>42.426700000001219</c:v>
                </c:pt>
                <c:pt idx="872">
                  <c:v>42.426800000001222</c:v>
                </c:pt>
                <c:pt idx="873">
                  <c:v>42.426900000001226</c:v>
                </c:pt>
                <c:pt idx="874">
                  <c:v>42.427000000001229</c:v>
                </c:pt>
                <c:pt idx="875">
                  <c:v>42.427100000001232</c:v>
                </c:pt>
                <c:pt idx="876">
                  <c:v>42.427200000001235</c:v>
                </c:pt>
                <c:pt idx="877">
                  <c:v>42.427300000001239</c:v>
                </c:pt>
                <c:pt idx="878">
                  <c:v>42.427400000001242</c:v>
                </c:pt>
                <c:pt idx="879">
                  <c:v>42.427500000001245</c:v>
                </c:pt>
                <c:pt idx="880">
                  <c:v>42.427600000001249</c:v>
                </c:pt>
                <c:pt idx="881">
                  <c:v>42.427700000001252</c:v>
                </c:pt>
                <c:pt idx="882">
                  <c:v>42.427800000001255</c:v>
                </c:pt>
                <c:pt idx="883">
                  <c:v>42.427900000001259</c:v>
                </c:pt>
                <c:pt idx="884">
                  <c:v>42.428000000001262</c:v>
                </c:pt>
                <c:pt idx="885">
                  <c:v>42.428100000001265</c:v>
                </c:pt>
                <c:pt idx="886">
                  <c:v>42.428200000001269</c:v>
                </c:pt>
                <c:pt idx="887">
                  <c:v>42.428300000001272</c:v>
                </c:pt>
                <c:pt idx="888">
                  <c:v>42.428400000001275</c:v>
                </c:pt>
                <c:pt idx="889">
                  <c:v>42.428500000001279</c:v>
                </c:pt>
                <c:pt idx="890">
                  <c:v>42.428600000001282</c:v>
                </c:pt>
                <c:pt idx="891">
                  <c:v>42.428700000001285</c:v>
                </c:pt>
                <c:pt idx="892">
                  <c:v>42.428800000001289</c:v>
                </c:pt>
                <c:pt idx="893">
                  <c:v>42.428900000001292</c:v>
                </c:pt>
                <c:pt idx="894">
                  <c:v>42.429000000001295</c:v>
                </c:pt>
                <c:pt idx="895">
                  <c:v>42.429100000001299</c:v>
                </c:pt>
                <c:pt idx="896">
                  <c:v>42.429200000001302</c:v>
                </c:pt>
                <c:pt idx="897">
                  <c:v>42.429300000001305</c:v>
                </c:pt>
                <c:pt idx="898">
                  <c:v>42.429400000001309</c:v>
                </c:pt>
                <c:pt idx="899">
                  <c:v>42.429500000001312</c:v>
                </c:pt>
                <c:pt idx="900">
                  <c:v>42.429600000001315</c:v>
                </c:pt>
                <c:pt idx="901">
                  <c:v>42.429700000001318</c:v>
                </c:pt>
                <c:pt idx="902">
                  <c:v>42.429800000001322</c:v>
                </c:pt>
                <c:pt idx="903">
                  <c:v>42.429900000001325</c:v>
                </c:pt>
                <c:pt idx="904">
                  <c:v>42.430000000001328</c:v>
                </c:pt>
                <c:pt idx="905">
                  <c:v>42.430100000001332</c:v>
                </c:pt>
                <c:pt idx="906">
                  <c:v>42.430200000001335</c:v>
                </c:pt>
                <c:pt idx="907">
                  <c:v>42.430300000001338</c:v>
                </c:pt>
                <c:pt idx="908">
                  <c:v>42.430400000001342</c:v>
                </c:pt>
                <c:pt idx="909">
                  <c:v>42.430500000001345</c:v>
                </c:pt>
                <c:pt idx="910">
                  <c:v>42.430600000001348</c:v>
                </c:pt>
                <c:pt idx="911">
                  <c:v>42.430700000001352</c:v>
                </c:pt>
                <c:pt idx="912">
                  <c:v>42.430800000001355</c:v>
                </c:pt>
                <c:pt idx="913">
                  <c:v>42.430900000001358</c:v>
                </c:pt>
                <c:pt idx="914">
                  <c:v>42.431000000001362</c:v>
                </c:pt>
                <c:pt idx="915">
                  <c:v>42.431100000001365</c:v>
                </c:pt>
                <c:pt idx="916">
                  <c:v>42.431200000001368</c:v>
                </c:pt>
                <c:pt idx="917">
                  <c:v>42.431300000001372</c:v>
                </c:pt>
                <c:pt idx="918">
                  <c:v>42.431400000001375</c:v>
                </c:pt>
                <c:pt idx="919">
                  <c:v>42.431500000001378</c:v>
                </c:pt>
                <c:pt idx="920">
                  <c:v>42.431600000001382</c:v>
                </c:pt>
                <c:pt idx="921">
                  <c:v>42.431700000001385</c:v>
                </c:pt>
                <c:pt idx="922">
                  <c:v>42.431800000001388</c:v>
                </c:pt>
                <c:pt idx="923">
                  <c:v>42.431900000001392</c:v>
                </c:pt>
                <c:pt idx="924">
                  <c:v>42.432000000001395</c:v>
                </c:pt>
                <c:pt idx="925">
                  <c:v>42.432100000001398</c:v>
                </c:pt>
                <c:pt idx="926">
                  <c:v>42.432200000001401</c:v>
                </c:pt>
                <c:pt idx="927">
                  <c:v>42.432300000001405</c:v>
                </c:pt>
                <c:pt idx="928">
                  <c:v>42.432400000001408</c:v>
                </c:pt>
                <c:pt idx="929">
                  <c:v>42.432500000001411</c:v>
                </c:pt>
                <c:pt idx="930">
                  <c:v>42.432600000001415</c:v>
                </c:pt>
                <c:pt idx="931">
                  <c:v>42.432700000001418</c:v>
                </c:pt>
                <c:pt idx="932">
                  <c:v>42.432800000001421</c:v>
                </c:pt>
                <c:pt idx="933">
                  <c:v>42.432900000001425</c:v>
                </c:pt>
                <c:pt idx="934">
                  <c:v>42.433000000001428</c:v>
                </c:pt>
                <c:pt idx="935">
                  <c:v>42.433100000001431</c:v>
                </c:pt>
                <c:pt idx="936">
                  <c:v>42.433200000001435</c:v>
                </c:pt>
                <c:pt idx="937">
                  <c:v>42.433300000001438</c:v>
                </c:pt>
                <c:pt idx="938">
                  <c:v>42.433400000001441</c:v>
                </c:pt>
                <c:pt idx="939">
                  <c:v>42.433500000001445</c:v>
                </c:pt>
                <c:pt idx="940">
                  <c:v>42.433600000001448</c:v>
                </c:pt>
                <c:pt idx="941">
                  <c:v>42.433700000001451</c:v>
                </c:pt>
                <c:pt idx="942">
                  <c:v>42.433800000001455</c:v>
                </c:pt>
                <c:pt idx="943">
                  <c:v>42.433900000001458</c:v>
                </c:pt>
                <c:pt idx="944">
                  <c:v>42.434000000001461</c:v>
                </c:pt>
                <c:pt idx="945">
                  <c:v>42.434100000001465</c:v>
                </c:pt>
                <c:pt idx="946">
                  <c:v>42.434200000001468</c:v>
                </c:pt>
                <c:pt idx="947">
                  <c:v>42.434300000001471</c:v>
                </c:pt>
                <c:pt idx="948">
                  <c:v>42.434400000001474</c:v>
                </c:pt>
                <c:pt idx="949">
                  <c:v>42.434500000001478</c:v>
                </c:pt>
                <c:pt idx="950">
                  <c:v>42.434600000001481</c:v>
                </c:pt>
                <c:pt idx="951">
                  <c:v>42.434700000001484</c:v>
                </c:pt>
                <c:pt idx="952">
                  <c:v>42.434800000001488</c:v>
                </c:pt>
                <c:pt idx="953">
                  <c:v>42.434900000001491</c:v>
                </c:pt>
                <c:pt idx="954">
                  <c:v>42.435000000001494</c:v>
                </c:pt>
                <c:pt idx="955">
                  <c:v>42.435100000001498</c:v>
                </c:pt>
                <c:pt idx="956">
                  <c:v>42.435200000001501</c:v>
                </c:pt>
                <c:pt idx="957">
                  <c:v>42.435300000001504</c:v>
                </c:pt>
                <c:pt idx="958">
                  <c:v>42.435400000001508</c:v>
                </c:pt>
                <c:pt idx="959">
                  <c:v>42.435500000001511</c:v>
                </c:pt>
                <c:pt idx="960">
                  <c:v>42.435600000001514</c:v>
                </c:pt>
                <c:pt idx="961">
                  <c:v>42.435700000001518</c:v>
                </c:pt>
                <c:pt idx="962">
                  <c:v>42.435800000001521</c:v>
                </c:pt>
                <c:pt idx="963">
                  <c:v>42.435900000001524</c:v>
                </c:pt>
                <c:pt idx="964">
                  <c:v>42.436000000001528</c:v>
                </c:pt>
                <c:pt idx="965">
                  <c:v>42.436100000001531</c:v>
                </c:pt>
                <c:pt idx="966">
                  <c:v>42.436200000001534</c:v>
                </c:pt>
                <c:pt idx="967">
                  <c:v>42.436300000001538</c:v>
                </c:pt>
                <c:pt idx="968">
                  <c:v>42.436400000001541</c:v>
                </c:pt>
                <c:pt idx="969">
                  <c:v>42.436500000001544</c:v>
                </c:pt>
                <c:pt idx="970">
                  <c:v>42.436600000001548</c:v>
                </c:pt>
                <c:pt idx="971">
                  <c:v>42.436700000001551</c:v>
                </c:pt>
                <c:pt idx="972">
                  <c:v>42.436800000001554</c:v>
                </c:pt>
                <c:pt idx="973">
                  <c:v>42.436900000001557</c:v>
                </c:pt>
                <c:pt idx="974">
                  <c:v>42.437000000001561</c:v>
                </c:pt>
                <c:pt idx="975">
                  <c:v>42.437100000001564</c:v>
                </c:pt>
                <c:pt idx="976">
                  <c:v>42.437200000001567</c:v>
                </c:pt>
                <c:pt idx="977">
                  <c:v>42.437300000001571</c:v>
                </c:pt>
                <c:pt idx="978">
                  <c:v>42.437400000001574</c:v>
                </c:pt>
                <c:pt idx="979">
                  <c:v>42.437500000001577</c:v>
                </c:pt>
                <c:pt idx="980">
                  <c:v>42.437600000001581</c:v>
                </c:pt>
                <c:pt idx="981">
                  <c:v>42.437700000001584</c:v>
                </c:pt>
                <c:pt idx="982">
                  <c:v>42.437800000001587</c:v>
                </c:pt>
                <c:pt idx="983">
                  <c:v>42.437900000001591</c:v>
                </c:pt>
                <c:pt idx="984">
                  <c:v>42.438000000001594</c:v>
                </c:pt>
                <c:pt idx="985">
                  <c:v>42.438100000001597</c:v>
                </c:pt>
                <c:pt idx="986">
                  <c:v>42.438200000001601</c:v>
                </c:pt>
                <c:pt idx="987">
                  <c:v>42.438300000001604</c:v>
                </c:pt>
                <c:pt idx="988">
                  <c:v>42.438400000001607</c:v>
                </c:pt>
                <c:pt idx="989">
                  <c:v>42.438500000001611</c:v>
                </c:pt>
                <c:pt idx="990">
                  <c:v>42.438600000001614</c:v>
                </c:pt>
                <c:pt idx="991">
                  <c:v>42.438700000001617</c:v>
                </c:pt>
                <c:pt idx="992">
                  <c:v>42.438800000001621</c:v>
                </c:pt>
                <c:pt idx="993">
                  <c:v>42.438900000001624</c:v>
                </c:pt>
                <c:pt idx="994">
                  <c:v>42.439000000001627</c:v>
                </c:pt>
                <c:pt idx="995">
                  <c:v>42.439100000001631</c:v>
                </c:pt>
                <c:pt idx="996">
                  <c:v>42.439200000001634</c:v>
                </c:pt>
                <c:pt idx="997">
                  <c:v>42.439300000001637</c:v>
                </c:pt>
                <c:pt idx="998">
                  <c:v>42.43940000000164</c:v>
                </c:pt>
                <c:pt idx="999">
                  <c:v>42.439500000001644</c:v>
                </c:pt>
                <c:pt idx="1000">
                  <c:v>42.439600000001647</c:v>
                </c:pt>
              </c:numCache>
            </c:numRef>
          </c:xVal>
          <c:yVal>
            <c:numRef>
              <c:f>Calculs!$Q$4:$Q$1004</c:f>
              <c:numCache>
                <c:formatCode>0.00</c:formatCode>
                <c:ptCount val="1001"/>
                <c:pt idx="0">
                  <c:v>0</c:v>
                </c:pt>
                <c:pt idx="1">
                  <c:v>246.125</c:v>
                </c:pt>
                <c:pt idx="2">
                  <c:v>930.85500000000002</c:v>
                </c:pt>
                <c:pt idx="3">
                  <c:v>1347.2183333333335</c:v>
                </c:pt>
                <c:pt idx="4">
                  <c:v>1302.7349999999999</c:v>
                </c:pt>
                <c:pt idx="5">
                  <c:v>1258.2516666666666</c:v>
                </c:pt>
                <c:pt idx="6">
                  <c:v>1240.356</c:v>
                </c:pt>
                <c:pt idx="7">
                  <c:v>1249.048</c:v>
                </c:pt>
                <c:pt idx="8">
                  <c:v>1257.74</c:v>
                </c:pt>
                <c:pt idx="9">
                  <c:v>1266.432</c:v>
                </c:pt>
                <c:pt idx="10">
                  <c:v>1275.124</c:v>
                </c:pt>
                <c:pt idx="11">
                  <c:v>1281.066</c:v>
                </c:pt>
                <c:pt idx="12">
                  <c:v>1284.258</c:v>
                </c:pt>
                <c:pt idx="13">
                  <c:v>1287.45</c:v>
                </c:pt>
                <c:pt idx="14">
                  <c:v>1290.6420000000001</c:v>
                </c:pt>
                <c:pt idx="15">
                  <c:v>1293.8340000000001</c:v>
                </c:pt>
                <c:pt idx="16">
                  <c:v>1297.0260000000001</c:v>
                </c:pt>
                <c:pt idx="17">
                  <c:v>1300.2180000000001</c:v>
                </c:pt>
                <c:pt idx="18">
                  <c:v>1303.4100000000001</c:v>
                </c:pt>
                <c:pt idx="19">
                  <c:v>1306.6020000000001</c:v>
                </c:pt>
                <c:pt idx="20">
                  <c:v>1309.7940000000001</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1331.0486250000001</c:v>
                </c:pt>
                <c:pt idx="42">
                  <c:v>1330.3658750000002</c:v>
                </c:pt>
                <c:pt idx="43">
                  <c:v>1329.683125</c:v>
                </c:pt>
                <c:pt idx="44">
                  <c:v>1329.0003750000001</c:v>
                </c:pt>
                <c:pt idx="45">
                  <c:v>1328.3176250000001</c:v>
                </c:pt>
                <c:pt idx="46">
                  <c:v>1327.634875</c:v>
                </c:pt>
                <c:pt idx="47">
                  <c:v>1326.952125</c:v>
                </c:pt>
                <c:pt idx="48">
                  <c:v>1326.2693750000001</c:v>
                </c:pt>
                <c:pt idx="49">
                  <c:v>1325.5866250000001</c:v>
                </c:pt>
                <c:pt idx="50">
                  <c:v>1324.903875</c:v>
                </c:pt>
                <c:pt idx="51">
                  <c:v>1324.221125</c:v>
                </c:pt>
                <c:pt idx="52">
                  <c:v>1323.5383750000001</c:v>
                </c:pt>
                <c:pt idx="53">
                  <c:v>1322.8556249999999</c:v>
                </c:pt>
                <c:pt idx="54">
                  <c:v>1322.172875</c:v>
                </c:pt>
                <c:pt idx="55">
                  <c:v>1321.490125</c:v>
                </c:pt>
                <c:pt idx="56">
                  <c:v>1320.8073750000001</c:v>
                </c:pt>
                <c:pt idx="57">
                  <c:v>1320.1246249999999</c:v>
                </c:pt>
                <c:pt idx="58">
                  <c:v>1319.441875</c:v>
                </c:pt>
                <c:pt idx="59">
                  <c:v>1318.759125</c:v>
                </c:pt>
                <c:pt idx="60">
                  <c:v>1318.0763750000001</c:v>
                </c:pt>
                <c:pt idx="61">
                  <c:v>1317.3936249999999</c:v>
                </c:pt>
                <c:pt idx="62">
                  <c:v>1316.710875</c:v>
                </c:pt>
                <c:pt idx="63">
                  <c:v>1316.028125</c:v>
                </c:pt>
                <c:pt idx="64">
                  <c:v>1315.3453749999999</c:v>
                </c:pt>
                <c:pt idx="65">
                  <c:v>1314.6626249999999</c:v>
                </c:pt>
                <c:pt idx="66">
                  <c:v>1313.979875</c:v>
                </c:pt>
                <c:pt idx="67">
                  <c:v>1313.2971250000001</c:v>
                </c:pt>
                <c:pt idx="68">
                  <c:v>1312.6143749999999</c:v>
                </c:pt>
                <c:pt idx="69">
                  <c:v>1311.9316249999999</c:v>
                </c:pt>
                <c:pt idx="70">
                  <c:v>1311.248875</c:v>
                </c:pt>
                <c:pt idx="71">
                  <c:v>1310.5661249999998</c:v>
                </c:pt>
                <c:pt idx="72">
                  <c:v>1309.8833749999999</c:v>
                </c:pt>
                <c:pt idx="73">
                  <c:v>1309.2006249999999</c:v>
                </c:pt>
                <c:pt idx="74">
                  <c:v>1308.517875</c:v>
                </c:pt>
                <c:pt idx="75">
                  <c:v>1307.8351249999998</c:v>
                </c:pt>
                <c:pt idx="76">
                  <c:v>1307.1523749999999</c:v>
                </c:pt>
                <c:pt idx="77">
                  <c:v>1306.469625</c:v>
                </c:pt>
                <c:pt idx="78">
                  <c:v>1305.786875</c:v>
                </c:pt>
                <c:pt idx="79">
                  <c:v>1305.1041249999998</c:v>
                </c:pt>
                <c:pt idx="80">
                  <c:v>1304.4213749999999</c:v>
                </c:pt>
                <c:pt idx="81">
                  <c:v>1302.9069999999999</c:v>
                </c:pt>
                <c:pt idx="82">
                  <c:v>1300.5609999999999</c:v>
                </c:pt>
                <c:pt idx="83">
                  <c:v>1298.2149999999999</c:v>
                </c:pt>
                <c:pt idx="84">
                  <c:v>1295.8689999999997</c:v>
                </c:pt>
                <c:pt idx="85">
                  <c:v>1293.5229999999997</c:v>
                </c:pt>
                <c:pt idx="86">
                  <c:v>1291.1769999999997</c:v>
                </c:pt>
                <c:pt idx="87">
                  <c:v>1288.8309999999997</c:v>
                </c:pt>
                <c:pt idx="88">
                  <c:v>1286.4849999999997</c:v>
                </c:pt>
                <c:pt idx="89">
                  <c:v>1284.1389999999997</c:v>
                </c:pt>
                <c:pt idx="90">
                  <c:v>1281.7929999999997</c:v>
                </c:pt>
                <c:pt idx="91">
                  <c:v>1279.0819999999997</c:v>
                </c:pt>
                <c:pt idx="92">
                  <c:v>1276.0059999999996</c:v>
                </c:pt>
                <c:pt idx="93">
                  <c:v>1272.9299999999996</c:v>
                </c:pt>
                <c:pt idx="94">
                  <c:v>1269.8539999999998</c:v>
                </c:pt>
                <c:pt idx="95">
                  <c:v>1266.7779999999998</c:v>
                </c:pt>
                <c:pt idx="96">
                  <c:v>1263.7019999999998</c:v>
                </c:pt>
                <c:pt idx="97">
                  <c:v>1260.6259999999997</c:v>
                </c:pt>
                <c:pt idx="98">
                  <c:v>1257.5499999999997</c:v>
                </c:pt>
                <c:pt idx="99">
                  <c:v>1254.4739999999997</c:v>
                </c:pt>
                <c:pt idx="100">
                  <c:v>1251.3979999999997</c:v>
                </c:pt>
                <c:pt idx="101">
                  <c:v>1248.2639999999997</c:v>
                </c:pt>
                <c:pt idx="102">
                  <c:v>1245.0719999999997</c:v>
                </c:pt>
                <c:pt idx="103">
                  <c:v>1241.8799999999997</c:v>
                </c:pt>
                <c:pt idx="104">
                  <c:v>1238.6879999999996</c:v>
                </c:pt>
                <c:pt idx="105">
                  <c:v>1235.4959999999996</c:v>
                </c:pt>
                <c:pt idx="106">
                  <c:v>1232.3039999999996</c:v>
                </c:pt>
                <c:pt idx="107">
                  <c:v>1229.1119999999999</c:v>
                </c:pt>
                <c:pt idx="108">
                  <c:v>1225.9199999999998</c:v>
                </c:pt>
                <c:pt idx="109">
                  <c:v>1222.7279999999998</c:v>
                </c:pt>
                <c:pt idx="110">
                  <c:v>1219.5359999999998</c:v>
                </c:pt>
                <c:pt idx="111">
                  <c:v>1217.0074999999999</c:v>
                </c:pt>
                <c:pt idx="112">
                  <c:v>1215.1424999999999</c:v>
                </c:pt>
                <c:pt idx="113">
                  <c:v>1213.2774999999999</c:v>
                </c:pt>
                <c:pt idx="114">
                  <c:v>1211.4124999999999</c:v>
                </c:pt>
                <c:pt idx="115">
                  <c:v>1209.5474999999999</c:v>
                </c:pt>
                <c:pt idx="116">
                  <c:v>1207.6824999999999</c:v>
                </c:pt>
                <c:pt idx="117">
                  <c:v>1205.8174999999999</c:v>
                </c:pt>
                <c:pt idx="118">
                  <c:v>1203.9524999999999</c:v>
                </c:pt>
                <c:pt idx="119">
                  <c:v>1202.0874999999999</c:v>
                </c:pt>
                <c:pt idx="120">
                  <c:v>1200.2224999999999</c:v>
                </c:pt>
                <c:pt idx="121">
                  <c:v>1197.2639999999997</c:v>
                </c:pt>
                <c:pt idx="122">
                  <c:v>1193.2119999999995</c:v>
                </c:pt>
                <c:pt idx="123">
                  <c:v>1189.1599999999996</c:v>
                </c:pt>
                <c:pt idx="124">
                  <c:v>1185.1079999999995</c:v>
                </c:pt>
                <c:pt idx="125">
                  <c:v>1181.0559999999996</c:v>
                </c:pt>
                <c:pt idx="126">
                  <c:v>1177.0039999999997</c:v>
                </c:pt>
                <c:pt idx="127">
                  <c:v>1172.9519999999995</c:v>
                </c:pt>
                <c:pt idx="128">
                  <c:v>1168.8999999999996</c:v>
                </c:pt>
                <c:pt idx="129">
                  <c:v>1164.8479999999995</c:v>
                </c:pt>
                <c:pt idx="130">
                  <c:v>1160.7959999999996</c:v>
                </c:pt>
                <c:pt idx="131">
                  <c:v>1156.4594999999995</c:v>
                </c:pt>
                <c:pt idx="132">
                  <c:v>1151.8384999999994</c:v>
                </c:pt>
                <c:pt idx="133">
                  <c:v>1147.2174999999995</c:v>
                </c:pt>
                <c:pt idx="134">
                  <c:v>1142.5964999999994</c:v>
                </c:pt>
                <c:pt idx="135">
                  <c:v>1137.9754999999996</c:v>
                </c:pt>
                <c:pt idx="136">
                  <c:v>1133.3544999999995</c:v>
                </c:pt>
                <c:pt idx="137">
                  <c:v>1128.7334999999994</c:v>
                </c:pt>
                <c:pt idx="138">
                  <c:v>1124.1124999999995</c:v>
                </c:pt>
                <c:pt idx="139">
                  <c:v>1119.4914999999994</c:v>
                </c:pt>
                <c:pt idx="140">
                  <c:v>1114.8704999999993</c:v>
                </c:pt>
                <c:pt idx="141">
                  <c:v>1106.868333333332</c:v>
                </c:pt>
                <c:pt idx="142">
                  <c:v>1095.4849999999985</c:v>
                </c:pt>
                <c:pt idx="143">
                  <c:v>1084.1016666666653</c:v>
                </c:pt>
                <c:pt idx="144">
                  <c:v>1072.7183333333319</c:v>
                </c:pt>
                <c:pt idx="145">
                  <c:v>1061.3349999999984</c:v>
                </c:pt>
                <c:pt idx="146">
                  <c:v>1049.9516666666652</c:v>
                </c:pt>
                <c:pt idx="147">
                  <c:v>1038.5683333333318</c:v>
                </c:pt>
                <c:pt idx="148">
                  <c:v>1027.1849999999986</c:v>
                </c:pt>
                <c:pt idx="149">
                  <c:v>1015.8016666666653</c:v>
                </c:pt>
                <c:pt idx="150">
                  <c:v>1004.4183333333319</c:v>
                </c:pt>
                <c:pt idx="151">
                  <c:v>993.03499999999849</c:v>
                </c:pt>
                <c:pt idx="152">
                  <c:v>981.65166666666528</c:v>
                </c:pt>
                <c:pt idx="153">
                  <c:v>970.26833333333184</c:v>
                </c:pt>
                <c:pt idx="154">
                  <c:v>958.88499999999851</c:v>
                </c:pt>
                <c:pt idx="155">
                  <c:v>947.50166666666519</c:v>
                </c:pt>
                <c:pt idx="156">
                  <c:v>920.23599999999465</c:v>
                </c:pt>
                <c:pt idx="157">
                  <c:v>877.08799999999474</c:v>
                </c:pt>
                <c:pt idx="158">
                  <c:v>833.93999999999471</c:v>
                </c:pt>
                <c:pt idx="159">
                  <c:v>790.7919999999948</c:v>
                </c:pt>
                <c:pt idx="160">
                  <c:v>747.64399999999478</c:v>
                </c:pt>
                <c:pt idx="161">
                  <c:v>684.3449999999898</c:v>
                </c:pt>
                <c:pt idx="162">
                  <c:v>600.89499999998975</c:v>
                </c:pt>
                <c:pt idx="163">
                  <c:v>519.36499999998978</c:v>
                </c:pt>
                <c:pt idx="164">
                  <c:v>439.75499999998891</c:v>
                </c:pt>
                <c:pt idx="165">
                  <c:v>379.37749999999403</c:v>
                </c:pt>
                <c:pt idx="166">
                  <c:v>338.23249999999405</c:v>
                </c:pt>
                <c:pt idx="167">
                  <c:v>282.46999999998985</c:v>
                </c:pt>
                <c:pt idx="168">
                  <c:v>222.66499999999292</c:v>
                </c:pt>
                <c:pt idx="169">
                  <c:v>132.67499999998114</c:v>
                </c:pt>
                <c:pt idx="170">
                  <c:v>33.649999999990285</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42.400000000000333</c:v>
                </c:pt>
                <c:pt idx="605">
                  <c:v>42.400100000000336</c:v>
                </c:pt>
                <c:pt idx="606">
                  <c:v>42.400200000000339</c:v>
                </c:pt>
                <c:pt idx="607">
                  <c:v>42.400300000000342</c:v>
                </c:pt>
                <c:pt idx="608">
                  <c:v>42.400400000000346</c:v>
                </c:pt>
                <c:pt idx="609">
                  <c:v>42.400500000000349</c:v>
                </c:pt>
                <c:pt idx="610">
                  <c:v>42.400600000000352</c:v>
                </c:pt>
                <c:pt idx="611">
                  <c:v>42.400700000000356</c:v>
                </c:pt>
                <c:pt idx="612">
                  <c:v>42.400800000000359</c:v>
                </c:pt>
                <c:pt idx="613">
                  <c:v>42.400900000000362</c:v>
                </c:pt>
                <c:pt idx="614">
                  <c:v>42.401000000000366</c:v>
                </c:pt>
                <c:pt idx="615">
                  <c:v>42.401100000000369</c:v>
                </c:pt>
                <c:pt idx="616">
                  <c:v>42.401200000000372</c:v>
                </c:pt>
                <c:pt idx="617">
                  <c:v>42.401300000000376</c:v>
                </c:pt>
                <c:pt idx="618">
                  <c:v>42.401400000000379</c:v>
                </c:pt>
                <c:pt idx="619">
                  <c:v>42.401500000000382</c:v>
                </c:pt>
                <c:pt idx="620">
                  <c:v>42.401600000000386</c:v>
                </c:pt>
                <c:pt idx="621">
                  <c:v>42.401700000000389</c:v>
                </c:pt>
                <c:pt idx="622">
                  <c:v>42.401800000000392</c:v>
                </c:pt>
                <c:pt idx="623">
                  <c:v>42.401900000000396</c:v>
                </c:pt>
                <c:pt idx="624">
                  <c:v>42.402000000000399</c:v>
                </c:pt>
                <c:pt idx="625">
                  <c:v>42.402100000000402</c:v>
                </c:pt>
                <c:pt idx="626">
                  <c:v>42.402200000000406</c:v>
                </c:pt>
                <c:pt idx="627">
                  <c:v>42.402300000000409</c:v>
                </c:pt>
                <c:pt idx="628">
                  <c:v>42.402400000000412</c:v>
                </c:pt>
                <c:pt idx="629">
                  <c:v>42.402500000000416</c:v>
                </c:pt>
                <c:pt idx="630">
                  <c:v>42.402600000000419</c:v>
                </c:pt>
                <c:pt idx="631">
                  <c:v>42.402700000000422</c:v>
                </c:pt>
                <c:pt idx="632">
                  <c:v>42.402800000000425</c:v>
                </c:pt>
                <c:pt idx="633">
                  <c:v>42.402900000000429</c:v>
                </c:pt>
                <c:pt idx="634">
                  <c:v>42.403000000000432</c:v>
                </c:pt>
                <c:pt idx="635">
                  <c:v>42.403100000000435</c:v>
                </c:pt>
                <c:pt idx="636">
                  <c:v>42.403200000000439</c:v>
                </c:pt>
                <c:pt idx="637">
                  <c:v>42.403300000000442</c:v>
                </c:pt>
                <c:pt idx="638">
                  <c:v>42.403400000000445</c:v>
                </c:pt>
                <c:pt idx="639">
                  <c:v>42.403500000000449</c:v>
                </c:pt>
                <c:pt idx="640">
                  <c:v>42.403600000000452</c:v>
                </c:pt>
                <c:pt idx="641">
                  <c:v>42.403700000000455</c:v>
                </c:pt>
                <c:pt idx="642">
                  <c:v>42.403800000000459</c:v>
                </c:pt>
                <c:pt idx="643">
                  <c:v>42.403900000000462</c:v>
                </c:pt>
                <c:pt idx="644">
                  <c:v>42.404000000000465</c:v>
                </c:pt>
                <c:pt idx="645">
                  <c:v>42.404100000000469</c:v>
                </c:pt>
                <c:pt idx="646">
                  <c:v>42.404200000000472</c:v>
                </c:pt>
                <c:pt idx="647">
                  <c:v>42.404300000000475</c:v>
                </c:pt>
                <c:pt idx="648">
                  <c:v>42.404400000000479</c:v>
                </c:pt>
                <c:pt idx="649">
                  <c:v>42.404500000000482</c:v>
                </c:pt>
                <c:pt idx="650">
                  <c:v>42.404600000000485</c:v>
                </c:pt>
                <c:pt idx="651">
                  <c:v>42.404700000000489</c:v>
                </c:pt>
                <c:pt idx="652">
                  <c:v>42.404800000000492</c:v>
                </c:pt>
                <c:pt idx="653">
                  <c:v>42.404900000000495</c:v>
                </c:pt>
                <c:pt idx="654">
                  <c:v>42.405000000000499</c:v>
                </c:pt>
                <c:pt idx="655">
                  <c:v>42.405100000000502</c:v>
                </c:pt>
                <c:pt idx="656">
                  <c:v>42.405200000000505</c:v>
                </c:pt>
                <c:pt idx="657">
                  <c:v>42.405300000000508</c:v>
                </c:pt>
                <c:pt idx="658">
                  <c:v>42.405400000000512</c:v>
                </c:pt>
                <c:pt idx="659">
                  <c:v>42.405500000000515</c:v>
                </c:pt>
                <c:pt idx="660">
                  <c:v>42.405600000000518</c:v>
                </c:pt>
                <c:pt idx="661">
                  <c:v>42.405700000000522</c:v>
                </c:pt>
                <c:pt idx="662">
                  <c:v>42.405800000000525</c:v>
                </c:pt>
                <c:pt idx="663">
                  <c:v>42.405900000000528</c:v>
                </c:pt>
                <c:pt idx="664">
                  <c:v>42.406000000000532</c:v>
                </c:pt>
                <c:pt idx="665">
                  <c:v>42.406100000000535</c:v>
                </c:pt>
                <c:pt idx="666">
                  <c:v>42.406200000000538</c:v>
                </c:pt>
                <c:pt idx="667">
                  <c:v>42.406300000000542</c:v>
                </c:pt>
                <c:pt idx="668">
                  <c:v>42.406400000000545</c:v>
                </c:pt>
                <c:pt idx="669">
                  <c:v>42.406500000000548</c:v>
                </c:pt>
                <c:pt idx="670">
                  <c:v>42.406600000000552</c:v>
                </c:pt>
                <c:pt idx="671">
                  <c:v>42.406700000000555</c:v>
                </c:pt>
                <c:pt idx="672">
                  <c:v>42.406800000000558</c:v>
                </c:pt>
                <c:pt idx="673">
                  <c:v>42.406900000000562</c:v>
                </c:pt>
                <c:pt idx="674">
                  <c:v>42.407000000000565</c:v>
                </c:pt>
                <c:pt idx="675">
                  <c:v>42.407100000000568</c:v>
                </c:pt>
                <c:pt idx="676">
                  <c:v>42.407200000000572</c:v>
                </c:pt>
                <c:pt idx="677">
                  <c:v>42.407300000000575</c:v>
                </c:pt>
                <c:pt idx="678">
                  <c:v>42.407400000000578</c:v>
                </c:pt>
                <c:pt idx="679">
                  <c:v>42.407500000000582</c:v>
                </c:pt>
                <c:pt idx="680">
                  <c:v>42.407600000000585</c:v>
                </c:pt>
                <c:pt idx="681">
                  <c:v>42.407700000000588</c:v>
                </c:pt>
                <c:pt idx="682">
                  <c:v>42.407800000000591</c:v>
                </c:pt>
                <c:pt idx="683">
                  <c:v>42.407900000000595</c:v>
                </c:pt>
                <c:pt idx="684">
                  <c:v>42.408000000000598</c:v>
                </c:pt>
                <c:pt idx="685">
                  <c:v>42.408100000000601</c:v>
                </c:pt>
                <c:pt idx="686">
                  <c:v>42.408200000000605</c:v>
                </c:pt>
                <c:pt idx="687">
                  <c:v>42.408300000000608</c:v>
                </c:pt>
                <c:pt idx="688">
                  <c:v>42.408400000000611</c:v>
                </c:pt>
                <c:pt idx="689">
                  <c:v>42.408500000000615</c:v>
                </c:pt>
                <c:pt idx="690">
                  <c:v>42.408600000000618</c:v>
                </c:pt>
                <c:pt idx="691">
                  <c:v>42.408700000000621</c:v>
                </c:pt>
                <c:pt idx="692">
                  <c:v>42.408800000000625</c:v>
                </c:pt>
                <c:pt idx="693">
                  <c:v>42.408900000000628</c:v>
                </c:pt>
                <c:pt idx="694">
                  <c:v>42.409000000000631</c:v>
                </c:pt>
                <c:pt idx="695">
                  <c:v>42.409100000000635</c:v>
                </c:pt>
                <c:pt idx="696">
                  <c:v>42.409200000000638</c:v>
                </c:pt>
                <c:pt idx="697">
                  <c:v>42.409300000000641</c:v>
                </c:pt>
                <c:pt idx="698">
                  <c:v>42.409400000000645</c:v>
                </c:pt>
                <c:pt idx="699">
                  <c:v>42.409500000000648</c:v>
                </c:pt>
                <c:pt idx="700">
                  <c:v>42.409600000000651</c:v>
                </c:pt>
                <c:pt idx="701">
                  <c:v>42.409700000000655</c:v>
                </c:pt>
                <c:pt idx="702">
                  <c:v>42.409800000000658</c:v>
                </c:pt>
                <c:pt idx="703">
                  <c:v>42.409900000000661</c:v>
                </c:pt>
                <c:pt idx="704">
                  <c:v>42.410000000000664</c:v>
                </c:pt>
                <c:pt idx="705">
                  <c:v>42.410100000000668</c:v>
                </c:pt>
                <c:pt idx="706">
                  <c:v>42.410200000000671</c:v>
                </c:pt>
                <c:pt idx="707">
                  <c:v>42.410300000000674</c:v>
                </c:pt>
                <c:pt idx="708">
                  <c:v>42.410400000000678</c:v>
                </c:pt>
                <c:pt idx="709">
                  <c:v>42.410500000000681</c:v>
                </c:pt>
                <c:pt idx="710">
                  <c:v>42.410600000000684</c:v>
                </c:pt>
                <c:pt idx="711">
                  <c:v>42.410700000000688</c:v>
                </c:pt>
                <c:pt idx="712">
                  <c:v>42.410800000000691</c:v>
                </c:pt>
                <c:pt idx="713">
                  <c:v>42.410900000000694</c:v>
                </c:pt>
                <c:pt idx="714">
                  <c:v>42.411000000000698</c:v>
                </c:pt>
                <c:pt idx="715">
                  <c:v>42.411100000000701</c:v>
                </c:pt>
                <c:pt idx="716">
                  <c:v>42.411200000000704</c:v>
                </c:pt>
                <c:pt idx="717">
                  <c:v>42.411300000000708</c:v>
                </c:pt>
                <c:pt idx="718">
                  <c:v>42.411400000000711</c:v>
                </c:pt>
                <c:pt idx="719">
                  <c:v>42.411500000000714</c:v>
                </c:pt>
                <c:pt idx="720">
                  <c:v>42.411600000000718</c:v>
                </c:pt>
                <c:pt idx="721">
                  <c:v>42.411700000000721</c:v>
                </c:pt>
                <c:pt idx="722">
                  <c:v>42.411800000000724</c:v>
                </c:pt>
                <c:pt idx="723">
                  <c:v>42.411900000000728</c:v>
                </c:pt>
                <c:pt idx="724">
                  <c:v>42.412000000000731</c:v>
                </c:pt>
                <c:pt idx="725">
                  <c:v>42.412100000000734</c:v>
                </c:pt>
                <c:pt idx="726">
                  <c:v>42.412200000000738</c:v>
                </c:pt>
                <c:pt idx="727">
                  <c:v>42.412300000000741</c:v>
                </c:pt>
                <c:pt idx="728">
                  <c:v>42.412400000000744</c:v>
                </c:pt>
                <c:pt idx="729">
                  <c:v>42.412500000000747</c:v>
                </c:pt>
                <c:pt idx="730">
                  <c:v>42.412600000000751</c:v>
                </c:pt>
                <c:pt idx="731">
                  <c:v>42.412700000000754</c:v>
                </c:pt>
                <c:pt idx="732">
                  <c:v>42.412800000000757</c:v>
                </c:pt>
                <c:pt idx="733">
                  <c:v>42.412900000000761</c:v>
                </c:pt>
                <c:pt idx="734">
                  <c:v>42.413000000000764</c:v>
                </c:pt>
                <c:pt idx="735">
                  <c:v>42.413100000000767</c:v>
                </c:pt>
                <c:pt idx="736">
                  <c:v>42.413200000000771</c:v>
                </c:pt>
                <c:pt idx="737">
                  <c:v>42.413300000000774</c:v>
                </c:pt>
                <c:pt idx="738">
                  <c:v>42.413400000000777</c:v>
                </c:pt>
                <c:pt idx="739">
                  <c:v>42.413500000000781</c:v>
                </c:pt>
                <c:pt idx="740">
                  <c:v>42.413600000000784</c:v>
                </c:pt>
                <c:pt idx="741">
                  <c:v>42.413700000000787</c:v>
                </c:pt>
                <c:pt idx="742">
                  <c:v>42.413800000000791</c:v>
                </c:pt>
                <c:pt idx="743">
                  <c:v>42.413900000000794</c:v>
                </c:pt>
                <c:pt idx="744">
                  <c:v>42.414000000000797</c:v>
                </c:pt>
                <c:pt idx="745">
                  <c:v>42.414100000000801</c:v>
                </c:pt>
                <c:pt idx="746">
                  <c:v>42.414200000000804</c:v>
                </c:pt>
                <c:pt idx="747">
                  <c:v>42.414300000000807</c:v>
                </c:pt>
                <c:pt idx="748">
                  <c:v>42.414400000000811</c:v>
                </c:pt>
                <c:pt idx="749">
                  <c:v>42.414500000000814</c:v>
                </c:pt>
                <c:pt idx="750">
                  <c:v>42.414600000000817</c:v>
                </c:pt>
                <c:pt idx="751">
                  <c:v>42.414700000000821</c:v>
                </c:pt>
                <c:pt idx="752">
                  <c:v>42.414800000000824</c:v>
                </c:pt>
                <c:pt idx="753">
                  <c:v>42.414900000000827</c:v>
                </c:pt>
                <c:pt idx="754">
                  <c:v>42.41500000000083</c:v>
                </c:pt>
                <c:pt idx="755">
                  <c:v>42.415100000000834</c:v>
                </c:pt>
                <c:pt idx="756">
                  <c:v>42.415200000000837</c:v>
                </c:pt>
                <c:pt idx="757">
                  <c:v>42.41530000000084</c:v>
                </c:pt>
                <c:pt idx="758">
                  <c:v>42.415400000000844</c:v>
                </c:pt>
                <c:pt idx="759">
                  <c:v>42.415500000000847</c:v>
                </c:pt>
                <c:pt idx="760">
                  <c:v>42.41560000000085</c:v>
                </c:pt>
                <c:pt idx="761">
                  <c:v>42.415700000000854</c:v>
                </c:pt>
                <c:pt idx="762">
                  <c:v>42.415800000000857</c:v>
                </c:pt>
                <c:pt idx="763">
                  <c:v>42.41590000000086</c:v>
                </c:pt>
                <c:pt idx="764">
                  <c:v>42.416000000000864</c:v>
                </c:pt>
                <c:pt idx="765">
                  <c:v>42.416100000000867</c:v>
                </c:pt>
                <c:pt idx="766">
                  <c:v>42.41620000000087</c:v>
                </c:pt>
                <c:pt idx="767">
                  <c:v>42.416300000000874</c:v>
                </c:pt>
                <c:pt idx="768">
                  <c:v>42.416400000000877</c:v>
                </c:pt>
                <c:pt idx="769">
                  <c:v>42.41650000000088</c:v>
                </c:pt>
                <c:pt idx="770">
                  <c:v>42.416600000000884</c:v>
                </c:pt>
                <c:pt idx="771">
                  <c:v>42.416700000000887</c:v>
                </c:pt>
                <c:pt idx="772">
                  <c:v>42.41680000000089</c:v>
                </c:pt>
                <c:pt idx="773">
                  <c:v>42.416900000000894</c:v>
                </c:pt>
                <c:pt idx="774">
                  <c:v>42.417000000000897</c:v>
                </c:pt>
                <c:pt idx="775">
                  <c:v>42.4171000000009</c:v>
                </c:pt>
                <c:pt idx="776">
                  <c:v>42.417200000000904</c:v>
                </c:pt>
                <c:pt idx="777">
                  <c:v>42.417300000000907</c:v>
                </c:pt>
                <c:pt idx="778">
                  <c:v>42.41740000000091</c:v>
                </c:pt>
                <c:pt idx="779">
                  <c:v>42.417500000000913</c:v>
                </c:pt>
                <c:pt idx="780">
                  <c:v>42.417600000000917</c:v>
                </c:pt>
                <c:pt idx="781">
                  <c:v>42.41770000000092</c:v>
                </c:pt>
                <c:pt idx="782">
                  <c:v>42.417800000000923</c:v>
                </c:pt>
                <c:pt idx="783">
                  <c:v>42.417900000000927</c:v>
                </c:pt>
                <c:pt idx="784">
                  <c:v>42.41800000000093</c:v>
                </c:pt>
                <c:pt idx="785">
                  <c:v>42.418100000000933</c:v>
                </c:pt>
                <c:pt idx="786">
                  <c:v>42.418200000000937</c:v>
                </c:pt>
                <c:pt idx="787">
                  <c:v>42.41830000000094</c:v>
                </c:pt>
                <c:pt idx="788">
                  <c:v>42.418400000000943</c:v>
                </c:pt>
                <c:pt idx="789">
                  <c:v>42.418500000000947</c:v>
                </c:pt>
                <c:pt idx="790">
                  <c:v>42.41860000000095</c:v>
                </c:pt>
                <c:pt idx="791">
                  <c:v>42.418700000000953</c:v>
                </c:pt>
                <c:pt idx="792">
                  <c:v>42.418800000000957</c:v>
                </c:pt>
                <c:pt idx="793">
                  <c:v>42.41890000000096</c:v>
                </c:pt>
                <c:pt idx="794">
                  <c:v>42.419000000000963</c:v>
                </c:pt>
                <c:pt idx="795">
                  <c:v>42.419100000000967</c:v>
                </c:pt>
                <c:pt idx="796">
                  <c:v>42.41920000000097</c:v>
                </c:pt>
                <c:pt idx="797">
                  <c:v>42.419300000000973</c:v>
                </c:pt>
                <c:pt idx="798">
                  <c:v>42.419400000000977</c:v>
                </c:pt>
                <c:pt idx="799">
                  <c:v>42.41950000000098</c:v>
                </c:pt>
                <c:pt idx="800">
                  <c:v>42.419600000000983</c:v>
                </c:pt>
                <c:pt idx="801">
                  <c:v>42.419700000000987</c:v>
                </c:pt>
                <c:pt idx="802">
                  <c:v>42.41980000000099</c:v>
                </c:pt>
                <c:pt idx="803">
                  <c:v>42.419900000000993</c:v>
                </c:pt>
                <c:pt idx="804">
                  <c:v>42.420000000000996</c:v>
                </c:pt>
                <c:pt idx="805">
                  <c:v>42.420100000001</c:v>
                </c:pt>
                <c:pt idx="806">
                  <c:v>42.420200000001003</c:v>
                </c:pt>
                <c:pt idx="807">
                  <c:v>42.420300000001006</c:v>
                </c:pt>
                <c:pt idx="808">
                  <c:v>42.42040000000101</c:v>
                </c:pt>
                <c:pt idx="809">
                  <c:v>42.420500000001013</c:v>
                </c:pt>
                <c:pt idx="810">
                  <c:v>42.420600000001016</c:v>
                </c:pt>
                <c:pt idx="811">
                  <c:v>42.42070000000102</c:v>
                </c:pt>
                <c:pt idx="812">
                  <c:v>42.420800000001023</c:v>
                </c:pt>
                <c:pt idx="813">
                  <c:v>42.420900000001026</c:v>
                </c:pt>
                <c:pt idx="814">
                  <c:v>42.42100000000103</c:v>
                </c:pt>
                <c:pt idx="815">
                  <c:v>42.421100000001033</c:v>
                </c:pt>
                <c:pt idx="816">
                  <c:v>42.421200000001036</c:v>
                </c:pt>
                <c:pt idx="817">
                  <c:v>42.42130000000104</c:v>
                </c:pt>
                <c:pt idx="818">
                  <c:v>42.421400000001043</c:v>
                </c:pt>
                <c:pt idx="819">
                  <c:v>42.421500000001046</c:v>
                </c:pt>
                <c:pt idx="820">
                  <c:v>42.42160000000105</c:v>
                </c:pt>
                <c:pt idx="821">
                  <c:v>42.421700000001053</c:v>
                </c:pt>
                <c:pt idx="822">
                  <c:v>42.421800000001056</c:v>
                </c:pt>
                <c:pt idx="823">
                  <c:v>42.42190000000106</c:v>
                </c:pt>
                <c:pt idx="824">
                  <c:v>42.422000000001063</c:v>
                </c:pt>
                <c:pt idx="825">
                  <c:v>42.422100000001066</c:v>
                </c:pt>
                <c:pt idx="826">
                  <c:v>42.422200000001069</c:v>
                </c:pt>
                <c:pt idx="827">
                  <c:v>42.422300000001073</c:v>
                </c:pt>
                <c:pt idx="828">
                  <c:v>42.422400000001076</c:v>
                </c:pt>
                <c:pt idx="829">
                  <c:v>42.422500000001079</c:v>
                </c:pt>
                <c:pt idx="830">
                  <c:v>42.422600000001083</c:v>
                </c:pt>
                <c:pt idx="831">
                  <c:v>42.422700000001086</c:v>
                </c:pt>
                <c:pt idx="832">
                  <c:v>42.422800000001089</c:v>
                </c:pt>
                <c:pt idx="833">
                  <c:v>42.422900000001093</c:v>
                </c:pt>
                <c:pt idx="834">
                  <c:v>42.423000000001096</c:v>
                </c:pt>
                <c:pt idx="835">
                  <c:v>42.423100000001099</c:v>
                </c:pt>
                <c:pt idx="836">
                  <c:v>42.423200000001103</c:v>
                </c:pt>
                <c:pt idx="837">
                  <c:v>42.423300000001106</c:v>
                </c:pt>
                <c:pt idx="838">
                  <c:v>42.423400000001109</c:v>
                </c:pt>
                <c:pt idx="839">
                  <c:v>42.423500000001113</c:v>
                </c:pt>
                <c:pt idx="840">
                  <c:v>42.423600000001116</c:v>
                </c:pt>
                <c:pt idx="841">
                  <c:v>42.423700000001119</c:v>
                </c:pt>
                <c:pt idx="842">
                  <c:v>42.423800000001123</c:v>
                </c:pt>
                <c:pt idx="843">
                  <c:v>42.423900000001126</c:v>
                </c:pt>
                <c:pt idx="844">
                  <c:v>42.424000000001129</c:v>
                </c:pt>
                <c:pt idx="845">
                  <c:v>42.424100000001133</c:v>
                </c:pt>
                <c:pt idx="846">
                  <c:v>42.424200000001136</c:v>
                </c:pt>
                <c:pt idx="847">
                  <c:v>42.424300000001139</c:v>
                </c:pt>
                <c:pt idx="848">
                  <c:v>42.424400000001143</c:v>
                </c:pt>
                <c:pt idx="849">
                  <c:v>42.424500000001146</c:v>
                </c:pt>
                <c:pt idx="850">
                  <c:v>42.424600000001149</c:v>
                </c:pt>
                <c:pt idx="851">
                  <c:v>42.424700000001152</c:v>
                </c:pt>
                <c:pt idx="852">
                  <c:v>42.424800000001156</c:v>
                </c:pt>
                <c:pt idx="853">
                  <c:v>42.424900000001159</c:v>
                </c:pt>
                <c:pt idx="854">
                  <c:v>42.425000000001162</c:v>
                </c:pt>
                <c:pt idx="855">
                  <c:v>42.425100000001166</c:v>
                </c:pt>
                <c:pt idx="856">
                  <c:v>42.425200000001169</c:v>
                </c:pt>
                <c:pt idx="857">
                  <c:v>42.425300000001172</c:v>
                </c:pt>
                <c:pt idx="858">
                  <c:v>42.425400000001176</c:v>
                </c:pt>
                <c:pt idx="859">
                  <c:v>42.425500000001179</c:v>
                </c:pt>
                <c:pt idx="860">
                  <c:v>42.425600000001182</c:v>
                </c:pt>
                <c:pt idx="861">
                  <c:v>42.425700000001186</c:v>
                </c:pt>
                <c:pt idx="862">
                  <c:v>42.425800000001189</c:v>
                </c:pt>
                <c:pt idx="863">
                  <c:v>42.425900000001192</c:v>
                </c:pt>
                <c:pt idx="864">
                  <c:v>42.426000000001196</c:v>
                </c:pt>
                <c:pt idx="865">
                  <c:v>42.426100000001199</c:v>
                </c:pt>
                <c:pt idx="866">
                  <c:v>42.426200000001202</c:v>
                </c:pt>
                <c:pt idx="867">
                  <c:v>42.426300000001206</c:v>
                </c:pt>
                <c:pt idx="868">
                  <c:v>42.426400000001209</c:v>
                </c:pt>
                <c:pt idx="869">
                  <c:v>42.426500000001212</c:v>
                </c:pt>
                <c:pt idx="870">
                  <c:v>42.426600000001216</c:v>
                </c:pt>
                <c:pt idx="871">
                  <c:v>42.426700000001219</c:v>
                </c:pt>
                <c:pt idx="872">
                  <c:v>42.426800000001222</c:v>
                </c:pt>
                <c:pt idx="873">
                  <c:v>42.426900000001226</c:v>
                </c:pt>
                <c:pt idx="874">
                  <c:v>42.427000000001229</c:v>
                </c:pt>
                <c:pt idx="875">
                  <c:v>42.427100000001232</c:v>
                </c:pt>
                <c:pt idx="876">
                  <c:v>42.427200000001235</c:v>
                </c:pt>
                <c:pt idx="877">
                  <c:v>42.427300000001239</c:v>
                </c:pt>
                <c:pt idx="878">
                  <c:v>42.427400000001242</c:v>
                </c:pt>
                <c:pt idx="879">
                  <c:v>42.427500000001245</c:v>
                </c:pt>
                <c:pt idx="880">
                  <c:v>42.427600000001249</c:v>
                </c:pt>
                <c:pt idx="881">
                  <c:v>42.427700000001252</c:v>
                </c:pt>
                <c:pt idx="882">
                  <c:v>42.427800000001255</c:v>
                </c:pt>
                <c:pt idx="883">
                  <c:v>42.427900000001259</c:v>
                </c:pt>
                <c:pt idx="884">
                  <c:v>42.428000000001262</c:v>
                </c:pt>
                <c:pt idx="885">
                  <c:v>42.428100000001265</c:v>
                </c:pt>
                <c:pt idx="886">
                  <c:v>42.428200000001269</c:v>
                </c:pt>
                <c:pt idx="887">
                  <c:v>42.428300000001272</c:v>
                </c:pt>
                <c:pt idx="888">
                  <c:v>42.428400000001275</c:v>
                </c:pt>
                <c:pt idx="889">
                  <c:v>42.428500000001279</c:v>
                </c:pt>
                <c:pt idx="890">
                  <c:v>42.428600000001282</c:v>
                </c:pt>
                <c:pt idx="891">
                  <c:v>42.428700000001285</c:v>
                </c:pt>
                <c:pt idx="892">
                  <c:v>42.428800000001289</c:v>
                </c:pt>
                <c:pt idx="893">
                  <c:v>42.428900000001292</c:v>
                </c:pt>
                <c:pt idx="894">
                  <c:v>42.429000000001295</c:v>
                </c:pt>
                <c:pt idx="895">
                  <c:v>42.429100000001299</c:v>
                </c:pt>
                <c:pt idx="896">
                  <c:v>42.429200000001302</c:v>
                </c:pt>
                <c:pt idx="897">
                  <c:v>42.429300000001305</c:v>
                </c:pt>
                <c:pt idx="898">
                  <c:v>42.429400000001309</c:v>
                </c:pt>
                <c:pt idx="899">
                  <c:v>42.429500000001312</c:v>
                </c:pt>
                <c:pt idx="900">
                  <c:v>42.429600000001315</c:v>
                </c:pt>
                <c:pt idx="901">
                  <c:v>42.429700000001318</c:v>
                </c:pt>
                <c:pt idx="902">
                  <c:v>42.429800000001322</c:v>
                </c:pt>
                <c:pt idx="903">
                  <c:v>42.429900000001325</c:v>
                </c:pt>
                <c:pt idx="904">
                  <c:v>42.430000000001328</c:v>
                </c:pt>
                <c:pt idx="905">
                  <c:v>42.430100000001332</c:v>
                </c:pt>
                <c:pt idx="906">
                  <c:v>42.430200000001335</c:v>
                </c:pt>
                <c:pt idx="907">
                  <c:v>42.430300000001338</c:v>
                </c:pt>
                <c:pt idx="908">
                  <c:v>42.430400000001342</c:v>
                </c:pt>
                <c:pt idx="909">
                  <c:v>42.430500000001345</c:v>
                </c:pt>
                <c:pt idx="910">
                  <c:v>42.430600000001348</c:v>
                </c:pt>
                <c:pt idx="911">
                  <c:v>42.430700000001352</c:v>
                </c:pt>
                <c:pt idx="912">
                  <c:v>42.430800000001355</c:v>
                </c:pt>
                <c:pt idx="913">
                  <c:v>42.430900000001358</c:v>
                </c:pt>
                <c:pt idx="914">
                  <c:v>42.431000000001362</c:v>
                </c:pt>
                <c:pt idx="915">
                  <c:v>42.431100000001365</c:v>
                </c:pt>
                <c:pt idx="916">
                  <c:v>42.431200000001368</c:v>
                </c:pt>
                <c:pt idx="917">
                  <c:v>42.431300000001372</c:v>
                </c:pt>
                <c:pt idx="918">
                  <c:v>42.431400000001375</c:v>
                </c:pt>
                <c:pt idx="919">
                  <c:v>42.431500000001378</c:v>
                </c:pt>
                <c:pt idx="920">
                  <c:v>42.431600000001382</c:v>
                </c:pt>
                <c:pt idx="921">
                  <c:v>42.431700000001385</c:v>
                </c:pt>
                <c:pt idx="922">
                  <c:v>42.431800000001388</c:v>
                </c:pt>
                <c:pt idx="923">
                  <c:v>42.431900000001392</c:v>
                </c:pt>
                <c:pt idx="924">
                  <c:v>42.432000000001395</c:v>
                </c:pt>
                <c:pt idx="925">
                  <c:v>42.432100000001398</c:v>
                </c:pt>
                <c:pt idx="926">
                  <c:v>42.432200000001401</c:v>
                </c:pt>
                <c:pt idx="927">
                  <c:v>42.432300000001405</c:v>
                </c:pt>
                <c:pt idx="928">
                  <c:v>42.432400000001408</c:v>
                </c:pt>
                <c:pt idx="929">
                  <c:v>42.432500000001411</c:v>
                </c:pt>
                <c:pt idx="930">
                  <c:v>42.432600000001415</c:v>
                </c:pt>
                <c:pt idx="931">
                  <c:v>42.432700000001418</c:v>
                </c:pt>
                <c:pt idx="932">
                  <c:v>42.432800000001421</c:v>
                </c:pt>
                <c:pt idx="933">
                  <c:v>42.432900000001425</c:v>
                </c:pt>
                <c:pt idx="934">
                  <c:v>42.433000000001428</c:v>
                </c:pt>
                <c:pt idx="935">
                  <c:v>42.433100000001431</c:v>
                </c:pt>
                <c:pt idx="936">
                  <c:v>42.433200000001435</c:v>
                </c:pt>
                <c:pt idx="937">
                  <c:v>42.433300000001438</c:v>
                </c:pt>
                <c:pt idx="938">
                  <c:v>42.433400000001441</c:v>
                </c:pt>
                <c:pt idx="939">
                  <c:v>42.433500000001445</c:v>
                </c:pt>
                <c:pt idx="940">
                  <c:v>42.433600000001448</c:v>
                </c:pt>
                <c:pt idx="941">
                  <c:v>42.433700000001451</c:v>
                </c:pt>
                <c:pt idx="942">
                  <c:v>42.433800000001455</c:v>
                </c:pt>
                <c:pt idx="943">
                  <c:v>42.433900000001458</c:v>
                </c:pt>
                <c:pt idx="944">
                  <c:v>42.434000000001461</c:v>
                </c:pt>
                <c:pt idx="945">
                  <c:v>42.434100000001465</c:v>
                </c:pt>
                <c:pt idx="946">
                  <c:v>42.434200000001468</c:v>
                </c:pt>
                <c:pt idx="947">
                  <c:v>42.434300000001471</c:v>
                </c:pt>
                <c:pt idx="948">
                  <c:v>42.434400000001474</c:v>
                </c:pt>
                <c:pt idx="949">
                  <c:v>42.434500000001478</c:v>
                </c:pt>
                <c:pt idx="950">
                  <c:v>42.434600000001481</c:v>
                </c:pt>
                <c:pt idx="951">
                  <c:v>42.434700000001484</c:v>
                </c:pt>
                <c:pt idx="952">
                  <c:v>42.434800000001488</c:v>
                </c:pt>
                <c:pt idx="953">
                  <c:v>42.434900000001491</c:v>
                </c:pt>
                <c:pt idx="954">
                  <c:v>42.435000000001494</c:v>
                </c:pt>
                <c:pt idx="955">
                  <c:v>42.435100000001498</c:v>
                </c:pt>
                <c:pt idx="956">
                  <c:v>42.435200000001501</c:v>
                </c:pt>
                <c:pt idx="957">
                  <c:v>42.435300000001504</c:v>
                </c:pt>
                <c:pt idx="958">
                  <c:v>42.435400000001508</c:v>
                </c:pt>
                <c:pt idx="959">
                  <c:v>42.435500000001511</c:v>
                </c:pt>
                <c:pt idx="960">
                  <c:v>42.435600000001514</c:v>
                </c:pt>
                <c:pt idx="961">
                  <c:v>42.435700000001518</c:v>
                </c:pt>
                <c:pt idx="962">
                  <c:v>42.435800000001521</c:v>
                </c:pt>
                <c:pt idx="963">
                  <c:v>42.435900000001524</c:v>
                </c:pt>
                <c:pt idx="964">
                  <c:v>42.436000000001528</c:v>
                </c:pt>
                <c:pt idx="965">
                  <c:v>42.436100000001531</c:v>
                </c:pt>
                <c:pt idx="966">
                  <c:v>42.436200000001534</c:v>
                </c:pt>
                <c:pt idx="967">
                  <c:v>42.436300000001538</c:v>
                </c:pt>
                <c:pt idx="968">
                  <c:v>42.436400000001541</c:v>
                </c:pt>
                <c:pt idx="969">
                  <c:v>42.436500000001544</c:v>
                </c:pt>
                <c:pt idx="970">
                  <c:v>42.436600000001548</c:v>
                </c:pt>
                <c:pt idx="971">
                  <c:v>42.436700000001551</c:v>
                </c:pt>
                <c:pt idx="972">
                  <c:v>42.436800000001554</c:v>
                </c:pt>
                <c:pt idx="973">
                  <c:v>42.436900000001557</c:v>
                </c:pt>
                <c:pt idx="974">
                  <c:v>42.437000000001561</c:v>
                </c:pt>
                <c:pt idx="975">
                  <c:v>42.437100000001564</c:v>
                </c:pt>
                <c:pt idx="976">
                  <c:v>42.437200000001567</c:v>
                </c:pt>
                <c:pt idx="977">
                  <c:v>42.437300000001571</c:v>
                </c:pt>
                <c:pt idx="978">
                  <c:v>42.437400000001574</c:v>
                </c:pt>
                <c:pt idx="979">
                  <c:v>42.437500000001577</c:v>
                </c:pt>
                <c:pt idx="980">
                  <c:v>42.437600000001581</c:v>
                </c:pt>
                <c:pt idx="981">
                  <c:v>42.437700000001584</c:v>
                </c:pt>
                <c:pt idx="982">
                  <c:v>42.437800000001587</c:v>
                </c:pt>
                <c:pt idx="983">
                  <c:v>42.437900000001591</c:v>
                </c:pt>
                <c:pt idx="984">
                  <c:v>42.438000000001594</c:v>
                </c:pt>
                <c:pt idx="985">
                  <c:v>42.438100000001597</c:v>
                </c:pt>
                <c:pt idx="986">
                  <c:v>42.438200000001601</c:v>
                </c:pt>
                <c:pt idx="987">
                  <c:v>42.438300000001604</c:v>
                </c:pt>
                <c:pt idx="988">
                  <c:v>42.438400000001607</c:v>
                </c:pt>
                <c:pt idx="989">
                  <c:v>42.438500000001611</c:v>
                </c:pt>
                <c:pt idx="990">
                  <c:v>42.438600000001614</c:v>
                </c:pt>
                <c:pt idx="991">
                  <c:v>42.438700000001617</c:v>
                </c:pt>
                <c:pt idx="992">
                  <c:v>42.438800000001621</c:v>
                </c:pt>
                <c:pt idx="993">
                  <c:v>42.438900000001624</c:v>
                </c:pt>
                <c:pt idx="994">
                  <c:v>42.439000000001627</c:v>
                </c:pt>
                <c:pt idx="995">
                  <c:v>42.439100000001631</c:v>
                </c:pt>
                <c:pt idx="996">
                  <c:v>42.439200000001634</c:v>
                </c:pt>
                <c:pt idx="997">
                  <c:v>42.439300000001637</c:v>
                </c:pt>
                <c:pt idx="998">
                  <c:v>42.43940000000164</c:v>
                </c:pt>
                <c:pt idx="999">
                  <c:v>42.439500000001644</c:v>
                </c:pt>
                <c:pt idx="1000">
                  <c:v>42.439600000001647</c:v>
                </c:pt>
              </c:numCache>
            </c:numRef>
          </c:xVal>
          <c:yVal>
            <c:numRef>
              <c:f>Calculs!$T$4:$T$1004</c:f>
              <c:numCache>
                <c:formatCode>0.00</c:formatCode>
                <c:ptCount val="1001"/>
                <c:pt idx="0">
                  <c:v>59.478029999999997</c:v>
                </c:pt>
                <c:pt idx="1">
                  <c:v>59.466164448031819</c:v>
                </c:pt>
                <c:pt idx="2">
                  <c:v>59.42128843634125</c:v>
                </c:pt>
                <c:pt idx="3">
                  <c:v>59.356339775511778</c:v>
                </c:pt>
                <c:pt idx="4">
                  <c:v>59.293535631912917</c:v>
                </c:pt>
                <c:pt idx="5">
                  <c:v>59.232876005544675</c:v>
                </c:pt>
                <c:pt idx="6">
                  <c:v>59.173079119502844</c:v>
                </c:pt>
                <c:pt idx="7">
                  <c:v>59.112863196883225</c:v>
                </c:pt>
                <c:pt idx="8">
                  <c:v>59.052228237685824</c:v>
                </c:pt>
                <c:pt idx="9">
                  <c:v>58.991174241910635</c:v>
                </c:pt>
                <c:pt idx="10">
                  <c:v>58.929701209557663</c:v>
                </c:pt>
                <c:pt idx="11">
                  <c:v>58.867941716626554</c:v>
                </c:pt>
                <c:pt idx="12">
                  <c:v>58.806028339116942</c:v>
                </c:pt>
                <c:pt idx="13">
                  <c:v>58.743961077028828</c:v>
                </c:pt>
                <c:pt idx="14">
                  <c:v>58.681739930362227</c:v>
                </c:pt>
                <c:pt idx="15">
                  <c:v>58.61936489911713</c:v>
                </c:pt>
                <c:pt idx="16">
                  <c:v>58.556835983293531</c:v>
                </c:pt>
                <c:pt idx="17">
                  <c:v>58.494153182891445</c:v>
                </c:pt>
                <c:pt idx="18">
                  <c:v>58.431316497910856</c:v>
                </c:pt>
                <c:pt idx="19">
                  <c:v>58.368325928351766</c:v>
                </c:pt>
                <c:pt idx="20">
                  <c:v>58.30518147421418</c:v>
                </c:pt>
                <c:pt idx="21">
                  <c:v>58.241935973060144</c:v>
                </c:pt>
                <c:pt idx="22">
                  <c:v>58.178642262451689</c:v>
                </c:pt>
                <c:pt idx="23">
                  <c:v>58.115300342388814</c:v>
                </c:pt>
                <c:pt idx="24">
                  <c:v>58.051910212871533</c:v>
                </c:pt>
                <c:pt idx="25">
                  <c:v>57.988471873899826</c:v>
                </c:pt>
                <c:pt idx="26">
                  <c:v>57.924985325473706</c:v>
                </c:pt>
                <c:pt idx="27">
                  <c:v>57.861450567593167</c:v>
                </c:pt>
                <c:pt idx="28">
                  <c:v>57.797867600258222</c:v>
                </c:pt>
                <c:pt idx="29">
                  <c:v>57.734236423468857</c:v>
                </c:pt>
                <c:pt idx="30">
                  <c:v>57.670557037225066</c:v>
                </c:pt>
                <c:pt idx="31">
                  <c:v>57.606829441526862</c:v>
                </c:pt>
                <c:pt idx="32">
                  <c:v>57.543053636374253</c:v>
                </c:pt>
                <c:pt idx="33">
                  <c:v>57.479229621767217</c:v>
                </c:pt>
                <c:pt idx="34">
                  <c:v>57.415357397705769</c:v>
                </c:pt>
                <c:pt idx="35">
                  <c:v>57.351436964189901</c:v>
                </c:pt>
                <c:pt idx="36">
                  <c:v>57.28746832121962</c:v>
                </c:pt>
                <c:pt idx="37">
                  <c:v>57.223451468794927</c:v>
                </c:pt>
                <c:pt idx="38">
                  <c:v>57.159386406915807</c:v>
                </c:pt>
                <c:pt idx="39">
                  <c:v>57.095273135582275</c:v>
                </c:pt>
                <c:pt idx="40">
                  <c:v>57.03111165479433</c:v>
                </c:pt>
                <c:pt idx="41">
                  <c:v>56.966942526781679</c:v>
                </c:pt>
                <c:pt idx="42">
                  <c:v>56.902806313774029</c:v>
                </c:pt>
                <c:pt idx="43">
                  <c:v>56.83870301577138</c:v>
                </c:pt>
                <c:pt idx="44">
                  <c:v>56.774632632773738</c:v>
                </c:pt>
                <c:pt idx="45">
                  <c:v>56.71059516478109</c:v>
                </c:pt>
                <c:pt idx="46">
                  <c:v>56.646590611793449</c:v>
                </c:pt>
                <c:pt idx="47">
                  <c:v>56.582618973810817</c:v>
                </c:pt>
                <c:pt idx="48">
                  <c:v>56.518680250833178</c:v>
                </c:pt>
                <c:pt idx="49">
                  <c:v>56.454774442860547</c:v>
                </c:pt>
                <c:pt idx="50">
                  <c:v>56.390901549892924</c:v>
                </c:pt>
                <c:pt idx="51">
                  <c:v>56.327061571930294</c:v>
                </c:pt>
                <c:pt idx="52">
                  <c:v>56.263254508972672</c:v>
                </c:pt>
                <c:pt idx="53">
                  <c:v>56.199480361020051</c:v>
                </c:pt>
                <c:pt idx="54">
                  <c:v>56.13573912807243</c:v>
                </c:pt>
                <c:pt idx="55">
                  <c:v>56.072030810129817</c:v>
                </c:pt>
                <c:pt idx="56">
                  <c:v>56.008355407192205</c:v>
                </c:pt>
                <c:pt idx="57">
                  <c:v>55.944712919259594</c:v>
                </c:pt>
                <c:pt idx="58">
                  <c:v>55.881103346331983</c:v>
                </c:pt>
                <c:pt idx="59">
                  <c:v>55.81752668840938</c:v>
                </c:pt>
                <c:pt idx="60">
                  <c:v>55.753982945491778</c:v>
                </c:pt>
                <c:pt idx="61">
                  <c:v>55.690472117579176</c:v>
                </c:pt>
                <c:pt idx="62">
                  <c:v>55.626994204671583</c:v>
                </c:pt>
                <c:pt idx="63">
                  <c:v>55.563549206768982</c:v>
                </c:pt>
                <c:pt idx="64">
                  <c:v>55.500137123871397</c:v>
                </c:pt>
                <c:pt idx="65">
                  <c:v>55.436757955978806</c:v>
                </c:pt>
                <c:pt idx="66">
                  <c:v>55.373411703091222</c:v>
                </c:pt>
                <c:pt idx="67">
                  <c:v>55.310098365208638</c:v>
                </c:pt>
                <c:pt idx="68">
                  <c:v>55.246817942331056</c:v>
                </c:pt>
                <c:pt idx="69">
                  <c:v>55.183570434458474</c:v>
                </c:pt>
                <c:pt idx="70">
                  <c:v>55.1203558415909</c:v>
                </c:pt>
                <c:pt idx="71">
                  <c:v>55.057174163728327</c:v>
                </c:pt>
                <c:pt idx="72">
                  <c:v>54.994025400870754</c:v>
                </c:pt>
                <c:pt idx="73">
                  <c:v>54.930909553018189</c:v>
                </c:pt>
                <c:pt idx="74">
                  <c:v>54.867826620170625</c:v>
                </c:pt>
                <c:pt idx="75">
                  <c:v>54.804776602328062</c:v>
                </c:pt>
                <c:pt idx="76">
                  <c:v>54.741759499490506</c:v>
                </c:pt>
                <c:pt idx="77">
                  <c:v>54.678775311657951</c:v>
                </c:pt>
                <c:pt idx="78">
                  <c:v>54.615824038830389</c:v>
                </c:pt>
                <c:pt idx="79">
                  <c:v>54.552905681007843</c:v>
                </c:pt>
                <c:pt idx="80">
                  <c:v>54.49002023819029</c:v>
                </c:pt>
                <c:pt idx="81">
                  <c:v>54.42720780256527</c:v>
                </c:pt>
                <c:pt idx="82">
                  <c:v>54.364508466320316</c:v>
                </c:pt>
                <c:pt idx="83">
                  <c:v>54.301922229455421</c:v>
                </c:pt>
                <c:pt idx="84">
                  <c:v>54.239449091970585</c:v>
                </c:pt>
                <c:pt idx="85">
                  <c:v>54.177089053865807</c:v>
                </c:pt>
                <c:pt idx="86">
                  <c:v>54.114842115141087</c:v>
                </c:pt>
                <c:pt idx="87">
                  <c:v>54.052708275796427</c:v>
                </c:pt>
                <c:pt idx="88">
                  <c:v>53.990687535831832</c:v>
                </c:pt>
                <c:pt idx="89">
                  <c:v>53.928779895247295</c:v>
                </c:pt>
                <c:pt idx="90">
                  <c:v>53.866985354042825</c:v>
                </c:pt>
                <c:pt idx="91">
                  <c:v>53.805321508669273</c:v>
                </c:pt>
                <c:pt idx="92">
                  <c:v>53.7438059555775</c:v>
                </c:pt>
                <c:pt idx="93">
                  <c:v>53.682438694767512</c:v>
                </c:pt>
                <c:pt idx="94">
                  <c:v>53.621219726239318</c:v>
                </c:pt>
                <c:pt idx="95">
                  <c:v>53.560149049992901</c:v>
                </c:pt>
                <c:pt idx="96">
                  <c:v>53.499226666028264</c:v>
                </c:pt>
                <c:pt idx="97">
                  <c:v>53.438452574345419</c:v>
                </c:pt>
                <c:pt idx="98">
                  <c:v>53.377826774944353</c:v>
                </c:pt>
                <c:pt idx="99">
                  <c:v>53.31734926782508</c:v>
                </c:pt>
                <c:pt idx="100">
                  <c:v>53.257020052987578</c:v>
                </c:pt>
                <c:pt idx="101">
                  <c:v>53.19684192658022</c:v>
                </c:pt>
                <c:pt idx="102">
                  <c:v>53.136817684751364</c:v>
                </c:pt>
                <c:pt idx="103">
                  <c:v>53.076947327501003</c:v>
                </c:pt>
                <c:pt idx="104">
                  <c:v>53.017230854829137</c:v>
                </c:pt>
                <c:pt idx="105">
                  <c:v>52.957668266735766</c:v>
                </c:pt>
                <c:pt idx="106">
                  <c:v>52.89825956322089</c:v>
                </c:pt>
                <c:pt idx="107">
                  <c:v>52.839004744284509</c:v>
                </c:pt>
                <c:pt idx="108">
                  <c:v>52.779903809926637</c:v>
                </c:pt>
                <c:pt idx="109">
                  <c:v>52.720956760147253</c:v>
                </c:pt>
                <c:pt idx="110">
                  <c:v>52.662163594946364</c:v>
                </c:pt>
                <c:pt idx="111">
                  <c:v>52.60349232735097</c:v>
                </c:pt>
                <c:pt idx="112">
                  <c:v>52.544910970388059</c:v>
                </c:pt>
                <c:pt idx="113">
                  <c:v>52.486419524057638</c:v>
                </c:pt>
                <c:pt idx="114">
                  <c:v>52.428017988359706</c:v>
                </c:pt>
                <c:pt idx="115">
                  <c:v>52.369706363294249</c:v>
                </c:pt>
                <c:pt idx="116">
                  <c:v>52.311484648861288</c:v>
                </c:pt>
                <c:pt idx="117">
                  <c:v>52.25335284506081</c:v>
                </c:pt>
                <c:pt idx="118">
                  <c:v>52.195310951892814</c:v>
                </c:pt>
                <c:pt idx="119">
                  <c:v>52.137358969357315</c:v>
                </c:pt>
                <c:pt idx="120">
                  <c:v>52.079496897454291</c:v>
                </c:pt>
                <c:pt idx="121">
                  <c:v>52.021777453222157</c:v>
                </c:pt>
                <c:pt idx="122">
                  <c:v>51.96425335369932</c:v>
                </c:pt>
                <c:pt idx="123">
                  <c:v>51.906924598885787</c:v>
                </c:pt>
                <c:pt idx="124">
                  <c:v>51.849791188781538</c:v>
                </c:pt>
                <c:pt idx="125">
                  <c:v>51.792853123386578</c:v>
                </c:pt>
                <c:pt idx="126">
                  <c:v>51.736110402700923</c:v>
                </c:pt>
                <c:pt idx="127">
                  <c:v>51.679563026724558</c:v>
                </c:pt>
                <c:pt idx="128">
                  <c:v>51.623210995457491</c:v>
                </c:pt>
                <c:pt idx="129">
                  <c:v>51.567054308899714</c:v>
                </c:pt>
                <c:pt idx="130">
                  <c:v>51.511092967051233</c:v>
                </c:pt>
                <c:pt idx="131">
                  <c:v>51.455340685501831</c:v>
                </c:pt>
                <c:pt idx="132">
                  <c:v>51.399811179841286</c:v>
                </c:pt>
                <c:pt idx="133">
                  <c:v>51.3445044500696</c:v>
                </c:pt>
                <c:pt idx="134">
                  <c:v>51.289420496186764</c:v>
                </c:pt>
                <c:pt idx="135">
                  <c:v>51.234559318192787</c:v>
                </c:pt>
                <c:pt idx="136">
                  <c:v>51.179920916087667</c:v>
                </c:pt>
                <c:pt idx="137">
                  <c:v>51.125505289871406</c:v>
                </c:pt>
                <c:pt idx="138">
                  <c:v>51.071312439543995</c:v>
                </c:pt>
                <c:pt idx="139">
                  <c:v>51.017342365105449</c:v>
                </c:pt>
                <c:pt idx="140">
                  <c:v>50.963595066555762</c:v>
                </c:pt>
                <c:pt idx="141">
                  <c:v>50.910233548095214</c:v>
                </c:pt>
                <c:pt idx="142">
                  <c:v>50.857420813924108</c:v>
                </c:pt>
                <c:pt idx="143">
                  <c:v>50.805156864042438</c:v>
                </c:pt>
                <c:pt idx="144">
                  <c:v>50.753441698450203</c:v>
                </c:pt>
                <c:pt idx="145">
                  <c:v>50.702275317147411</c:v>
                </c:pt>
                <c:pt idx="146">
                  <c:v>50.651657720134054</c:v>
                </c:pt>
                <c:pt idx="147">
                  <c:v>50.601588907410132</c:v>
                </c:pt>
                <c:pt idx="148">
                  <c:v>50.552068878975653</c:v>
                </c:pt>
                <c:pt idx="149">
                  <c:v>50.50309763483061</c:v>
                </c:pt>
                <c:pt idx="150">
                  <c:v>50.454675174975009</c:v>
                </c:pt>
                <c:pt idx="151">
                  <c:v>50.406801499408836</c:v>
                </c:pt>
                <c:pt idx="152">
                  <c:v>50.359476608132113</c:v>
                </c:pt>
                <c:pt idx="153">
                  <c:v>50.312700501144818</c:v>
                </c:pt>
                <c:pt idx="154">
                  <c:v>50.266473178446958</c:v>
                </c:pt>
                <c:pt idx="155">
                  <c:v>50.220794640038548</c:v>
                </c:pt>
                <c:pt idx="156">
                  <c:v>50.176430564544418</c:v>
                </c:pt>
                <c:pt idx="157">
                  <c:v>50.134146630589449</c:v>
                </c:pt>
                <c:pt idx="158">
                  <c:v>50.093942838173618</c:v>
                </c:pt>
                <c:pt idx="159">
                  <c:v>50.055819187296947</c:v>
                </c:pt>
                <c:pt idx="160">
                  <c:v>50.019775677959416</c:v>
                </c:pt>
                <c:pt idx="161">
                  <c:v>49.986783778876976</c:v>
                </c:pt>
                <c:pt idx="162">
                  <c:v>49.957814958765567</c:v>
                </c:pt>
                <c:pt idx="163">
                  <c:v>49.932776655472708</c:v>
                </c:pt>
                <c:pt idx="164">
                  <c:v>49.911576306845923</c:v>
                </c:pt>
                <c:pt idx="165">
                  <c:v>49.89328672455315</c:v>
                </c:pt>
                <c:pt idx="166">
                  <c:v>49.876980720262331</c:v>
                </c:pt>
                <c:pt idx="167">
                  <c:v>49.863362995673391</c:v>
                </c:pt>
                <c:pt idx="168">
                  <c:v>49.852628437505814</c:v>
                </c:pt>
                <c:pt idx="169">
                  <c:v>49.846232248141142</c:v>
                </c:pt>
                <c:pt idx="170">
                  <c:v>49.844610000000038</c:v>
                </c:pt>
                <c:pt idx="171">
                  <c:v>49.844610000000038</c:v>
                </c:pt>
                <c:pt idx="172">
                  <c:v>49.844610000000038</c:v>
                </c:pt>
                <c:pt idx="173">
                  <c:v>49.844610000000038</c:v>
                </c:pt>
                <c:pt idx="174">
                  <c:v>49.844610000000038</c:v>
                </c:pt>
                <c:pt idx="175">
                  <c:v>49.844610000000038</c:v>
                </c:pt>
                <c:pt idx="176">
                  <c:v>49.844610000000038</c:v>
                </c:pt>
                <c:pt idx="177">
                  <c:v>49.844610000000038</c:v>
                </c:pt>
                <c:pt idx="178">
                  <c:v>49.844610000000038</c:v>
                </c:pt>
                <c:pt idx="179">
                  <c:v>49.844610000000038</c:v>
                </c:pt>
                <c:pt idx="180">
                  <c:v>49.844610000000038</c:v>
                </c:pt>
                <c:pt idx="181">
                  <c:v>49.844610000000038</c:v>
                </c:pt>
                <c:pt idx="182">
                  <c:v>49.844610000000038</c:v>
                </c:pt>
                <c:pt idx="183">
                  <c:v>49.844610000000038</c:v>
                </c:pt>
                <c:pt idx="184">
                  <c:v>49.844610000000038</c:v>
                </c:pt>
                <c:pt idx="185">
                  <c:v>49.844610000000038</c:v>
                </c:pt>
                <c:pt idx="186">
                  <c:v>49.844610000000038</c:v>
                </c:pt>
                <c:pt idx="187">
                  <c:v>49.844610000000038</c:v>
                </c:pt>
                <c:pt idx="188">
                  <c:v>49.844610000000038</c:v>
                </c:pt>
                <c:pt idx="189">
                  <c:v>49.844610000000038</c:v>
                </c:pt>
                <c:pt idx="190">
                  <c:v>49.844610000000038</c:v>
                </c:pt>
                <c:pt idx="191">
                  <c:v>49.844610000000038</c:v>
                </c:pt>
                <c:pt idx="192">
                  <c:v>49.844610000000038</c:v>
                </c:pt>
                <c:pt idx="193">
                  <c:v>49.844610000000038</c:v>
                </c:pt>
                <c:pt idx="194">
                  <c:v>49.844610000000038</c:v>
                </c:pt>
                <c:pt idx="195">
                  <c:v>49.844610000000038</c:v>
                </c:pt>
                <c:pt idx="196">
                  <c:v>49.844610000000038</c:v>
                </c:pt>
                <c:pt idx="197">
                  <c:v>49.844610000000038</c:v>
                </c:pt>
                <c:pt idx="198">
                  <c:v>49.844610000000038</c:v>
                </c:pt>
                <c:pt idx="199">
                  <c:v>49.844610000000038</c:v>
                </c:pt>
                <c:pt idx="200">
                  <c:v>49.844610000000038</c:v>
                </c:pt>
                <c:pt idx="201">
                  <c:v>49.844610000000038</c:v>
                </c:pt>
                <c:pt idx="202">
                  <c:v>49.844610000000038</c:v>
                </c:pt>
                <c:pt idx="203">
                  <c:v>49.844610000000038</c:v>
                </c:pt>
                <c:pt idx="204">
                  <c:v>49.844610000000038</c:v>
                </c:pt>
                <c:pt idx="205">
                  <c:v>49.844610000000038</c:v>
                </c:pt>
                <c:pt idx="206">
                  <c:v>49.844610000000038</c:v>
                </c:pt>
                <c:pt idx="207">
                  <c:v>49.844610000000038</c:v>
                </c:pt>
                <c:pt idx="208">
                  <c:v>49.844610000000038</c:v>
                </c:pt>
                <c:pt idx="209">
                  <c:v>49.844610000000038</c:v>
                </c:pt>
                <c:pt idx="210">
                  <c:v>49.844610000000038</c:v>
                </c:pt>
                <c:pt idx="211">
                  <c:v>49.844610000000038</c:v>
                </c:pt>
                <c:pt idx="212">
                  <c:v>49.844610000000038</c:v>
                </c:pt>
                <c:pt idx="213">
                  <c:v>49.844610000000038</c:v>
                </c:pt>
                <c:pt idx="214">
                  <c:v>49.844610000000038</c:v>
                </c:pt>
                <c:pt idx="215">
                  <c:v>49.844610000000038</c:v>
                </c:pt>
                <c:pt idx="216">
                  <c:v>49.844610000000038</c:v>
                </c:pt>
                <c:pt idx="217">
                  <c:v>49.844610000000038</c:v>
                </c:pt>
                <c:pt idx="218">
                  <c:v>49.844610000000038</c:v>
                </c:pt>
                <c:pt idx="219">
                  <c:v>49.844610000000038</c:v>
                </c:pt>
                <c:pt idx="220">
                  <c:v>49.844610000000038</c:v>
                </c:pt>
                <c:pt idx="221">
                  <c:v>49.844610000000038</c:v>
                </c:pt>
                <c:pt idx="222">
                  <c:v>49.844610000000038</c:v>
                </c:pt>
                <c:pt idx="223">
                  <c:v>49.844610000000038</c:v>
                </c:pt>
                <c:pt idx="224">
                  <c:v>49.844610000000038</c:v>
                </c:pt>
                <c:pt idx="225">
                  <c:v>49.844610000000038</c:v>
                </c:pt>
                <c:pt idx="226">
                  <c:v>49.844610000000038</c:v>
                </c:pt>
                <c:pt idx="227">
                  <c:v>49.844610000000038</c:v>
                </c:pt>
                <c:pt idx="228">
                  <c:v>49.844610000000038</c:v>
                </c:pt>
                <c:pt idx="229">
                  <c:v>49.844610000000038</c:v>
                </c:pt>
                <c:pt idx="230">
                  <c:v>49.844610000000038</c:v>
                </c:pt>
                <c:pt idx="231">
                  <c:v>49.844610000000038</c:v>
                </c:pt>
                <c:pt idx="232">
                  <c:v>49.844610000000038</c:v>
                </c:pt>
                <c:pt idx="233">
                  <c:v>49.844610000000038</c:v>
                </c:pt>
                <c:pt idx="234">
                  <c:v>49.844610000000038</c:v>
                </c:pt>
                <c:pt idx="235">
                  <c:v>49.844610000000038</c:v>
                </c:pt>
                <c:pt idx="236">
                  <c:v>49.844610000000038</c:v>
                </c:pt>
                <c:pt idx="237">
                  <c:v>49.844610000000038</c:v>
                </c:pt>
                <c:pt idx="238">
                  <c:v>49.844610000000038</c:v>
                </c:pt>
                <c:pt idx="239">
                  <c:v>49.844610000000038</c:v>
                </c:pt>
                <c:pt idx="240">
                  <c:v>49.844610000000038</c:v>
                </c:pt>
                <c:pt idx="241">
                  <c:v>49.844610000000038</c:v>
                </c:pt>
                <c:pt idx="242">
                  <c:v>49.844610000000038</c:v>
                </c:pt>
                <c:pt idx="243">
                  <c:v>49.844610000000038</c:v>
                </c:pt>
                <c:pt idx="244">
                  <c:v>49.844610000000038</c:v>
                </c:pt>
                <c:pt idx="245">
                  <c:v>49.844610000000038</c:v>
                </c:pt>
                <c:pt idx="246">
                  <c:v>49.844610000000038</c:v>
                </c:pt>
                <c:pt idx="247">
                  <c:v>49.844610000000038</c:v>
                </c:pt>
                <c:pt idx="248">
                  <c:v>49.844610000000038</c:v>
                </c:pt>
                <c:pt idx="249">
                  <c:v>49.844610000000038</c:v>
                </c:pt>
                <c:pt idx="250">
                  <c:v>49.844610000000038</c:v>
                </c:pt>
                <c:pt idx="251">
                  <c:v>49.844610000000038</c:v>
                </c:pt>
                <c:pt idx="252">
                  <c:v>49.844610000000038</c:v>
                </c:pt>
                <c:pt idx="253">
                  <c:v>49.844610000000038</c:v>
                </c:pt>
                <c:pt idx="254">
                  <c:v>49.844610000000038</c:v>
                </c:pt>
                <c:pt idx="255">
                  <c:v>49.844610000000038</c:v>
                </c:pt>
                <c:pt idx="256">
                  <c:v>49.844610000000038</c:v>
                </c:pt>
                <c:pt idx="257">
                  <c:v>49.844610000000038</c:v>
                </c:pt>
                <c:pt idx="258">
                  <c:v>49.844610000000038</c:v>
                </c:pt>
                <c:pt idx="259">
                  <c:v>49.844610000000038</c:v>
                </c:pt>
                <c:pt idx="260">
                  <c:v>49.844610000000038</c:v>
                </c:pt>
                <c:pt idx="261">
                  <c:v>49.844610000000038</c:v>
                </c:pt>
                <c:pt idx="262">
                  <c:v>49.844610000000038</c:v>
                </c:pt>
                <c:pt idx="263">
                  <c:v>49.844610000000038</c:v>
                </c:pt>
                <c:pt idx="264">
                  <c:v>49.844610000000038</c:v>
                </c:pt>
                <c:pt idx="265">
                  <c:v>49.844610000000038</c:v>
                </c:pt>
                <c:pt idx="266">
                  <c:v>49.844610000000038</c:v>
                </c:pt>
                <c:pt idx="267">
                  <c:v>49.844610000000038</c:v>
                </c:pt>
                <c:pt idx="268">
                  <c:v>49.844610000000038</c:v>
                </c:pt>
                <c:pt idx="269">
                  <c:v>49.844610000000038</c:v>
                </c:pt>
                <c:pt idx="270">
                  <c:v>49.844610000000038</c:v>
                </c:pt>
                <c:pt idx="271">
                  <c:v>49.844610000000038</c:v>
                </c:pt>
                <c:pt idx="272">
                  <c:v>49.844610000000038</c:v>
                </c:pt>
                <c:pt idx="273">
                  <c:v>49.844610000000038</c:v>
                </c:pt>
                <c:pt idx="274">
                  <c:v>49.844610000000038</c:v>
                </c:pt>
                <c:pt idx="275">
                  <c:v>49.844610000000038</c:v>
                </c:pt>
                <c:pt idx="276">
                  <c:v>49.844610000000038</c:v>
                </c:pt>
                <c:pt idx="277">
                  <c:v>49.844610000000038</c:v>
                </c:pt>
                <c:pt idx="278">
                  <c:v>49.844610000000038</c:v>
                </c:pt>
                <c:pt idx="279">
                  <c:v>49.844610000000038</c:v>
                </c:pt>
                <c:pt idx="280">
                  <c:v>49.844610000000038</c:v>
                </c:pt>
                <c:pt idx="281">
                  <c:v>49.844610000000038</c:v>
                </c:pt>
                <c:pt idx="282">
                  <c:v>49.844610000000038</c:v>
                </c:pt>
                <c:pt idx="283">
                  <c:v>49.844610000000038</c:v>
                </c:pt>
                <c:pt idx="284">
                  <c:v>49.844610000000038</c:v>
                </c:pt>
                <c:pt idx="285">
                  <c:v>49.844610000000038</c:v>
                </c:pt>
                <c:pt idx="286">
                  <c:v>49.844610000000038</c:v>
                </c:pt>
                <c:pt idx="287">
                  <c:v>49.844610000000038</c:v>
                </c:pt>
                <c:pt idx="288">
                  <c:v>49.844610000000038</c:v>
                </c:pt>
                <c:pt idx="289">
                  <c:v>49.844610000000038</c:v>
                </c:pt>
                <c:pt idx="290">
                  <c:v>49.844610000000038</c:v>
                </c:pt>
                <c:pt idx="291">
                  <c:v>49.844610000000038</c:v>
                </c:pt>
                <c:pt idx="292">
                  <c:v>49.844610000000038</c:v>
                </c:pt>
                <c:pt idx="293">
                  <c:v>49.844610000000038</c:v>
                </c:pt>
                <c:pt idx="294">
                  <c:v>49.844610000000038</c:v>
                </c:pt>
                <c:pt idx="295">
                  <c:v>49.844610000000038</c:v>
                </c:pt>
                <c:pt idx="296">
                  <c:v>49.844610000000038</c:v>
                </c:pt>
                <c:pt idx="297">
                  <c:v>49.844610000000038</c:v>
                </c:pt>
                <c:pt idx="298">
                  <c:v>49.844610000000038</c:v>
                </c:pt>
                <c:pt idx="299">
                  <c:v>49.844610000000038</c:v>
                </c:pt>
                <c:pt idx="300">
                  <c:v>49.844610000000038</c:v>
                </c:pt>
                <c:pt idx="301">
                  <c:v>49.844610000000038</c:v>
                </c:pt>
                <c:pt idx="302">
                  <c:v>49.844610000000038</c:v>
                </c:pt>
                <c:pt idx="303">
                  <c:v>49.844610000000038</c:v>
                </c:pt>
                <c:pt idx="304">
                  <c:v>49.844610000000038</c:v>
                </c:pt>
                <c:pt idx="305">
                  <c:v>49.844610000000038</c:v>
                </c:pt>
                <c:pt idx="306">
                  <c:v>49.844610000000038</c:v>
                </c:pt>
                <c:pt idx="307">
                  <c:v>49.844610000000038</c:v>
                </c:pt>
                <c:pt idx="308">
                  <c:v>49.844610000000038</c:v>
                </c:pt>
                <c:pt idx="309">
                  <c:v>49.844610000000038</c:v>
                </c:pt>
                <c:pt idx="310">
                  <c:v>49.844610000000038</c:v>
                </c:pt>
                <c:pt idx="311">
                  <c:v>49.844610000000038</c:v>
                </c:pt>
                <c:pt idx="312">
                  <c:v>49.844610000000038</c:v>
                </c:pt>
                <c:pt idx="313">
                  <c:v>49.844610000000038</c:v>
                </c:pt>
                <c:pt idx="314">
                  <c:v>49.844610000000038</c:v>
                </c:pt>
                <c:pt idx="315">
                  <c:v>49.844610000000038</c:v>
                </c:pt>
                <c:pt idx="316">
                  <c:v>49.844610000000038</c:v>
                </c:pt>
                <c:pt idx="317">
                  <c:v>49.844610000000038</c:v>
                </c:pt>
                <c:pt idx="318">
                  <c:v>49.844610000000038</c:v>
                </c:pt>
                <c:pt idx="319">
                  <c:v>49.844610000000038</c:v>
                </c:pt>
                <c:pt idx="320">
                  <c:v>49.844610000000038</c:v>
                </c:pt>
                <c:pt idx="321">
                  <c:v>49.844610000000038</c:v>
                </c:pt>
                <c:pt idx="322">
                  <c:v>49.844610000000038</c:v>
                </c:pt>
                <c:pt idx="323">
                  <c:v>49.844610000000038</c:v>
                </c:pt>
                <c:pt idx="324">
                  <c:v>49.844610000000038</c:v>
                </c:pt>
                <c:pt idx="325">
                  <c:v>49.844610000000038</c:v>
                </c:pt>
                <c:pt idx="326">
                  <c:v>49.844610000000038</c:v>
                </c:pt>
                <c:pt idx="327">
                  <c:v>49.844610000000038</c:v>
                </c:pt>
                <c:pt idx="328">
                  <c:v>49.844610000000038</c:v>
                </c:pt>
                <c:pt idx="329">
                  <c:v>49.844610000000038</c:v>
                </c:pt>
                <c:pt idx="330">
                  <c:v>49.844610000000038</c:v>
                </c:pt>
                <c:pt idx="331">
                  <c:v>49.844610000000038</c:v>
                </c:pt>
                <c:pt idx="332">
                  <c:v>49.844610000000038</c:v>
                </c:pt>
                <c:pt idx="333">
                  <c:v>49.844610000000038</c:v>
                </c:pt>
                <c:pt idx="334">
                  <c:v>49.844610000000038</c:v>
                </c:pt>
                <c:pt idx="335">
                  <c:v>49.844610000000038</c:v>
                </c:pt>
                <c:pt idx="336">
                  <c:v>49.844610000000038</c:v>
                </c:pt>
                <c:pt idx="337">
                  <c:v>49.844610000000038</c:v>
                </c:pt>
                <c:pt idx="338">
                  <c:v>49.844610000000038</c:v>
                </c:pt>
                <c:pt idx="339">
                  <c:v>49.844610000000038</c:v>
                </c:pt>
                <c:pt idx="340">
                  <c:v>49.844610000000038</c:v>
                </c:pt>
                <c:pt idx="341">
                  <c:v>49.844610000000038</c:v>
                </c:pt>
                <c:pt idx="342">
                  <c:v>49.844610000000038</c:v>
                </c:pt>
                <c:pt idx="343">
                  <c:v>49.844610000000038</c:v>
                </c:pt>
                <c:pt idx="344">
                  <c:v>49.844610000000038</c:v>
                </c:pt>
                <c:pt idx="345">
                  <c:v>49.844610000000038</c:v>
                </c:pt>
                <c:pt idx="346">
                  <c:v>49.844610000000038</c:v>
                </c:pt>
                <c:pt idx="347">
                  <c:v>49.844610000000038</c:v>
                </c:pt>
                <c:pt idx="348">
                  <c:v>49.844610000000038</c:v>
                </c:pt>
                <c:pt idx="349">
                  <c:v>49.844610000000038</c:v>
                </c:pt>
                <c:pt idx="350">
                  <c:v>49.844610000000038</c:v>
                </c:pt>
                <c:pt idx="351">
                  <c:v>49.844610000000038</c:v>
                </c:pt>
                <c:pt idx="352">
                  <c:v>49.844610000000038</c:v>
                </c:pt>
                <c:pt idx="353">
                  <c:v>49.844610000000038</c:v>
                </c:pt>
                <c:pt idx="354">
                  <c:v>49.844610000000038</c:v>
                </c:pt>
                <c:pt idx="355">
                  <c:v>49.844610000000038</c:v>
                </c:pt>
                <c:pt idx="356">
                  <c:v>49.844610000000038</c:v>
                </c:pt>
                <c:pt idx="357">
                  <c:v>49.844610000000038</c:v>
                </c:pt>
                <c:pt idx="358">
                  <c:v>49.844610000000038</c:v>
                </c:pt>
                <c:pt idx="359">
                  <c:v>49.844610000000038</c:v>
                </c:pt>
                <c:pt idx="360">
                  <c:v>49.844610000000038</c:v>
                </c:pt>
                <c:pt idx="361">
                  <c:v>49.844610000000038</c:v>
                </c:pt>
                <c:pt idx="362">
                  <c:v>49.844610000000038</c:v>
                </c:pt>
                <c:pt idx="363">
                  <c:v>49.844610000000038</c:v>
                </c:pt>
                <c:pt idx="364">
                  <c:v>49.844610000000038</c:v>
                </c:pt>
                <c:pt idx="365">
                  <c:v>49.844610000000038</c:v>
                </c:pt>
                <c:pt idx="366">
                  <c:v>49.844610000000038</c:v>
                </c:pt>
                <c:pt idx="367">
                  <c:v>49.844610000000038</c:v>
                </c:pt>
                <c:pt idx="368">
                  <c:v>49.844610000000038</c:v>
                </c:pt>
                <c:pt idx="369">
                  <c:v>49.844610000000038</c:v>
                </c:pt>
                <c:pt idx="370">
                  <c:v>49.844610000000038</c:v>
                </c:pt>
                <c:pt idx="371">
                  <c:v>49.844610000000038</c:v>
                </c:pt>
                <c:pt idx="372">
                  <c:v>49.844610000000038</c:v>
                </c:pt>
                <c:pt idx="373">
                  <c:v>49.844610000000038</c:v>
                </c:pt>
                <c:pt idx="374">
                  <c:v>49.844610000000038</c:v>
                </c:pt>
                <c:pt idx="375">
                  <c:v>49.844610000000038</c:v>
                </c:pt>
                <c:pt idx="376">
                  <c:v>49.844610000000038</c:v>
                </c:pt>
                <c:pt idx="377">
                  <c:v>49.844610000000038</c:v>
                </c:pt>
                <c:pt idx="378">
                  <c:v>49.844610000000038</c:v>
                </c:pt>
                <c:pt idx="379">
                  <c:v>49.844610000000038</c:v>
                </c:pt>
                <c:pt idx="380">
                  <c:v>49.844610000000038</c:v>
                </c:pt>
                <c:pt idx="381">
                  <c:v>49.844610000000038</c:v>
                </c:pt>
                <c:pt idx="382">
                  <c:v>49.844610000000038</c:v>
                </c:pt>
                <c:pt idx="383">
                  <c:v>49.844610000000038</c:v>
                </c:pt>
                <c:pt idx="384">
                  <c:v>49.844610000000038</c:v>
                </c:pt>
                <c:pt idx="385">
                  <c:v>49.844610000000038</c:v>
                </c:pt>
                <c:pt idx="386">
                  <c:v>49.844610000000038</c:v>
                </c:pt>
                <c:pt idx="387">
                  <c:v>49.844610000000038</c:v>
                </c:pt>
                <c:pt idx="388">
                  <c:v>49.844610000000038</c:v>
                </c:pt>
                <c:pt idx="389">
                  <c:v>49.844610000000038</c:v>
                </c:pt>
                <c:pt idx="390">
                  <c:v>49.844610000000038</c:v>
                </c:pt>
                <c:pt idx="391">
                  <c:v>49.844610000000038</c:v>
                </c:pt>
                <c:pt idx="392">
                  <c:v>49.844610000000038</c:v>
                </c:pt>
                <c:pt idx="393">
                  <c:v>49.844610000000038</c:v>
                </c:pt>
                <c:pt idx="394">
                  <c:v>49.844610000000038</c:v>
                </c:pt>
                <c:pt idx="395">
                  <c:v>49.844610000000038</c:v>
                </c:pt>
                <c:pt idx="396">
                  <c:v>49.844610000000038</c:v>
                </c:pt>
                <c:pt idx="397">
                  <c:v>49.844610000000038</c:v>
                </c:pt>
                <c:pt idx="398">
                  <c:v>49.844610000000038</c:v>
                </c:pt>
                <c:pt idx="399">
                  <c:v>49.844610000000038</c:v>
                </c:pt>
                <c:pt idx="400">
                  <c:v>49.844610000000038</c:v>
                </c:pt>
                <c:pt idx="401">
                  <c:v>49.844610000000038</c:v>
                </c:pt>
                <c:pt idx="402">
                  <c:v>49.844610000000038</c:v>
                </c:pt>
                <c:pt idx="403">
                  <c:v>49.844610000000038</c:v>
                </c:pt>
                <c:pt idx="404">
                  <c:v>49.844610000000038</c:v>
                </c:pt>
                <c:pt idx="405">
                  <c:v>49.844610000000038</c:v>
                </c:pt>
                <c:pt idx="406">
                  <c:v>49.844610000000038</c:v>
                </c:pt>
                <c:pt idx="407">
                  <c:v>49.844610000000038</c:v>
                </c:pt>
                <c:pt idx="408">
                  <c:v>49.844610000000038</c:v>
                </c:pt>
                <c:pt idx="409">
                  <c:v>49.844610000000038</c:v>
                </c:pt>
                <c:pt idx="410">
                  <c:v>49.844610000000038</c:v>
                </c:pt>
                <c:pt idx="411">
                  <c:v>49.844610000000038</c:v>
                </c:pt>
                <c:pt idx="412">
                  <c:v>49.844610000000038</c:v>
                </c:pt>
                <c:pt idx="413">
                  <c:v>49.844610000000038</c:v>
                </c:pt>
                <c:pt idx="414">
                  <c:v>49.844610000000038</c:v>
                </c:pt>
                <c:pt idx="415">
                  <c:v>49.844610000000038</c:v>
                </c:pt>
                <c:pt idx="416">
                  <c:v>49.844610000000038</c:v>
                </c:pt>
                <c:pt idx="417">
                  <c:v>49.844610000000038</c:v>
                </c:pt>
                <c:pt idx="418">
                  <c:v>49.844610000000038</c:v>
                </c:pt>
                <c:pt idx="419">
                  <c:v>49.844610000000038</c:v>
                </c:pt>
                <c:pt idx="420">
                  <c:v>49.844610000000038</c:v>
                </c:pt>
                <c:pt idx="421">
                  <c:v>49.844610000000038</c:v>
                </c:pt>
                <c:pt idx="422">
                  <c:v>49.844610000000038</c:v>
                </c:pt>
                <c:pt idx="423">
                  <c:v>49.844610000000038</c:v>
                </c:pt>
                <c:pt idx="424">
                  <c:v>49.844610000000038</c:v>
                </c:pt>
                <c:pt idx="425">
                  <c:v>49.844610000000038</c:v>
                </c:pt>
                <c:pt idx="426">
                  <c:v>49.844610000000038</c:v>
                </c:pt>
                <c:pt idx="427">
                  <c:v>49.844610000000038</c:v>
                </c:pt>
                <c:pt idx="428">
                  <c:v>49.844610000000038</c:v>
                </c:pt>
                <c:pt idx="429">
                  <c:v>49.844610000000038</c:v>
                </c:pt>
                <c:pt idx="430">
                  <c:v>49.844610000000038</c:v>
                </c:pt>
                <c:pt idx="431">
                  <c:v>49.844610000000038</c:v>
                </c:pt>
                <c:pt idx="432">
                  <c:v>49.844610000000038</c:v>
                </c:pt>
                <c:pt idx="433">
                  <c:v>49.844610000000038</c:v>
                </c:pt>
                <c:pt idx="434">
                  <c:v>49.844610000000038</c:v>
                </c:pt>
                <c:pt idx="435">
                  <c:v>49.844610000000038</c:v>
                </c:pt>
                <c:pt idx="436">
                  <c:v>49.844610000000038</c:v>
                </c:pt>
                <c:pt idx="437">
                  <c:v>49.844610000000038</c:v>
                </c:pt>
                <c:pt idx="438">
                  <c:v>49.844610000000038</c:v>
                </c:pt>
                <c:pt idx="439">
                  <c:v>49.844610000000038</c:v>
                </c:pt>
                <c:pt idx="440">
                  <c:v>49.844610000000038</c:v>
                </c:pt>
                <c:pt idx="441">
                  <c:v>49.844610000000038</c:v>
                </c:pt>
                <c:pt idx="442">
                  <c:v>49.844610000000038</c:v>
                </c:pt>
                <c:pt idx="443">
                  <c:v>49.844610000000038</c:v>
                </c:pt>
                <c:pt idx="444">
                  <c:v>49.844610000000038</c:v>
                </c:pt>
                <c:pt idx="445">
                  <c:v>49.844610000000038</c:v>
                </c:pt>
                <c:pt idx="446">
                  <c:v>49.844610000000038</c:v>
                </c:pt>
                <c:pt idx="447">
                  <c:v>49.844610000000038</c:v>
                </c:pt>
                <c:pt idx="448">
                  <c:v>49.844610000000038</c:v>
                </c:pt>
                <c:pt idx="449">
                  <c:v>49.844610000000038</c:v>
                </c:pt>
                <c:pt idx="450">
                  <c:v>49.844610000000038</c:v>
                </c:pt>
                <c:pt idx="451">
                  <c:v>49.844610000000038</c:v>
                </c:pt>
                <c:pt idx="452">
                  <c:v>49.844610000000038</c:v>
                </c:pt>
                <c:pt idx="453">
                  <c:v>49.844610000000038</c:v>
                </c:pt>
                <c:pt idx="454">
                  <c:v>49.844610000000038</c:v>
                </c:pt>
                <c:pt idx="455">
                  <c:v>49.844610000000038</c:v>
                </c:pt>
                <c:pt idx="456">
                  <c:v>49.844610000000038</c:v>
                </c:pt>
                <c:pt idx="457">
                  <c:v>49.844610000000038</c:v>
                </c:pt>
                <c:pt idx="458">
                  <c:v>49.844610000000038</c:v>
                </c:pt>
                <c:pt idx="459">
                  <c:v>49.844610000000038</c:v>
                </c:pt>
                <c:pt idx="460">
                  <c:v>49.844610000000038</c:v>
                </c:pt>
                <c:pt idx="461">
                  <c:v>49.844610000000038</c:v>
                </c:pt>
                <c:pt idx="462">
                  <c:v>49.844610000000038</c:v>
                </c:pt>
                <c:pt idx="463">
                  <c:v>49.844610000000038</c:v>
                </c:pt>
                <c:pt idx="464">
                  <c:v>49.844610000000038</c:v>
                </c:pt>
                <c:pt idx="465">
                  <c:v>49.844610000000038</c:v>
                </c:pt>
                <c:pt idx="466">
                  <c:v>49.844610000000038</c:v>
                </c:pt>
                <c:pt idx="467">
                  <c:v>49.844610000000038</c:v>
                </c:pt>
                <c:pt idx="468">
                  <c:v>49.844610000000038</c:v>
                </c:pt>
                <c:pt idx="469">
                  <c:v>49.844610000000038</c:v>
                </c:pt>
                <c:pt idx="470">
                  <c:v>49.844610000000038</c:v>
                </c:pt>
                <c:pt idx="471">
                  <c:v>49.844610000000038</c:v>
                </c:pt>
                <c:pt idx="472">
                  <c:v>49.844610000000038</c:v>
                </c:pt>
                <c:pt idx="473">
                  <c:v>49.844610000000038</c:v>
                </c:pt>
                <c:pt idx="474">
                  <c:v>49.844610000000038</c:v>
                </c:pt>
                <c:pt idx="475">
                  <c:v>49.844610000000038</c:v>
                </c:pt>
                <c:pt idx="476">
                  <c:v>49.844610000000038</c:v>
                </c:pt>
                <c:pt idx="477">
                  <c:v>49.844610000000038</c:v>
                </c:pt>
                <c:pt idx="478">
                  <c:v>49.844610000000038</c:v>
                </c:pt>
                <c:pt idx="479">
                  <c:v>49.844610000000038</c:v>
                </c:pt>
                <c:pt idx="480">
                  <c:v>49.844610000000038</c:v>
                </c:pt>
                <c:pt idx="481">
                  <c:v>49.844610000000038</c:v>
                </c:pt>
                <c:pt idx="482">
                  <c:v>49.844610000000038</c:v>
                </c:pt>
                <c:pt idx="483">
                  <c:v>49.844610000000038</c:v>
                </c:pt>
                <c:pt idx="484">
                  <c:v>49.844610000000038</c:v>
                </c:pt>
                <c:pt idx="485">
                  <c:v>49.844610000000038</c:v>
                </c:pt>
                <c:pt idx="486">
                  <c:v>49.844610000000038</c:v>
                </c:pt>
                <c:pt idx="487">
                  <c:v>49.844610000000038</c:v>
                </c:pt>
                <c:pt idx="488">
                  <c:v>49.844610000000038</c:v>
                </c:pt>
                <c:pt idx="489">
                  <c:v>49.844610000000038</c:v>
                </c:pt>
                <c:pt idx="490">
                  <c:v>49.844610000000038</c:v>
                </c:pt>
                <c:pt idx="491">
                  <c:v>49.844610000000038</c:v>
                </c:pt>
                <c:pt idx="492">
                  <c:v>49.844610000000038</c:v>
                </c:pt>
                <c:pt idx="493">
                  <c:v>49.844610000000038</c:v>
                </c:pt>
                <c:pt idx="494">
                  <c:v>49.844610000000038</c:v>
                </c:pt>
                <c:pt idx="495">
                  <c:v>49.844610000000038</c:v>
                </c:pt>
                <c:pt idx="496">
                  <c:v>49.844610000000038</c:v>
                </c:pt>
                <c:pt idx="497">
                  <c:v>49.844610000000038</c:v>
                </c:pt>
                <c:pt idx="498">
                  <c:v>49.844610000000038</c:v>
                </c:pt>
                <c:pt idx="499">
                  <c:v>49.844610000000038</c:v>
                </c:pt>
                <c:pt idx="500">
                  <c:v>49.844610000000038</c:v>
                </c:pt>
                <c:pt idx="501">
                  <c:v>49.844610000000038</c:v>
                </c:pt>
                <c:pt idx="502">
                  <c:v>49.844610000000038</c:v>
                </c:pt>
                <c:pt idx="503">
                  <c:v>49.844610000000038</c:v>
                </c:pt>
                <c:pt idx="504">
                  <c:v>49.844610000000038</c:v>
                </c:pt>
                <c:pt idx="505">
                  <c:v>49.844610000000038</c:v>
                </c:pt>
                <c:pt idx="506">
                  <c:v>49.844610000000038</c:v>
                </c:pt>
                <c:pt idx="507">
                  <c:v>49.844610000000038</c:v>
                </c:pt>
                <c:pt idx="508">
                  <c:v>49.844610000000038</c:v>
                </c:pt>
                <c:pt idx="509">
                  <c:v>49.844610000000038</c:v>
                </c:pt>
                <c:pt idx="510">
                  <c:v>49.844610000000038</c:v>
                </c:pt>
                <c:pt idx="511">
                  <c:v>49.844610000000038</c:v>
                </c:pt>
                <c:pt idx="512">
                  <c:v>49.844610000000038</c:v>
                </c:pt>
                <c:pt idx="513">
                  <c:v>49.844610000000038</c:v>
                </c:pt>
                <c:pt idx="514">
                  <c:v>49.844610000000038</c:v>
                </c:pt>
                <c:pt idx="515">
                  <c:v>49.844610000000038</c:v>
                </c:pt>
                <c:pt idx="516">
                  <c:v>49.844610000000038</c:v>
                </c:pt>
                <c:pt idx="517">
                  <c:v>49.844610000000038</c:v>
                </c:pt>
                <c:pt idx="518">
                  <c:v>49.844610000000038</c:v>
                </c:pt>
                <c:pt idx="519">
                  <c:v>49.844610000000038</c:v>
                </c:pt>
                <c:pt idx="520">
                  <c:v>49.844610000000038</c:v>
                </c:pt>
                <c:pt idx="521">
                  <c:v>49.844610000000038</c:v>
                </c:pt>
                <c:pt idx="522">
                  <c:v>49.844610000000038</c:v>
                </c:pt>
                <c:pt idx="523">
                  <c:v>49.844610000000038</c:v>
                </c:pt>
                <c:pt idx="524">
                  <c:v>49.844610000000038</c:v>
                </c:pt>
                <c:pt idx="525">
                  <c:v>49.844610000000038</c:v>
                </c:pt>
                <c:pt idx="526">
                  <c:v>49.844610000000038</c:v>
                </c:pt>
                <c:pt idx="527">
                  <c:v>49.844610000000038</c:v>
                </c:pt>
                <c:pt idx="528">
                  <c:v>49.844610000000038</c:v>
                </c:pt>
                <c:pt idx="529">
                  <c:v>49.844610000000038</c:v>
                </c:pt>
                <c:pt idx="530">
                  <c:v>49.844610000000038</c:v>
                </c:pt>
                <c:pt idx="531">
                  <c:v>49.844610000000038</c:v>
                </c:pt>
                <c:pt idx="532">
                  <c:v>49.844610000000038</c:v>
                </c:pt>
                <c:pt idx="533">
                  <c:v>49.844610000000038</c:v>
                </c:pt>
                <c:pt idx="534">
                  <c:v>49.844610000000038</c:v>
                </c:pt>
                <c:pt idx="535">
                  <c:v>49.844610000000038</c:v>
                </c:pt>
                <c:pt idx="536">
                  <c:v>49.844610000000038</c:v>
                </c:pt>
                <c:pt idx="537">
                  <c:v>49.844610000000038</c:v>
                </c:pt>
                <c:pt idx="538">
                  <c:v>49.844610000000038</c:v>
                </c:pt>
                <c:pt idx="539">
                  <c:v>49.844610000000038</c:v>
                </c:pt>
                <c:pt idx="540">
                  <c:v>49.844610000000038</c:v>
                </c:pt>
                <c:pt idx="541">
                  <c:v>49.844610000000038</c:v>
                </c:pt>
                <c:pt idx="542">
                  <c:v>49.844610000000038</c:v>
                </c:pt>
                <c:pt idx="543">
                  <c:v>49.844610000000038</c:v>
                </c:pt>
                <c:pt idx="544">
                  <c:v>49.844610000000038</c:v>
                </c:pt>
                <c:pt idx="545">
                  <c:v>49.844610000000038</c:v>
                </c:pt>
                <c:pt idx="546">
                  <c:v>49.844610000000038</c:v>
                </c:pt>
                <c:pt idx="547">
                  <c:v>49.844610000000038</c:v>
                </c:pt>
                <c:pt idx="548">
                  <c:v>49.844610000000038</c:v>
                </c:pt>
                <c:pt idx="549">
                  <c:v>49.844610000000038</c:v>
                </c:pt>
                <c:pt idx="550">
                  <c:v>49.844610000000038</c:v>
                </c:pt>
                <c:pt idx="551">
                  <c:v>49.844610000000038</c:v>
                </c:pt>
                <c:pt idx="552">
                  <c:v>49.844610000000038</c:v>
                </c:pt>
                <c:pt idx="553">
                  <c:v>49.844610000000038</c:v>
                </c:pt>
                <c:pt idx="554">
                  <c:v>49.844610000000038</c:v>
                </c:pt>
                <c:pt idx="555">
                  <c:v>49.844610000000038</c:v>
                </c:pt>
                <c:pt idx="556">
                  <c:v>49.844610000000038</c:v>
                </c:pt>
                <c:pt idx="557">
                  <c:v>49.844610000000038</c:v>
                </c:pt>
                <c:pt idx="558">
                  <c:v>49.844610000000038</c:v>
                </c:pt>
                <c:pt idx="559">
                  <c:v>49.844610000000038</c:v>
                </c:pt>
                <c:pt idx="560">
                  <c:v>49.844610000000038</c:v>
                </c:pt>
                <c:pt idx="561">
                  <c:v>49.844610000000038</c:v>
                </c:pt>
                <c:pt idx="562">
                  <c:v>49.844610000000038</c:v>
                </c:pt>
                <c:pt idx="563">
                  <c:v>49.844610000000038</c:v>
                </c:pt>
                <c:pt idx="564">
                  <c:v>49.844610000000038</c:v>
                </c:pt>
                <c:pt idx="565">
                  <c:v>49.844610000000038</c:v>
                </c:pt>
                <c:pt idx="566">
                  <c:v>49.844610000000038</c:v>
                </c:pt>
                <c:pt idx="567">
                  <c:v>49.844610000000038</c:v>
                </c:pt>
                <c:pt idx="568">
                  <c:v>49.844610000000038</c:v>
                </c:pt>
                <c:pt idx="569">
                  <c:v>49.844610000000038</c:v>
                </c:pt>
                <c:pt idx="570">
                  <c:v>49.844610000000038</c:v>
                </c:pt>
                <c:pt idx="571">
                  <c:v>49.844610000000038</c:v>
                </c:pt>
                <c:pt idx="572">
                  <c:v>49.844610000000038</c:v>
                </c:pt>
                <c:pt idx="573">
                  <c:v>49.844610000000038</c:v>
                </c:pt>
                <c:pt idx="574">
                  <c:v>49.844610000000038</c:v>
                </c:pt>
                <c:pt idx="575">
                  <c:v>49.844610000000038</c:v>
                </c:pt>
                <c:pt idx="576">
                  <c:v>49.844610000000038</c:v>
                </c:pt>
                <c:pt idx="577">
                  <c:v>49.844610000000038</c:v>
                </c:pt>
                <c:pt idx="578">
                  <c:v>49.844610000000038</c:v>
                </c:pt>
                <c:pt idx="579">
                  <c:v>49.844610000000038</c:v>
                </c:pt>
                <c:pt idx="580">
                  <c:v>49.844610000000038</c:v>
                </c:pt>
                <c:pt idx="581">
                  <c:v>49.844610000000038</c:v>
                </c:pt>
                <c:pt idx="582">
                  <c:v>49.844610000000038</c:v>
                </c:pt>
                <c:pt idx="583">
                  <c:v>49.844610000000038</c:v>
                </c:pt>
                <c:pt idx="584">
                  <c:v>49.844610000000038</c:v>
                </c:pt>
                <c:pt idx="585">
                  <c:v>49.844610000000038</c:v>
                </c:pt>
                <c:pt idx="586">
                  <c:v>49.844610000000038</c:v>
                </c:pt>
                <c:pt idx="587">
                  <c:v>49.844610000000038</c:v>
                </c:pt>
                <c:pt idx="588">
                  <c:v>49.844610000000038</c:v>
                </c:pt>
                <c:pt idx="589">
                  <c:v>49.844610000000038</c:v>
                </c:pt>
                <c:pt idx="590">
                  <c:v>49.844610000000038</c:v>
                </c:pt>
                <c:pt idx="591">
                  <c:v>49.844610000000038</c:v>
                </c:pt>
                <c:pt idx="592">
                  <c:v>49.844610000000038</c:v>
                </c:pt>
                <c:pt idx="593">
                  <c:v>49.844610000000038</c:v>
                </c:pt>
                <c:pt idx="594">
                  <c:v>49.844610000000038</c:v>
                </c:pt>
                <c:pt idx="595">
                  <c:v>49.844610000000038</c:v>
                </c:pt>
                <c:pt idx="596">
                  <c:v>49.844610000000038</c:v>
                </c:pt>
                <c:pt idx="597">
                  <c:v>49.844610000000038</c:v>
                </c:pt>
                <c:pt idx="598">
                  <c:v>49.844610000000038</c:v>
                </c:pt>
                <c:pt idx="599">
                  <c:v>49.844610000000038</c:v>
                </c:pt>
                <c:pt idx="600">
                  <c:v>49.844610000000038</c:v>
                </c:pt>
                <c:pt idx="601">
                  <c:v>49.844610000000038</c:v>
                </c:pt>
                <c:pt idx="602">
                  <c:v>49.844610000000038</c:v>
                </c:pt>
                <c:pt idx="603">
                  <c:v>49.844610000000038</c:v>
                </c:pt>
                <c:pt idx="604">
                  <c:v>49.844610000000038</c:v>
                </c:pt>
                <c:pt idx="605">
                  <c:v>49.844610000000038</c:v>
                </c:pt>
                <c:pt idx="606">
                  <c:v>49.844610000000038</c:v>
                </c:pt>
                <c:pt idx="607">
                  <c:v>49.844610000000038</c:v>
                </c:pt>
                <c:pt idx="608">
                  <c:v>49.844610000000038</c:v>
                </c:pt>
                <c:pt idx="609">
                  <c:v>49.844610000000038</c:v>
                </c:pt>
                <c:pt idx="610">
                  <c:v>49.844610000000038</c:v>
                </c:pt>
                <c:pt idx="611">
                  <c:v>49.844610000000038</c:v>
                </c:pt>
                <c:pt idx="612">
                  <c:v>49.844610000000038</c:v>
                </c:pt>
                <c:pt idx="613">
                  <c:v>49.844610000000038</c:v>
                </c:pt>
                <c:pt idx="614">
                  <c:v>49.844610000000038</c:v>
                </c:pt>
                <c:pt idx="615">
                  <c:v>49.844610000000038</c:v>
                </c:pt>
                <c:pt idx="616">
                  <c:v>49.844610000000038</c:v>
                </c:pt>
                <c:pt idx="617">
                  <c:v>49.844610000000038</c:v>
                </c:pt>
                <c:pt idx="618">
                  <c:v>49.844610000000038</c:v>
                </c:pt>
                <c:pt idx="619">
                  <c:v>49.844610000000038</c:v>
                </c:pt>
                <c:pt idx="620">
                  <c:v>49.844610000000038</c:v>
                </c:pt>
                <c:pt idx="621">
                  <c:v>49.844610000000038</c:v>
                </c:pt>
                <c:pt idx="622">
                  <c:v>49.844610000000038</c:v>
                </c:pt>
                <c:pt idx="623">
                  <c:v>49.844610000000038</c:v>
                </c:pt>
                <c:pt idx="624">
                  <c:v>49.844610000000038</c:v>
                </c:pt>
                <c:pt idx="625">
                  <c:v>49.844610000000038</c:v>
                </c:pt>
                <c:pt idx="626">
                  <c:v>49.844610000000038</c:v>
                </c:pt>
                <c:pt idx="627">
                  <c:v>49.844610000000038</c:v>
                </c:pt>
                <c:pt idx="628">
                  <c:v>49.844610000000038</c:v>
                </c:pt>
                <c:pt idx="629">
                  <c:v>49.844610000000038</c:v>
                </c:pt>
                <c:pt idx="630">
                  <c:v>49.844610000000038</c:v>
                </c:pt>
                <c:pt idx="631">
                  <c:v>49.844610000000038</c:v>
                </c:pt>
                <c:pt idx="632">
                  <c:v>49.844610000000038</c:v>
                </c:pt>
                <c:pt idx="633">
                  <c:v>49.844610000000038</c:v>
                </c:pt>
                <c:pt idx="634">
                  <c:v>49.844610000000038</c:v>
                </c:pt>
                <c:pt idx="635">
                  <c:v>49.844610000000038</c:v>
                </c:pt>
                <c:pt idx="636">
                  <c:v>49.844610000000038</c:v>
                </c:pt>
                <c:pt idx="637">
                  <c:v>49.844610000000038</c:v>
                </c:pt>
                <c:pt idx="638">
                  <c:v>49.844610000000038</c:v>
                </c:pt>
                <c:pt idx="639">
                  <c:v>49.844610000000038</c:v>
                </c:pt>
                <c:pt idx="640">
                  <c:v>49.844610000000038</c:v>
                </c:pt>
                <c:pt idx="641">
                  <c:v>49.844610000000038</c:v>
                </c:pt>
                <c:pt idx="642">
                  <c:v>49.844610000000038</c:v>
                </c:pt>
                <c:pt idx="643">
                  <c:v>49.844610000000038</c:v>
                </c:pt>
                <c:pt idx="644">
                  <c:v>49.844610000000038</c:v>
                </c:pt>
                <c:pt idx="645">
                  <c:v>49.844610000000038</c:v>
                </c:pt>
                <c:pt idx="646">
                  <c:v>49.844610000000038</c:v>
                </c:pt>
                <c:pt idx="647">
                  <c:v>49.844610000000038</c:v>
                </c:pt>
                <c:pt idx="648">
                  <c:v>49.844610000000038</c:v>
                </c:pt>
                <c:pt idx="649">
                  <c:v>49.844610000000038</c:v>
                </c:pt>
                <c:pt idx="650">
                  <c:v>49.844610000000038</c:v>
                </c:pt>
                <c:pt idx="651">
                  <c:v>49.844610000000038</c:v>
                </c:pt>
                <c:pt idx="652">
                  <c:v>49.844610000000038</c:v>
                </c:pt>
                <c:pt idx="653">
                  <c:v>49.844610000000038</c:v>
                </c:pt>
                <c:pt idx="654">
                  <c:v>49.844610000000038</c:v>
                </c:pt>
                <c:pt idx="655">
                  <c:v>49.844610000000038</c:v>
                </c:pt>
                <c:pt idx="656">
                  <c:v>49.844610000000038</c:v>
                </c:pt>
                <c:pt idx="657">
                  <c:v>49.844610000000038</c:v>
                </c:pt>
                <c:pt idx="658">
                  <c:v>49.844610000000038</c:v>
                </c:pt>
                <c:pt idx="659">
                  <c:v>49.844610000000038</c:v>
                </c:pt>
                <c:pt idx="660">
                  <c:v>49.844610000000038</c:v>
                </c:pt>
                <c:pt idx="661">
                  <c:v>49.844610000000038</c:v>
                </c:pt>
                <c:pt idx="662">
                  <c:v>49.844610000000038</c:v>
                </c:pt>
                <c:pt idx="663">
                  <c:v>49.844610000000038</c:v>
                </c:pt>
                <c:pt idx="664">
                  <c:v>49.844610000000038</c:v>
                </c:pt>
                <c:pt idx="665">
                  <c:v>49.844610000000038</c:v>
                </c:pt>
                <c:pt idx="666">
                  <c:v>49.844610000000038</c:v>
                </c:pt>
                <c:pt idx="667">
                  <c:v>49.844610000000038</c:v>
                </c:pt>
                <c:pt idx="668">
                  <c:v>49.844610000000038</c:v>
                </c:pt>
                <c:pt idx="669">
                  <c:v>49.844610000000038</c:v>
                </c:pt>
                <c:pt idx="670">
                  <c:v>49.844610000000038</c:v>
                </c:pt>
                <c:pt idx="671">
                  <c:v>49.844610000000038</c:v>
                </c:pt>
                <c:pt idx="672">
                  <c:v>49.844610000000038</c:v>
                </c:pt>
                <c:pt idx="673">
                  <c:v>49.844610000000038</c:v>
                </c:pt>
                <c:pt idx="674">
                  <c:v>49.844610000000038</c:v>
                </c:pt>
                <c:pt idx="675">
                  <c:v>49.844610000000038</c:v>
                </c:pt>
                <c:pt idx="676">
                  <c:v>49.844610000000038</c:v>
                </c:pt>
                <c:pt idx="677">
                  <c:v>49.844610000000038</c:v>
                </c:pt>
                <c:pt idx="678">
                  <c:v>49.844610000000038</c:v>
                </c:pt>
                <c:pt idx="679">
                  <c:v>49.844610000000038</c:v>
                </c:pt>
                <c:pt idx="680">
                  <c:v>49.844610000000038</c:v>
                </c:pt>
                <c:pt idx="681">
                  <c:v>49.844610000000038</c:v>
                </c:pt>
                <c:pt idx="682">
                  <c:v>49.844610000000038</c:v>
                </c:pt>
                <c:pt idx="683">
                  <c:v>49.844610000000038</c:v>
                </c:pt>
                <c:pt idx="684">
                  <c:v>49.844610000000038</c:v>
                </c:pt>
                <c:pt idx="685">
                  <c:v>49.844610000000038</c:v>
                </c:pt>
                <c:pt idx="686">
                  <c:v>49.844610000000038</c:v>
                </c:pt>
                <c:pt idx="687">
                  <c:v>49.844610000000038</c:v>
                </c:pt>
                <c:pt idx="688">
                  <c:v>49.844610000000038</c:v>
                </c:pt>
                <c:pt idx="689">
                  <c:v>49.844610000000038</c:v>
                </c:pt>
                <c:pt idx="690">
                  <c:v>49.844610000000038</c:v>
                </c:pt>
                <c:pt idx="691">
                  <c:v>49.844610000000038</c:v>
                </c:pt>
                <c:pt idx="692">
                  <c:v>49.844610000000038</c:v>
                </c:pt>
                <c:pt idx="693">
                  <c:v>49.844610000000038</c:v>
                </c:pt>
                <c:pt idx="694">
                  <c:v>49.844610000000038</c:v>
                </c:pt>
                <c:pt idx="695">
                  <c:v>49.844610000000038</c:v>
                </c:pt>
                <c:pt idx="696">
                  <c:v>49.844610000000038</c:v>
                </c:pt>
                <c:pt idx="697">
                  <c:v>49.844610000000038</c:v>
                </c:pt>
                <c:pt idx="698">
                  <c:v>49.844610000000038</c:v>
                </c:pt>
                <c:pt idx="699">
                  <c:v>49.844610000000038</c:v>
                </c:pt>
                <c:pt idx="700">
                  <c:v>49.844610000000038</c:v>
                </c:pt>
                <c:pt idx="701">
                  <c:v>49.844610000000038</c:v>
                </c:pt>
                <c:pt idx="702">
                  <c:v>49.844610000000038</c:v>
                </c:pt>
                <c:pt idx="703">
                  <c:v>49.844610000000038</c:v>
                </c:pt>
                <c:pt idx="704">
                  <c:v>49.844610000000038</c:v>
                </c:pt>
                <c:pt idx="705">
                  <c:v>49.844610000000038</c:v>
                </c:pt>
                <c:pt idx="706">
                  <c:v>49.844610000000038</c:v>
                </c:pt>
                <c:pt idx="707">
                  <c:v>49.844610000000038</c:v>
                </c:pt>
                <c:pt idx="708">
                  <c:v>49.844610000000038</c:v>
                </c:pt>
                <c:pt idx="709">
                  <c:v>49.844610000000038</c:v>
                </c:pt>
                <c:pt idx="710">
                  <c:v>49.844610000000038</c:v>
                </c:pt>
                <c:pt idx="711">
                  <c:v>49.844610000000038</c:v>
                </c:pt>
                <c:pt idx="712">
                  <c:v>49.844610000000038</c:v>
                </c:pt>
                <c:pt idx="713">
                  <c:v>49.844610000000038</c:v>
                </c:pt>
                <c:pt idx="714">
                  <c:v>49.844610000000038</c:v>
                </c:pt>
                <c:pt idx="715">
                  <c:v>49.844610000000038</c:v>
                </c:pt>
                <c:pt idx="716">
                  <c:v>49.844610000000038</c:v>
                </c:pt>
                <c:pt idx="717">
                  <c:v>49.844610000000038</c:v>
                </c:pt>
                <c:pt idx="718">
                  <c:v>49.844610000000038</c:v>
                </c:pt>
                <c:pt idx="719">
                  <c:v>49.844610000000038</c:v>
                </c:pt>
                <c:pt idx="720">
                  <c:v>49.844610000000038</c:v>
                </c:pt>
                <c:pt idx="721">
                  <c:v>49.844610000000038</c:v>
                </c:pt>
                <c:pt idx="722">
                  <c:v>49.844610000000038</c:v>
                </c:pt>
                <c:pt idx="723">
                  <c:v>49.844610000000038</c:v>
                </c:pt>
                <c:pt idx="724">
                  <c:v>49.844610000000038</c:v>
                </c:pt>
                <c:pt idx="725">
                  <c:v>49.844610000000038</c:v>
                </c:pt>
                <c:pt idx="726">
                  <c:v>49.844610000000038</c:v>
                </c:pt>
                <c:pt idx="727">
                  <c:v>49.844610000000038</c:v>
                </c:pt>
                <c:pt idx="728">
                  <c:v>49.844610000000038</c:v>
                </c:pt>
                <c:pt idx="729">
                  <c:v>49.844610000000038</c:v>
                </c:pt>
                <c:pt idx="730">
                  <c:v>49.844610000000038</c:v>
                </c:pt>
                <c:pt idx="731">
                  <c:v>49.844610000000038</c:v>
                </c:pt>
                <c:pt idx="732">
                  <c:v>49.844610000000038</c:v>
                </c:pt>
                <c:pt idx="733">
                  <c:v>49.844610000000038</c:v>
                </c:pt>
                <c:pt idx="734">
                  <c:v>49.844610000000038</c:v>
                </c:pt>
                <c:pt idx="735">
                  <c:v>49.844610000000038</c:v>
                </c:pt>
                <c:pt idx="736">
                  <c:v>49.844610000000038</c:v>
                </c:pt>
                <c:pt idx="737">
                  <c:v>49.844610000000038</c:v>
                </c:pt>
                <c:pt idx="738">
                  <c:v>49.844610000000038</c:v>
                </c:pt>
                <c:pt idx="739">
                  <c:v>49.844610000000038</c:v>
                </c:pt>
                <c:pt idx="740">
                  <c:v>49.844610000000038</c:v>
                </c:pt>
                <c:pt idx="741">
                  <c:v>49.844610000000038</c:v>
                </c:pt>
                <c:pt idx="742">
                  <c:v>49.844610000000038</c:v>
                </c:pt>
                <c:pt idx="743">
                  <c:v>49.844610000000038</c:v>
                </c:pt>
                <c:pt idx="744">
                  <c:v>49.844610000000038</c:v>
                </c:pt>
                <c:pt idx="745">
                  <c:v>49.844610000000038</c:v>
                </c:pt>
                <c:pt idx="746">
                  <c:v>49.844610000000038</c:v>
                </c:pt>
                <c:pt idx="747">
                  <c:v>49.844610000000038</c:v>
                </c:pt>
                <c:pt idx="748">
                  <c:v>49.844610000000038</c:v>
                </c:pt>
                <c:pt idx="749">
                  <c:v>49.844610000000038</c:v>
                </c:pt>
                <c:pt idx="750">
                  <c:v>49.844610000000038</c:v>
                </c:pt>
                <c:pt idx="751">
                  <c:v>49.844610000000038</c:v>
                </c:pt>
                <c:pt idx="752">
                  <c:v>49.844610000000038</c:v>
                </c:pt>
                <c:pt idx="753">
                  <c:v>49.844610000000038</c:v>
                </c:pt>
                <c:pt idx="754">
                  <c:v>49.844610000000038</c:v>
                </c:pt>
                <c:pt idx="755">
                  <c:v>49.844610000000038</c:v>
                </c:pt>
                <c:pt idx="756">
                  <c:v>49.844610000000038</c:v>
                </c:pt>
                <c:pt idx="757">
                  <c:v>49.844610000000038</c:v>
                </c:pt>
                <c:pt idx="758">
                  <c:v>49.844610000000038</c:v>
                </c:pt>
                <c:pt idx="759">
                  <c:v>49.844610000000038</c:v>
                </c:pt>
                <c:pt idx="760">
                  <c:v>49.844610000000038</c:v>
                </c:pt>
                <c:pt idx="761">
                  <c:v>49.844610000000038</c:v>
                </c:pt>
                <c:pt idx="762">
                  <c:v>49.844610000000038</c:v>
                </c:pt>
                <c:pt idx="763">
                  <c:v>49.844610000000038</c:v>
                </c:pt>
                <c:pt idx="764">
                  <c:v>49.844610000000038</c:v>
                </c:pt>
                <c:pt idx="765">
                  <c:v>49.844610000000038</c:v>
                </c:pt>
                <c:pt idx="766">
                  <c:v>49.844610000000038</c:v>
                </c:pt>
                <c:pt idx="767">
                  <c:v>49.844610000000038</c:v>
                </c:pt>
                <c:pt idx="768">
                  <c:v>49.844610000000038</c:v>
                </c:pt>
                <c:pt idx="769">
                  <c:v>49.844610000000038</c:v>
                </c:pt>
                <c:pt idx="770">
                  <c:v>49.844610000000038</c:v>
                </c:pt>
                <c:pt idx="771">
                  <c:v>49.844610000000038</c:v>
                </c:pt>
                <c:pt idx="772">
                  <c:v>49.844610000000038</c:v>
                </c:pt>
                <c:pt idx="773">
                  <c:v>49.844610000000038</c:v>
                </c:pt>
                <c:pt idx="774">
                  <c:v>49.844610000000038</c:v>
                </c:pt>
                <c:pt idx="775">
                  <c:v>49.844610000000038</c:v>
                </c:pt>
                <c:pt idx="776">
                  <c:v>49.844610000000038</c:v>
                </c:pt>
                <c:pt idx="777">
                  <c:v>49.844610000000038</c:v>
                </c:pt>
                <c:pt idx="778">
                  <c:v>49.844610000000038</c:v>
                </c:pt>
                <c:pt idx="779">
                  <c:v>49.844610000000038</c:v>
                </c:pt>
                <c:pt idx="780">
                  <c:v>49.844610000000038</c:v>
                </c:pt>
                <c:pt idx="781">
                  <c:v>49.844610000000038</c:v>
                </c:pt>
                <c:pt idx="782">
                  <c:v>49.844610000000038</c:v>
                </c:pt>
                <c:pt idx="783">
                  <c:v>49.844610000000038</c:v>
                </c:pt>
                <c:pt idx="784">
                  <c:v>49.844610000000038</c:v>
                </c:pt>
                <c:pt idx="785">
                  <c:v>49.844610000000038</c:v>
                </c:pt>
                <c:pt idx="786">
                  <c:v>49.844610000000038</c:v>
                </c:pt>
                <c:pt idx="787">
                  <c:v>49.844610000000038</c:v>
                </c:pt>
                <c:pt idx="788">
                  <c:v>49.844610000000038</c:v>
                </c:pt>
                <c:pt idx="789">
                  <c:v>49.844610000000038</c:v>
                </c:pt>
                <c:pt idx="790">
                  <c:v>49.844610000000038</c:v>
                </c:pt>
                <c:pt idx="791">
                  <c:v>49.844610000000038</c:v>
                </c:pt>
                <c:pt idx="792">
                  <c:v>49.844610000000038</c:v>
                </c:pt>
                <c:pt idx="793">
                  <c:v>49.844610000000038</c:v>
                </c:pt>
                <c:pt idx="794">
                  <c:v>49.844610000000038</c:v>
                </c:pt>
                <c:pt idx="795">
                  <c:v>49.844610000000038</c:v>
                </c:pt>
                <c:pt idx="796">
                  <c:v>49.844610000000038</c:v>
                </c:pt>
                <c:pt idx="797">
                  <c:v>49.844610000000038</c:v>
                </c:pt>
                <c:pt idx="798">
                  <c:v>49.844610000000038</c:v>
                </c:pt>
                <c:pt idx="799">
                  <c:v>49.844610000000038</c:v>
                </c:pt>
                <c:pt idx="800">
                  <c:v>49.844610000000038</c:v>
                </c:pt>
                <c:pt idx="801">
                  <c:v>49.844610000000038</c:v>
                </c:pt>
                <c:pt idx="802">
                  <c:v>49.844610000000038</c:v>
                </c:pt>
                <c:pt idx="803">
                  <c:v>49.844610000000038</c:v>
                </c:pt>
                <c:pt idx="804">
                  <c:v>49.844610000000038</c:v>
                </c:pt>
                <c:pt idx="805">
                  <c:v>49.844610000000038</c:v>
                </c:pt>
                <c:pt idx="806">
                  <c:v>49.844610000000038</c:v>
                </c:pt>
                <c:pt idx="807">
                  <c:v>49.844610000000038</c:v>
                </c:pt>
                <c:pt idx="808">
                  <c:v>49.844610000000038</c:v>
                </c:pt>
                <c:pt idx="809">
                  <c:v>49.844610000000038</c:v>
                </c:pt>
                <c:pt idx="810">
                  <c:v>49.844610000000038</c:v>
                </c:pt>
                <c:pt idx="811">
                  <c:v>49.844610000000038</c:v>
                </c:pt>
                <c:pt idx="812">
                  <c:v>49.844610000000038</c:v>
                </c:pt>
                <c:pt idx="813">
                  <c:v>49.844610000000038</c:v>
                </c:pt>
                <c:pt idx="814">
                  <c:v>49.844610000000038</c:v>
                </c:pt>
                <c:pt idx="815">
                  <c:v>49.844610000000038</c:v>
                </c:pt>
                <c:pt idx="816">
                  <c:v>49.844610000000038</c:v>
                </c:pt>
                <c:pt idx="817">
                  <c:v>49.844610000000038</c:v>
                </c:pt>
                <c:pt idx="818">
                  <c:v>49.844610000000038</c:v>
                </c:pt>
                <c:pt idx="819">
                  <c:v>49.844610000000038</c:v>
                </c:pt>
                <c:pt idx="820">
                  <c:v>49.844610000000038</c:v>
                </c:pt>
                <c:pt idx="821">
                  <c:v>49.844610000000038</c:v>
                </c:pt>
                <c:pt idx="822">
                  <c:v>49.844610000000038</c:v>
                </c:pt>
                <c:pt idx="823">
                  <c:v>49.844610000000038</c:v>
                </c:pt>
                <c:pt idx="824">
                  <c:v>49.844610000000038</c:v>
                </c:pt>
                <c:pt idx="825">
                  <c:v>49.844610000000038</c:v>
                </c:pt>
                <c:pt idx="826">
                  <c:v>49.844610000000038</c:v>
                </c:pt>
                <c:pt idx="827">
                  <c:v>49.844610000000038</c:v>
                </c:pt>
                <c:pt idx="828">
                  <c:v>49.844610000000038</c:v>
                </c:pt>
                <c:pt idx="829">
                  <c:v>49.844610000000038</c:v>
                </c:pt>
                <c:pt idx="830">
                  <c:v>49.844610000000038</c:v>
                </c:pt>
                <c:pt idx="831">
                  <c:v>49.844610000000038</c:v>
                </c:pt>
                <c:pt idx="832">
                  <c:v>49.844610000000038</c:v>
                </c:pt>
                <c:pt idx="833">
                  <c:v>49.844610000000038</c:v>
                </c:pt>
                <c:pt idx="834">
                  <c:v>49.844610000000038</c:v>
                </c:pt>
                <c:pt idx="835">
                  <c:v>49.844610000000038</c:v>
                </c:pt>
                <c:pt idx="836">
                  <c:v>49.844610000000038</c:v>
                </c:pt>
                <c:pt idx="837">
                  <c:v>49.844610000000038</c:v>
                </c:pt>
                <c:pt idx="838">
                  <c:v>49.844610000000038</c:v>
                </c:pt>
                <c:pt idx="839">
                  <c:v>49.844610000000038</c:v>
                </c:pt>
                <c:pt idx="840">
                  <c:v>49.844610000000038</c:v>
                </c:pt>
                <c:pt idx="841">
                  <c:v>49.844610000000038</c:v>
                </c:pt>
                <c:pt idx="842">
                  <c:v>49.844610000000038</c:v>
                </c:pt>
                <c:pt idx="843">
                  <c:v>49.844610000000038</c:v>
                </c:pt>
                <c:pt idx="844">
                  <c:v>49.844610000000038</c:v>
                </c:pt>
                <c:pt idx="845">
                  <c:v>49.844610000000038</c:v>
                </c:pt>
                <c:pt idx="846">
                  <c:v>49.844610000000038</c:v>
                </c:pt>
                <c:pt idx="847">
                  <c:v>49.844610000000038</c:v>
                </c:pt>
                <c:pt idx="848">
                  <c:v>49.844610000000038</c:v>
                </c:pt>
                <c:pt idx="849">
                  <c:v>49.844610000000038</c:v>
                </c:pt>
                <c:pt idx="850">
                  <c:v>49.844610000000038</c:v>
                </c:pt>
                <c:pt idx="851">
                  <c:v>49.844610000000038</c:v>
                </c:pt>
                <c:pt idx="852">
                  <c:v>49.844610000000038</c:v>
                </c:pt>
                <c:pt idx="853">
                  <c:v>49.844610000000038</c:v>
                </c:pt>
                <c:pt idx="854">
                  <c:v>49.844610000000038</c:v>
                </c:pt>
                <c:pt idx="855">
                  <c:v>49.844610000000038</c:v>
                </c:pt>
                <c:pt idx="856">
                  <c:v>49.844610000000038</c:v>
                </c:pt>
                <c:pt idx="857">
                  <c:v>49.844610000000038</c:v>
                </c:pt>
                <c:pt idx="858">
                  <c:v>49.844610000000038</c:v>
                </c:pt>
                <c:pt idx="859">
                  <c:v>49.844610000000038</c:v>
                </c:pt>
                <c:pt idx="860">
                  <c:v>49.844610000000038</c:v>
                </c:pt>
                <c:pt idx="861">
                  <c:v>49.844610000000038</c:v>
                </c:pt>
                <c:pt idx="862">
                  <c:v>49.844610000000038</c:v>
                </c:pt>
                <c:pt idx="863">
                  <c:v>49.844610000000038</c:v>
                </c:pt>
                <c:pt idx="864">
                  <c:v>49.844610000000038</c:v>
                </c:pt>
                <c:pt idx="865">
                  <c:v>49.844610000000038</c:v>
                </c:pt>
                <c:pt idx="866">
                  <c:v>49.844610000000038</c:v>
                </c:pt>
                <c:pt idx="867">
                  <c:v>49.844610000000038</c:v>
                </c:pt>
                <c:pt idx="868">
                  <c:v>49.844610000000038</c:v>
                </c:pt>
                <c:pt idx="869">
                  <c:v>49.844610000000038</c:v>
                </c:pt>
                <c:pt idx="870">
                  <c:v>49.844610000000038</c:v>
                </c:pt>
                <c:pt idx="871">
                  <c:v>49.844610000000038</c:v>
                </c:pt>
                <c:pt idx="872">
                  <c:v>49.844610000000038</c:v>
                </c:pt>
                <c:pt idx="873">
                  <c:v>49.844610000000038</c:v>
                </c:pt>
                <c:pt idx="874">
                  <c:v>49.844610000000038</c:v>
                </c:pt>
                <c:pt idx="875">
                  <c:v>49.844610000000038</c:v>
                </c:pt>
                <c:pt idx="876">
                  <c:v>49.844610000000038</c:v>
                </c:pt>
                <c:pt idx="877">
                  <c:v>49.844610000000038</c:v>
                </c:pt>
                <c:pt idx="878">
                  <c:v>49.844610000000038</c:v>
                </c:pt>
                <c:pt idx="879">
                  <c:v>49.844610000000038</c:v>
                </c:pt>
                <c:pt idx="880">
                  <c:v>49.844610000000038</c:v>
                </c:pt>
                <c:pt idx="881">
                  <c:v>49.844610000000038</c:v>
                </c:pt>
                <c:pt idx="882">
                  <c:v>49.844610000000038</c:v>
                </c:pt>
                <c:pt idx="883">
                  <c:v>49.844610000000038</c:v>
                </c:pt>
                <c:pt idx="884">
                  <c:v>49.844610000000038</c:v>
                </c:pt>
                <c:pt idx="885">
                  <c:v>49.844610000000038</c:v>
                </c:pt>
                <c:pt idx="886">
                  <c:v>49.844610000000038</c:v>
                </c:pt>
                <c:pt idx="887">
                  <c:v>49.844610000000038</c:v>
                </c:pt>
                <c:pt idx="888">
                  <c:v>49.844610000000038</c:v>
                </c:pt>
                <c:pt idx="889">
                  <c:v>49.844610000000038</c:v>
                </c:pt>
                <c:pt idx="890">
                  <c:v>49.844610000000038</c:v>
                </c:pt>
                <c:pt idx="891">
                  <c:v>49.844610000000038</c:v>
                </c:pt>
                <c:pt idx="892">
                  <c:v>49.844610000000038</c:v>
                </c:pt>
                <c:pt idx="893">
                  <c:v>49.844610000000038</c:v>
                </c:pt>
                <c:pt idx="894">
                  <c:v>49.844610000000038</c:v>
                </c:pt>
                <c:pt idx="895">
                  <c:v>49.844610000000038</c:v>
                </c:pt>
                <c:pt idx="896">
                  <c:v>49.844610000000038</c:v>
                </c:pt>
                <c:pt idx="897">
                  <c:v>49.844610000000038</c:v>
                </c:pt>
                <c:pt idx="898">
                  <c:v>49.844610000000038</c:v>
                </c:pt>
                <c:pt idx="899">
                  <c:v>49.844610000000038</c:v>
                </c:pt>
                <c:pt idx="900">
                  <c:v>49.844610000000038</c:v>
                </c:pt>
                <c:pt idx="901">
                  <c:v>49.844610000000038</c:v>
                </c:pt>
                <c:pt idx="902">
                  <c:v>49.844610000000038</c:v>
                </c:pt>
                <c:pt idx="903">
                  <c:v>49.844610000000038</c:v>
                </c:pt>
                <c:pt idx="904">
                  <c:v>49.844610000000038</c:v>
                </c:pt>
                <c:pt idx="905">
                  <c:v>49.844610000000038</c:v>
                </c:pt>
                <c:pt idx="906">
                  <c:v>49.844610000000038</c:v>
                </c:pt>
                <c:pt idx="907">
                  <c:v>49.844610000000038</c:v>
                </c:pt>
                <c:pt idx="908">
                  <c:v>49.844610000000038</c:v>
                </c:pt>
                <c:pt idx="909">
                  <c:v>49.844610000000038</c:v>
                </c:pt>
                <c:pt idx="910">
                  <c:v>49.844610000000038</c:v>
                </c:pt>
                <c:pt idx="911">
                  <c:v>49.844610000000038</c:v>
                </c:pt>
                <c:pt idx="912">
                  <c:v>49.844610000000038</c:v>
                </c:pt>
                <c:pt idx="913">
                  <c:v>49.844610000000038</c:v>
                </c:pt>
                <c:pt idx="914">
                  <c:v>49.844610000000038</c:v>
                </c:pt>
                <c:pt idx="915">
                  <c:v>49.844610000000038</c:v>
                </c:pt>
                <c:pt idx="916">
                  <c:v>49.844610000000038</c:v>
                </c:pt>
                <c:pt idx="917">
                  <c:v>49.844610000000038</c:v>
                </c:pt>
                <c:pt idx="918">
                  <c:v>49.844610000000038</c:v>
                </c:pt>
                <c:pt idx="919">
                  <c:v>49.844610000000038</c:v>
                </c:pt>
                <c:pt idx="920">
                  <c:v>49.844610000000038</c:v>
                </c:pt>
                <c:pt idx="921">
                  <c:v>49.844610000000038</c:v>
                </c:pt>
                <c:pt idx="922">
                  <c:v>49.844610000000038</c:v>
                </c:pt>
                <c:pt idx="923">
                  <c:v>49.844610000000038</c:v>
                </c:pt>
                <c:pt idx="924">
                  <c:v>49.844610000000038</c:v>
                </c:pt>
                <c:pt idx="925">
                  <c:v>49.844610000000038</c:v>
                </c:pt>
                <c:pt idx="926">
                  <c:v>49.844610000000038</c:v>
                </c:pt>
                <c:pt idx="927">
                  <c:v>49.844610000000038</c:v>
                </c:pt>
                <c:pt idx="928">
                  <c:v>49.844610000000038</c:v>
                </c:pt>
                <c:pt idx="929">
                  <c:v>49.844610000000038</c:v>
                </c:pt>
                <c:pt idx="930">
                  <c:v>49.844610000000038</c:v>
                </c:pt>
                <c:pt idx="931">
                  <c:v>49.844610000000038</c:v>
                </c:pt>
                <c:pt idx="932">
                  <c:v>49.844610000000038</c:v>
                </c:pt>
                <c:pt idx="933">
                  <c:v>49.844610000000038</c:v>
                </c:pt>
                <c:pt idx="934">
                  <c:v>49.844610000000038</c:v>
                </c:pt>
                <c:pt idx="935">
                  <c:v>49.844610000000038</c:v>
                </c:pt>
                <c:pt idx="936">
                  <c:v>49.844610000000038</c:v>
                </c:pt>
                <c:pt idx="937">
                  <c:v>49.844610000000038</c:v>
                </c:pt>
                <c:pt idx="938">
                  <c:v>49.844610000000038</c:v>
                </c:pt>
                <c:pt idx="939">
                  <c:v>49.844610000000038</c:v>
                </c:pt>
                <c:pt idx="940">
                  <c:v>49.844610000000038</c:v>
                </c:pt>
                <c:pt idx="941">
                  <c:v>49.844610000000038</c:v>
                </c:pt>
                <c:pt idx="942">
                  <c:v>49.844610000000038</c:v>
                </c:pt>
                <c:pt idx="943">
                  <c:v>49.844610000000038</c:v>
                </c:pt>
                <c:pt idx="944">
                  <c:v>49.844610000000038</c:v>
                </c:pt>
                <c:pt idx="945">
                  <c:v>49.844610000000038</c:v>
                </c:pt>
                <c:pt idx="946">
                  <c:v>49.844610000000038</c:v>
                </c:pt>
                <c:pt idx="947">
                  <c:v>49.844610000000038</c:v>
                </c:pt>
                <c:pt idx="948">
                  <c:v>49.844610000000038</c:v>
                </c:pt>
                <c:pt idx="949">
                  <c:v>49.844610000000038</c:v>
                </c:pt>
                <c:pt idx="950">
                  <c:v>49.844610000000038</c:v>
                </c:pt>
                <c:pt idx="951">
                  <c:v>49.844610000000038</c:v>
                </c:pt>
                <c:pt idx="952">
                  <c:v>49.844610000000038</c:v>
                </c:pt>
                <c:pt idx="953">
                  <c:v>49.844610000000038</c:v>
                </c:pt>
                <c:pt idx="954">
                  <c:v>49.844610000000038</c:v>
                </c:pt>
                <c:pt idx="955">
                  <c:v>49.844610000000038</c:v>
                </c:pt>
                <c:pt idx="956">
                  <c:v>49.844610000000038</c:v>
                </c:pt>
                <c:pt idx="957">
                  <c:v>49.844610000000038</c:v>
                </c:pt>
                <c:pt idx="958">
                  <c:v>49.844610000000038</c:v>
                </c:pt>
                <c:pt idx="959">
                  <c:v>49.844610000000038</c:v>
                </c:pt>
                <c:pt idx="960">
                  <c:v>49.844610000000038</c:v>
                </c:pt>
                <c:pt idx="961">
                  <c:v>49.844610000000038</c:v>
                </c:pt>
                <c:pt idx="962">
                  <c:v>49.844610000000038</c:v>
                </c:pt>
                <c:pt idx="963">
                  <c:v>49.844610000000038</c:v>
                </c:pt>
                <c:pt idx="964">
                  <c:v>49.844610000000038</c:v>
                </c:pt>
                <c:pt idx="965">
                  <c:v>49.844610000000038</c:v>
                </c:pt>
                <c:pt idx="966">
                  <c:v>49.844610000000038</c:v>
                </c:pt>
                <c:pt idx="967">
                  <c:v>49.844610000000038</c:v>
                </c:pt>
                <c:pt idx="968">
                  <c:v>49.844610000000038</c:v>
                </c:pt>
                <c:pt idx="969">
                  <c:v>49.844610000000038</c:v>
                </c:pt>
                <c:pt idx="970">
                  <c:v>49.844610000000038</c:v>
                </c:pt>
                <c:pt idx="971">
                  <c:v>49.844610000000038</c:v>
                </c:pt>
                <c:pt idx="972">
                  <c:v>49.844610000000038</c:v>
                </c:pt>
                <c:pt idx="973">
                  <c:v>49.844610000000038</c:v>
                </c:pt>
                <c:pt idx="974">
                  <c:v>49.844610000000038</c:v>
                </c:pt>
                <c:pt idx="975">
                  <c:v>49.844610000000038</c:v>
                </c:pt>
                <c:pt idx="976">
                  <c:v>49.844610000000038</c:v>
                </c:pt>
                <c:pt idx="977">
                  <c:v>49.844610000000038</c:v>
                </c:pt>
                <c:pt idx="978">
                  <c:v>49.844610000000038</c:v>
                </c:pt>
                <c:pt idx="979">
                  <c:v>49.844610000000038</c:v>
                </c:pt>
                <c:pt idx="980">
                  <c:v>49.844610000000038</c:v>
                </c:pt>
                <c:pt idx="981">
                  <c:v>49.844610000000038</c:v>
                </c:pt>
                <c:pt idx="982">
                  <c:v>49.844610000000038</c:v>
                </c:pt>
                <c:pt idx="983">
                  <c:v>49.844610000000038</c:v>
                </c:pt>
                <c:pt idx="984">
                  <c:v>49.844610000000038</c:v>
                </c:pt>
                <c:pt idx="985">
                  <c:v>49.844610000000038</c:v>
                </c:pt>
                <c:pt idx="986">
                  <c:v>49.844610000000038</c:v>
                </c:pt>
                <c:pt idx="987">
                  <c:v>49.844610000000038</c:v>
                </c:pt>
                <c:pt idx="988">
                  <c:v>49.844610000000038</c:v>
                </c:pt>
                <c:pt idx="989">
                  <c:v>49.844610000000038</c:v>
                </c:pt>
                <c:pt idx="990">
                  <c:v>49.844610000000038</c:v>
                </c:pt>
                <c:pt idx="991">
                  <c:v>49.844610000000038</c:v>
                </c:pt>
                <c:pt idx="992">
                  <c:v>49.844610000000038</c:v>
                </c:pt>
                <c:pt idx="993">
                  <c:v>49.844610000000038</c:v>
                </c:pt>
                <c:pt idx="994">
                  <c:v>49.844610000000038</c:v>
                </c:pt>
                <c:pt idx="995">
                  <c:v>49.844610000000038</c:v>
                </c:pt>
                <c:pt idx="996">
                  <c:v>49.844610000000038</c:v>
                </c:pt>
                <c:pt idx="997">
                  <c:v>49.844610000000038</c:v>
                </c:pt>
                <c:pt idx="998">
                  <c:v>49.844610000000038</c:v>
                </c:pt>
                <c:pt idx="999">
                  <c:v>49.844610000000038</c:v>
                </c:pt>
                <c:pt idx="1000">
                  <c:v>49.844610000000038</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42.400000000000333</c:v>
                </c:pt>
                <c:pt idx="605">
                  <c:v>42.400100000000336</c:v>
                </c:pt>
                <c:pt idx="606">
                  <c:v>42.400200000000339</c:v>
                </c:pt>
                <c:pt idx="607">
                  <c:v>42.400300000000342</c:v>
                </c:pt>
                <c:pt idx="608">
                  <c:v>42.400400000000346</c:v>
                </c:pt>
                <c:pt idx="609">
                  <c:v>42.400500000000349</c:v>
                </c:pt>
                <c:pt idx="610">
                  <c:v>42.400600000000352</c:v>
                </c:pt>
                <c:pt idx="611">
                  <c:v>42.400700000000356</c:v>
                </c:pt>
                <c:pt idx="612">
                  <c:v>42.400800000000359</c:v>
                </c:pt>
                <c:pt idx="613">
                  <c:v>42.400900000000362</c:v>
                </c:pt>
                <c:pt idx="614">
                  <c:v>42.401000000000366</c:v>
                </c:pt>
                <c:pt idx="615">
                  <c:v>42.401100000000369</c:v>
                </c:pt>
                <c:pt idx="616">
                  <c:v>42.401200000000372</c:v>
                </c:pt>
                <c:pt idx="617">
                  <c:v>42.401300000000376</c:v>
                </c:pt>
                <c:pt idx="618">
                  <c:v>42.401400000000379</c:v>
                </c:pt>
                <c:pt idx="619">
                  <c:v>42.401500000000382</c:v>
                </c:pt>
                <c:pt idx="620">
                  <c:v>42.401600000000386</c:v>
                </c:pt>
                <c:pt idx="621">
                  <c:v>42.401700000000389</c:v>
                </c:pt>
                <c:pt idx="622">
                  <c:v>42.401800000000392</c:v>
                </c:pt>
                <c:pt idx="623">
                  <c:v>42.401900000000396</c:v>
                </c:pt>
                <c:pt idx="624">
                  <c:v>42.402000000000399</c:v>
                </c:pt>
                <c:pt idx="625">
                  <c:v>42.402100000000402</c:v>
                </c:pt>
                <c:pt idx="626">
                  <c:v>42.402200000000406</c:v>
                </c:pt>
                <c:pt idx="627">
                  <c:v>42.402300000000409</c:v>
                </c:pt>
                <c:pt idx="628">
                  <c:v>42.402400000000412</c:v>
                </c:pt>
                <c:pt idx="629">
                  <c:v>42.402500000000416</c:v>
                </c:pt>
                <c:pt idx="630">
                  <c:v>42.402600000000419</c:v>
                </c:pt>
                <c:pt idx="631">
                  <c:v>42.402700000000422</c:v>
                </c:pt>
                <c:pt idx="632">
                  <c:v>42.402800000000425</c:v>
                </c:pt>
                <c:pt idx="633">
                  <c:v>42.402900000000429</c:v>
                </c:pt>
                <c:pt idx="634">
                  <c:v>42.403000000000432</c:v>
                </c:pt>
                <c:pt idx="635">
                  <c:v>42.403100000000435</c:v>
                </c:pt>
                <c:pt idx="636">
                  <c:v>42.403200000000439</c:v>
                </c:pt>
                <c:pt idx="637">
                  <c:v>42.403300000000442</c:v>
                </c:pt>
                <c:pt idx="638">
                  <c:v>42.403400000000445</c:v>
                </c:pt>
                <c:pt idx="639">
                  <c:v>42.403500000000449</c:v>
                </c:pt>
                <c:pt idx="640">
                  <c:v>42.403600000000452</c:v>
                </c:pt>
                <c:pt idx="641">
                  <c:v>42.403700000000455</c:v>
                </c:pt>
                <c:pt idx="642">
                  <c:v>42.403800000000459</c:v>
                </c:pt>
                <c:pt idx="643">
                  <c:v>42.403900000000462</c:v>
                </c:pt>
                <c:pt idx="644">
                  <c:v>42.404000000000465</c:v>
                </c:pt>
                <c:pt idx="645">
                  <c:v>42.404100000000469</c:v>
                </c:pt>
                <c:pt idx="646">
                  <c:v>42.404200000000472</c:v>
                </c:pt>
                <c:pt idx="647">
                  <c:v>42.404300000000475</c:v>
                </c:pt>
                <c:pt idx="648">
                  <c:v>42.404400000000479</c:v>
                </c:pt>
                <c:pt idx="649">
                  <c:v>42.404500000000482</c:v>
                </c:pt>
                <c:pt idx="650">
                  <c:v>42.404600000000485</c:v>
                </c:pt>
                <c:pt idx="651">
                  <c:v>42.404700000000489</c:v>
                </c:pt>
                <c:pt idx="652">
                  <c:v>42.404800000000492</c:v>
                </c:pt>
                <c:pt idx="653">
                  <c:v>42.404900000000495</c:v>
                </c:pt>
                <c:pt idx="654">
                  <c:v>42.405000000000499</c:v>
                </c:pt>
                <c:pt idx="655">
                  <c:v>42.405100000000502</c:v>
                </c:pt>
                <c:pt idx="656">
                  <c:v>42.405200000000505</c:v>
                </c:pt>
                <c:pt idx="657">
                  <c:v>42.405300000000508</c:v>
                </c:pt>
                <c:pt idx="658">
                  <c:v>42.405400000000512</c:v>
                </c:pt>
                <c:pt idx="659">
                  <c:v>42.405500000000515</c:v>
                </c:pt>
                <c:pt idx="660">
                  <c:v>42.405600000000518</c:v>
                </c:pt>
                <c:pt idx="661">
                  <c:v>42.405700000000522</c:v>
                </c:pt>
                <c:pt idx="662">
                  <c:v>42.405800000000525</c:v>
                </c:pt>
                <c:pt idx="663">
                  <c:v>42.405900000000528</c:v>
                </c:pt>
                <c:pt idx="664">
                  <c:v>42.406000000000532</c:v>
                </c:pt>
                <c:pt idx="665">
                  <c:v>42.406100000000535</c:v>
                </c:pt>
                <c:pt idx="666">
                  <c:v>42.406200000000538</c:v>
                </c:pt>
                <c:pt idx="667">
                  <c:v>42.406300000000542</c:v>
                </c:pt>
                <c:pt idx="668">
                  <c:v>42.406400000000545</c:v>
                </c:pt>
                <c:pt idx="669">
                  <c:v>42.406500000000548</c:v>
                </c:pt>
                <c:pt idx="670">
                  <c:v>42.406600000000552</c:v>
                </c:pt>
                <c:pt idx="671">
                  <c:v>42.406700000000555</c:v>
                </c:pt>
                <c:pt idx="672">
                  <c:v>42.406800000000558</c:v>
                </c:pt>
                <c:pt idx="673">
                  <c:v>42.406900000000562</c:v>
                </c:pt>
                <c:pt idx="674">
                  <c:v>42.407000000000565</c:v>
                </c:pt>
                <c:pt idx="675">
                  <c:v>42.407100000000568</c:v>
                </c:pt>
                <c:pt idx="676">
                  <c:v>42.407200000000572</c:v>
                </c:pt>
                <c:pt idx="677">
                  <c:v>42.407300000000575</c:v>
                </c:pt>
                <c:pt idx="678">
                  <c:v>42.407400000000578</c:v>
                </c:pt>
                <c:pt idx="679">
                  <c:v>42.407500000000582</c:v>
                </c:pt>
                <c:pt idx="680">
                  <c:v>42.407600000000585</c:v>
                </c:pt>
                <c:pt idx="681">
                  <c:v>42.407700000000588</c:v>
                </c:pt>
                <c:pt idx="682">
                  <c:v>42.407800000000591</c:v>
                </c:pt>
                <c:pt idx="683">
                  <c:v>42.407900000000595</c:v>
                </c:pt>
                <c:pt idx="684">
                  <c:v>42.408000000000598</c:v>
                </c:pt>
                <c:pt idx="685">
                  <c:v>42.408100000000601</c:v>
                </c:pt>
                <c:pt idx="686">
                  <c:v>42.408200000000605</c:v>
                </c:pt>
                <c:pt idx="687">
                  <c:v>42.408300000000608</c:v>
                </c:pt>
                <c:pt idx="688">
                  <c:v>42.408400000000611</c:v>
                </c:pt>
                <c:pt idx="689">
                  <c:v>42.408500000000615</c:v>
                </c:pt>
                <c:pt idx="690">
                  <c:v>42.408600000000618</c:v>
                </c:pt>
                <c:pt idx="691">
                  <c:v>42.408700000000621</c:v>
                </c:pt>
                <c:pt idx="692">
                  <c:v>42.408800000000625</c:v>
                </c:pt>
                <c:pt idx="693">
                  <c:v>42.408900000000628</c:v>
                </c:pt>
                <c:pt idx="694">
                  <c:v>42.409000000000631</c:v>
                </c:pt>
                <c:pt idx="695">
                  <c:v>42.409100000000635</c:v>
                </c:pt>
                <c:pt idx="696">
                  <c:v>42.409200000000638</c:v>
                </c:pt>
                <c:pt idx="697">
                  <c:v>42.409300000000641</c:v>
                </c:pt>
                <c:pt idx="698">
                  <c:v>42.409400000000645</c:v>
                </c:pt>
                <c:pt idx="699">
                  <c:v>42.409500000000648</c:v>
                </c:pt>
                <c:pt idx="700">
                  <c:v>42.409600000000651</c:v>
                </c:pt>
                <c:pt idx="701">
                  <c:v>42.409700000000655</c:v>
                </c:pt>
                <c:pt idx="702">
                  <c:v>42.409800000000658</c:v>
                </c:pt>
                <c:pt idx="703">
                  <c:v>42.409900000000661</c:v>
                </c:pt>
                <c:pt idx="704">
                  <c:v>42.410000000000664</c:v>
                </c:pt>
                <c:pt idx="705">
                  <c:v>42.410100000000668</c:v>
                </c:pt>
                <c:pt idx="706">
                  <c:v>42.410200000000671</c:v>
                </c:pt>
                <c:pt idx="707">
                  <c:v>42.410300000000674</c:v>
                </c:pt>
                <c:pt idx="708">
                  <c:v>42.410400000000678</c:v>
                </c:pt>
                <c:pt idx="709">
                  <c:v>42.410500000000681</c:v>
                </c:pt>
                <c:pt idx="710">
                  <c:v>42.410600000000684</c:v>
                </c:pt>
                <c:pt idx="711">
                  <c:v>42.410700000000688</c:v>
                </c:pt>
                <c:pt idx="712">
                  <c:v>42.410800000000691</c:v>
                </c:pt>
                <c:pt idx="713">
                  <c:v>42.410900000000694</c:v>
                </c:pt>
                <c:pt idx="714">
                  <c:v>42.411000000000698</c:v>
                </c:pt>
                <c:pt idx="715">
                  <c:v>42.411100000000701</c:v>
                </c:pt>
                <c:pt idx="716">
                  <c:v>42.411200000000704</c:v>
                </c:pt>
                <c:pt idx="717">
                  <c:v>42.411300000000708</c:v>
                </c:pt>
                <c:pt idx="718">
                  <c:v>42.411400000000711</c:v>
                </c:pt>
                <c:pt idx="719">
                  <c:v>42.411500000000714</c:v>
                </c:pt>
                <c:pt idx="720">
                  <c:v>42.411600000000718</c:v>
                </c:pt>
                <c:pt idx="721">
                  <c:v>42.411700000000721</c:v>
                </c:pt>
                <c:pt idx="722">
                  <c:v>42.411800000000724</c:v>
                </c:pt>
                <c:pt idx="723">
                  <c:v>42.411900000000728</c:v>
                </c:pt>
                <c:pt idx="724">
                  <c:v>42.412000000000731</c:v>
                </c:pt>
                <c:pt idx="725">
                  <c:v>42.412100000000734</c:v>
                </c:pt>
                <c:pt idx="726">
                  <c:v>42.412200000000738</c:v>
                </c:pt>
                <c:pt idx="727">
                  <c:v>42.412300000000741</c:v>
                </c:pt>
                <c:pt idx="728">
                  <c:v>42.412400000000744</c:v>
                </c:pt>
                <c:pt idx="729">
                  <c:v>42.412500000000747</c:v>
                </c:pt>
                <c:pt idx="730">
                  <c:v>42.412600000000751</c:v>
                </c:pt>
                <c:pt idx="731">
                  <c:v>42.412700000000754</c:v>
                </c:pt>
                <c:pt idx="732">
                  <c:v>42.412800000000757</c:v>
                </c:pt>
                <c:pt idx="733">
                  <c:v>42.412900000000761</c:v>
                </c:pt>
                <c:pt idx="734">
                  <c:v>42.413000000000764</c:v>
                </c:pt>
                <c:pt idx="735">
                  <c:v>42.413100000000767</c:v>
                </c:pt>
                <c:pt idx="736">
                  <c:v>42.413200000000771</c:v>
                </c:pt>
                <c:pt idx="737">
                  <c:v>42.413300000000774</c:v>
                </c:pt>
                <c:pt idx="738">
                  <c:v>42.413400000000777</c:v>
                </c:pt>
                <c:pt idx="739">
                  <c:v>42.413500000000781</c:v>
                </c:pt>
                <c:pt idx="740">
                  <c:v>42.413600000000784</c:v>
                </c:pt>
                <c:pt idx="741">
                  <c:v>42.413700000000787</c:v>
                </c:pt>
                <c:pt idx="742">
                  <c:v>42.413800000000791</c:v>
                </c:pt>
                <c:pt idx="743">
                  <c:v>42.413900000000794</c:v>
                </c:pt>
                <c:pt idx="744">
                  <c:v>42.414000000000797</c:v>
                </c:pt>
                <c:pt idx="745">
                  <c:v>42.414100000000801</c:v>
                </c:pt>
                <c:pt idx="746">
                  <c:v>42.414200000000804</c:v>
                </c:pt>
                <c:pt idx="747">
                  <c:v>42.414300000000807</c:v>
                </c:pt>
                <c:pt idx="748">
                  <c:v>42.414400000000811</c:v>
                </c:pt>
                <c:pt idx="749">
                  <c:v>42.414500000000814</c:v>
                </c:pt>
                <c:pt idx="750">
                  <c:v>42.414600000000817</c:v>
                </c:pt>
                <c:pt idx="751">
                  <c:v>42.414700000000821</c:v>
                </c:pt>
                <c:pt idx="752">
                  <c:v>42.414800000000824</c:v>
                </c:pt>
                <c:pt idx="753">
                  <c:v>42.414900000000827</c:v>
                </c:pt>
                <c:pt idx="754">
                  <c:v>42.41500000000083</c:v>
                </c:pt>
                <c:pt idx="755">
                  <c:v>42.415100000000834</c:v>
                </c:pt>
                <c:pt idx="756">
                  <c:v>42.415200000000837</c:v>
                </c:pt>
                <c:pt idx="757">
                  <c:v>42.41530000000084</c:v>
                </c:pt>
                <c:pt idx="758">
                  <c:v>42.415400000000844</c:v>
                </c:pt>
                <c:pt idx="759">
                  <c:v>42.415500000000847</c:v>
                </c:pt>
                <c:pt idx="760">
                  <c:v>42.41560000000085</c:v>
                </c:pt>
                <c:pt idx="761">
                  <c:v>42.415700000000854</c:v>
                </c:pt>
                <c:pt idx="762">
                  <c:v>42.415800000000857</c:v>
                </c:pt>
                <c:pt idx="763">
                  <c:v>42.41590000000086</c:v>
                </c:pt>
                <c:pt idx="764">
                  <c:v>42.416000000000864</c:v>
                </c:pt>
                <c:pt idx="765">
                  <c:v>42.416100000000867</c:v>
                </c:pt>
                <c:pt idx="766">
                  <c:v>42.41620000000087</c:v>
                </c:pt>
                <c:pt idx="767">
                  <c:v>42.416300000000874</c:v>
                </c:pt>
                <c:pt idx="768">
                  <c:v>42.416400000000877</c:v>
                </c:pt>
                <c:pt idx="769">
                  <c:v>42.41650000000088</c:v>
                </c:pt>
                <c:pt idx="770">
                  <c:v>42.416600000000884</c:v>
                </c:pt>
                <c:pt idx="771">
                  <c:v>42.416700000000887</c:v>
                </c:pt>
                <c:pt idx="772">
                  <c:v>42.41680000000089</c:v>
                </c:pt>
                <c:pt idx="773">
                  <c:v>42.416900000000894</c:v>
                </c:pt>
                <c:pt idx="774">
                  <c:v>42.417000000000897</c:v>
                </c:pt>
                <c:pt idx="775">
                  <c:v>42.4171000000009</c:v>
                </c:pt>
                <c:pt idx="776">
                  <c:v>42.417200000000904</c:v>
                </c:pt>
                <c:pt idx="777">
                  <c:v>42.417300000000907</c:v>
                </c:pt>
                <c:pt idx="778">
                  <c:v>42.41740000000091</c:v>
                </c:pt>
                <c:pt idx="779">
                  <c:v>42.417500000000913</c:v>
                </c:pt>
                <c:pt idx="780">
                  <c:v>42.417600000000917</c:v>
                </c:pt>
                <c:pt idx="781">
                  <c:v>42.41770000000092</c:v>
                </c:pt>
                <c:pt idx="782">
                  <c:v>42.417800000000923</c:v>
                </c:pt>
                <c:pt idx="783">
                  <c:v>42.417900000000927</c:v>
                </c:pt>
                <c:pt idx="784">
                  <c:v>42.41800000000093</c:v>
                </c:pt>
                <c:pt idx="785">
                  <c:v>42.418100000000933</c:v>
                </c:pt>
                <c:pt idx="786">
                  <c:v>42.418200000000937</c:v>
                </c:pt>
                <c:pt idx="787">
                  <c:v>42.41830000000094</c:v>
                </c:pt>
                <c:pt idx="788">
                  <c:v>42.418400000000943</c:v>
                </c:pt>
                <c:pt idx="789">
                  <c:v>42.418500000000947</c:v>
                </c:pt>
                <c:pt idx="790">
                  <c:v>42.41860000000095</c:v>
                </c:pt>
                <c:pt idx="791">
                  <c:v>42.418700000000953</c:v>
                </c:pt>
                <c:pt idx="792">
                  <c:v>42.418800000000957</c:v>
                </c:pt>
                <c:pt idx="793">
                  <c:v>42.41890000000096</c:v>
                </c:pt>
                <c:pt idx="794">
                  <c:v>42.419000000000963</c:v>
                </c:pt>
                <c:pt idx="795">
                  <c:v>42.419100000000967</c:v>
                </c:pt>
                <c:pt idx="796">
                  <c:v>42.41920000000097</c:v>
                </c:pt>
                <c:pt idx="797">
                  <c:v>42.419300000000973</c:v>
                </c:pt>
                <c:pt idx="798">
                  <c:v>42.419400000000977</c:v>
                </c:pt>
                <c:pt idx="799">
                  <c:v>42.41950000000098</c:v>
                </c:pt>
                <c:pt idx="800">
                  <c:v>42.419600000000983</c:v>
                </c:pt>
                <c:pt idx="801">
                  <c:v>42.419700000000987</c:v>
                </c:pt>
                <c:pt idx="802">
                  <c:v>42.41980000000099</c:v>
                </c:pt>
                <c:pt idx="803">
                  <c:v>42.419900000000993</c:v>
                </c:pt>
                <c:pt idx="804">
                  <c:v>42.420000000000996</c:v>
                </c:pt>
                <c:pt idx="805">
                  <c:v>42.420100000001</c:v>
                </c:pt>
                <c:pt idx="806">
                  <c:v>42.420200000001003</c:v>
                </c:pt>
                <c:pt idx="807">
                  <c:v>42.420300000001006</c:v>
                </c:pt>
                <c:pt idx="808">
                  <c:v>42.42040000000101</c:v>
                </c:pt>
                <c:pt idx="809">
                  <c:v>42.420500000001013</c:v>
                </c:pt>
                <c:pt idx="810">
                  <c:v>42.420600000001016</c:v>
                </c:pt>
                <c:pt idx="811">
                  <c:v>42.42070000000102</c:v>
                </c:pt>
                <c:pt idx="812">
                  <c:v>42.420800000001023</c:v>
                </c:pt>
                <c:pt idx="813">
                  <c:v>42.420900000001026</c:v>
                </c:pt>
                <c:pt idx="814">
                  <c:v>42.42100000000103</c:v>
                </c:pt>
                <c:pt idx="815">
                  <c:v>42.421100000001033</c:v>
                </c:pt>
                <c:pt idx="816">
                  <c:v>42.421200000001036</c:v>
                </c:pt>
                <c:pt idx="817">
                  <c:v>42.42130000000104</c:v>
                </c:pt>
                <c:pt idx="818">
                  <c:v>42.421400000001043</c:v>
                </c:pt>
                <c:pt idx="819">
                  <c:v>42.421500000001046</c:v>
                </c:pt>
                <c:pt idx="820">
                  <c:v>42.42160000000105</c:v>
                </c:pt>
                <c:pt idx="821">
                  <c:v>42.421700000001053</c:v>
                </c:pt>
                <c:pt idx="822">
                  <c:v>42.421800000001056</c:v>
                </c:pt>
                <c:pt idx="823">
                  <c:v>42.42190000000106</c:v>
                </c:pt>
                <c:pt idx="824">
                  <c:v>42.422000000001063</c:v>
                </c:pt>
                <c:pt idx="825">
                  <c:v>42.422100000001066</c:v>
                </c:pt>
                <c:pt idx="826">
                  <c:v>42.422200000001069</c:v>
                </c:pt>
                <c:pt idx="827">
                  <c:v>42.422300000001073</c:v>
                </c:pt>
                <c:pt idx="828">
                  <c:v>42.422400000001076</c:v>
                </c:pt>
                <c:pt idx="829">
                  <c:v>42.422500000001079</c:v>
                </c:pt>
                <c:pt idx="830">
                  <c:v>42.422600000001083</c:v>
                </c:pt>
                <c:pt idx="831">
                  <c:v>42.422700000001086</c:v>
                </c:pt>
                <c:pt idx="832">
                  <c:v>42.422800000001089</c:v>
                </c:pt>
                <c:pt idx="833">
                  <c:v>42.422900000001093</c:v>
                </c:pt>
                <c:pt idx="834">
                  <c:v>42.423000000001096</c:v>
                </c:pt>
                <c:pt idx="835">
                  <c:v>42.423100000001099</c:v>
                </c:pt>
                <c:pt idx="836">
                  <c:v>42.423200000001103</c:v>
                </c:pt>
                <c:pt idx="837">
                  <c:v>42.423300000001106</c:v>
                </c:pt>
                <c:pt idx="838">
                  <c:v>42.423400000001109</c:v>
                </c:pt>
                <c:pt idx="839">
                  <c:v>42.423500000001113</c:v>
                </c:pt>
                <c:pt idx="840">
                  <c:v>42.423600000001116</c:v>
                </c:pt>
                <c:pt idx="841">
                  <c:v>42.423700000001119</c:v>
                </c:pt>
                <c:pt idx="842">
                  <c:v>42.423800000001123</c:v>
                </c:pt>
                <c:pt idx="843">
                  <c:v>42.423900000001126</c:v>
                </c:pt>
                <c:pt idx="844">
                  <c:v>42.424000000001129</c:v>
                </c:pt>
                <c:pt idx="845">
                  <c:v>42.424100000001133</c:v>
                </c:pt>
                <c:pt idx="846">
                  <c:v>42.424200000001136</c:v>
                </c:pt>
                <c:pt idx="847">
                  <c:v>42.424300000001139</c:v>
                </c:pt>
                <c:pt idx="848">
                  <c:v>42.424400000001143</c:v>
                </c:pt>
                <c:pt idx="849">
                  <c:v>42.424500000001146</c:v>
                </c:pt>
                <c:pt idx="850">
                  <c:v>42.424600000001149</c:v>
                </c:pt>
                <c:pt idx="851">
                  <c:v>42.424700000001152</c:v>
                </c:pt>
                <c:pt idx="852">
                  <c:v>42.424800000001156</c:v>
                </c:pt>
                <c:pt idx="853">
                  <c:v>42.424900000001159</c:v>
                </c:pt>
                <c:pt idx="854">
                  <c:v>42.425000000001162</c:v>
                </c:pt>
                <c:pt idx="855">
                  <c:v>42.425100000001166</c:v>
                </c:pt>
                <c:pt idx="856">
                  <c:v>42.425200000001169</c:v>
                </c:pt>
                <c:pt idx="857">
                  <c:v>42.425300000001172</c:v>
                </c:pt>
                <c:pt idx="858">
                  <c:v>42.425400000001176</c:v>
                </c:pt>
                <c:pt idx="859">
                  <c:v>42.425500000001179</c:v>
                </c:pt>
                <c:pt idx="860">
                  <c:v>42.425600000001182</c:v>
                </c:pt>
                <c:pt idx="861">
                  <c:v>42.425700000001186</c:v>
                </c:pt>
                <c:pt idx="862">
                  <c:v>42.425800000001189</c:v>
                </c:pt>
                <c:pt idx="863">
                  <c:v>42.425900000001192</c:v>
                </c:pt>
                <c:pt idx="864">
                  <c:v>42.426000000001196</c:v>
                </c:pt>
                <c:pt idx="865">
                  <c:v>42.426100000001199</c:v>
                </c:pt>
                <c:pt idx="866">
                  <c:v>42.426200000001202</c:v>
                </c:pt>
                <c:pt idx="867">
                  <c:v>42.426300000001206</c:v>
                </c:pt>
                <c:pt idx="868">
                  <c:v>42.426400000001209</c:v>
                </c:pt>
                <c:pt idx="869">
                  <c:v>42.426500000001212</c:v>
                </c:pt>
                <c:pt idx="870">
                  <c:v>42.426600000001216</c:v>
                </c:pt>
                <c:pt idx="871">
                  <c:v>42.426700000001219</c:v>
                </c:pt>
                <c:pt idx="872">
                  <c:v>42.426800000001222</c:v>
                </c:pt>
                <c:pt idx="873">
                  <c:v>42.426900000001226</c:v>
                </c:pt>
                <c:pt idx="874">
                  <c:v>42.427000000001229</c:v>
                </c:pt>
                <c:pt idx="875">
                  <c:v>42.427100000001232</c:v>
                </c:pt>
                <c:pt idx="876">
                  <c:v>42.427200000001235</c:v>
                </c:pt>
                <c:pt idx="877">
                  <c:v>42.427300000001239</c:v>
                </c:pt>
                <c:pt idx="878">
                  <c:v>42.427400000001242</c:v>
                </c:pt>
                <c:pt idx="879">
                  <c:v>42.427500000001245</c:v>
                </c:pt>
                <c:pt idx="880">
                  <c:v>42.427600000001249</c:v>
                </c:pt>
                <c:pt idx="881">
                  <c:v>42.427700000001252</c:v>
                </c:pt>
                <c:pt idx="882">
                  <c:v>42.427800000001255</c:v>
                </c:pt>
                <c:pt idx="883">
                  <c:v>42.427900000001259</c:v>
                </c:pt>
                <c:pt idx="884">
                  <c:v>42.428000000001262</c:v>
                </c:pt>
                <c:pt idx="885">
                  <c:v>42.428100000001265</c:v>
                </c:pt>
                <c:pt idx="886">
                  <c:v>42.428200000001269</c:v>
                </c:pt>
                <c:pt idx="887">
                  <c:v>42.428300000001272</c:v>
                </c:pt>
                <c:pt idx="888">
                  <c:v>42.428400000001275</c:v>
                </c:pt>
                <c:pt idx="889">
                  <c:v>42.428500000001279</c:v>
                </c:pt>
                <c:pt idx="890">
                  <c:v>42.428600000001282</c:v>
                </c:pt>
                <c:pt idx="891">
                  <c:v>42.428700000001285</c:v>
                </c:pt>
                <c:pt idx="892">
                  <c:v>42.428800000001289</c:v>
                </c:pt>
                <c:pt idx="893">
                  <c:v>42.428900000001292</c:v>
                </c:pt>
                <c:pt idx="894">
                  <c:v>42.429000000001295</c:v>
                </c:pt>
                <c:pt idx="895">
                  <c:v>42.429100000001299</c:v>
                </c:pt>
                <c:pt idx="896">
                  <c:v>42.429200000001302</c:v>
                </c:pt>
                <c:pt idx="897">
                  <c:v>42.429300000001305</c:v>
                </c:pt>
                <c:pt idx="898">
                  <c:v>42.429400000001309</c:v>
                </c:pt>
                <c:pt idx="899">
                  <c:v>42.429500000001312</c:v>
                </c:pt>
                <c:pt idx="900">
                  <c:v>42.429600000001315</c:v>
                </c:pt>
                <c:pt idx="901">
                  <c:v>42.429700000001318</c:v>
                </c:pt>
                <c:pt idx="902">
                  <c:v>42.429800000001322</c:v>
                </c:pt>
                <c:pt idx="903">
                  <c:v>42.429900000001325</c:v>
                </c:pt>
                <c:pt idx="904">
                  <c:v>42.430000000001328</c:v>
                </c:pt>
                <c:pt idx="905">
                  <c:v>42.430100000001332</c:v>
                </c:pt>
                <c:pt idx="906">
                  <c:v>42.430200000001335</c:v>
                </c:pt>
                <c:pt idx="907">
                  <c:v>42.430300000001338</c:v>
                </c:pt>
                <c:pt idx="908">
                  <c:v>42.430400000001342</c:v>
                </c:pt>
                <c:pt idx="909">
                  <c:v>42.430500000001345</c:v>
                </c:pt>
                <c:pt idx="910">
                  <c:v>42.430600000001348</c:v>
                </c:pt>
                <c:pt idx="911">
                  <c:v>42.430700000001352</c:v>
                </c:pt>
                <c:pt idx="912">
                  <c:v>42.430800000001355</c:v>
                </c:pt>
                <c:pt idx="913">
                  <c:v>42.430900000001358</c:v>
                </c:pt>
                <c:pt idx="914">
                  <c:v>42.431000000001362</c:v>
                </c:pt>
                <c:pt idx="915">
                  <c:v>42.431100000001365</c:v>
                </c:pt>
                <c:pt idx="916">
                  <c:v>42.431200000001368</c:v>
                </c:pt>
                <c:pt idx="917">
                  <c:v>42.431300000001372</c:v>
                </c:pt>
                <c:pt idx="918">
                  <c:v>42.431400000001375</c:v>
                </c:pt>
                <c:pt idx="919">
                  <c:v>42.431500000001378</c:v>
                </c:pt>
                <c:pt idx="920">
                  <c:v>42.431600000001382</c:v>
                </c:pt>
                <c:pt idx="921">
                  <c:v>42.431700000001385</c:v>
                </c:pt>
                <c:pt idx="922">
                  <c:v>42.431800000001388</c:v>
                </c:pt>
                <c:pt idx="923">
                  <c:v>42.431900000001392</c:v>
                </c:pt>
                <c:pt idx="924">
                  <c:v>42.432000000001395</c:v>
                </c:pt>
                <c:pt idx="925">
                  <c:v>42.432100000001398</c:v>
                </c:pt>
                <c:pt idx="926">
                  <c:v>42.432200000001401</c:v>
                </c:pt>
                <c:pt idx="927">
                  <c:v>42.432300000001405</c:v>
                </c:pt>
                <c:pt idx="928">
                  <c:v>42.432400000001408</c:v>
                </c:pt>
                <c:pt idx="929">
                  <c:v>42.432500000001411</c:v>
                </c:pt>
                <c:pt idx="930">
                  <c:v>42.432600000001415</c:v>
                </c:pt>
                <c:pt idx="931">
                  <c:v>42.432700000001418</c:v>
                </c:pt>
                <c:pt idx="932">
                  <c:v>42.432800000001421</c:v>
                </c:pt>
                <c:pt idx="933">
                  <c:v>42.432900000001425</c:v>
                </c:pt>
                <c:pt idx="934">
                  <c:v>42.433000000001428</c:v>
                </c:pt>
                <c:pt idx="935">
                  <c:v>42.433100000001431</c:v>
                </c:pt>
                <c:pt idx="936">
                  <c:v>42.433200000001435</c:v>
                </c:pt>
                <c:pt idx="937">
                  <c:v>42.433300000001438</c:v>
                </c:pt>
                <c:pt idx="938">
                  <c:v>42.433400000001441</c:v>
                </c:pt>
                <c:pt idx="939">
                  <c:v>42.433500000001445</c:v>
                </c:pt>
                <c:pt idx="940">
                  <c:v>42.433600000001448</c:v>
                </c:pt>
                <c:pt idx="941">
                  <c:v>42.433700000001451</c:v>
                </c:pt>
                <c:pt idx="942">
                  <c:v>42.433800000001455</c:v>
                </c:pt>
                <c:pt idx="943">
                  <c:v>42.433900000001458</c:v>
                </c:pt>
                <c:pt idx="944">
                  <c:v>42.434000000001461</c:v>
                </c:pt>
                <c:pt idx="945">
                  <c:v>42.434100000001465</c:v>
                </c:pt>
                <c:pt idx="946">
                  <c:v>42.434200000001468</c:v>
                </c:pt>
                <c:pt idx="947">
                  <c:v>42.434300000001471</c:v>
                </c:pt>
                <c:pt idx="948">
                  <c:v>42.434400000001474</c:v>
                </c:pt>
                <c:pt idx="949">
                  <c:v>42.434500000001478</c:v>
                </c:pt>
                <c:pt idx="950">
                  <c:v>42.434600000001481</c:v>
                </c:pt>
                <c:pt idx="951">
                  <c:v>42.434700000001484</c:v>
                </c:pt>
                <c:pt idx="952">
                  <c:v>42.434800000001488</c:v>
                </c:pt>
                <c:pt idx="953">
                  <c:v>42.434900000001491</c:v>
                </c:pt>
                <c:pt idx="954">
                  <c:v>42.435000000001494</c:v>
                </c:pt>
                <c:pt idx="955">
                  <c:v>42.435100000001498</c:v>
                </c:pt>
                <c:pt idx="956">
                  <c:v>42.435200000001501</c:v>
                </c:pt>
                <c:pt idx="957">
                  <c:v>42.435300000001504</c:v>
                </c:pt>
                <c:pt idx="958">
                  <c:v>42.435400000001508</c:v>
                </c:pt>
                <c:pt idx="959">
                  <c:v>42.435500000001511</c:v>
                </c:pt>
                <c:pt idx="960">
                  <c:v>42.435600000001514</c:v>
                </c:pt>
                <c:pt idx="961">
                  <c:v>42.435700000001518</c:v>
                </c:pt>
                <c:pt idx="962">
                  <c:v>42.435800000001521</c:v>
                </c:pt>
                <c:pt idx="963">
                  <c:v>42.435900000001524</c:v>
                </c:pt>
                <c:pt idx="964">
                  <c:v>42.436000000001528</c:v>
                </c:pt>
                <c:pt idx="965">
                  <c:v>42.436100000001531</c:v>
                </c:pt>
                <c:pt idx="966">
                  <c:v>42.436200000001534</c:v>
                </c:pt>
                <c:pt idx="967">
                  <c:v>42.436300000001538</c:v>
                </c:pt>
                <c:pt idx="968">
                  <c:v>42.436400000001541</c:v>
                </c:pt>
                <c:pt idx="969">
                  <c:v>42.436500000001544</c:v>
                </c:pt>
                <c:pt idx="970">
                  <c:v>42.436600000001548</c:v>
                </c:pt>
                <c:pt idx="971">
                  <c:v>42.436700000001551</c:v>
                </c:pt>
                <c:pt idx="972">
                  <c:v>42.436800000001554</c:v>
                </c:pt>
                <c:pt idx="973">
                  <c:v>42.436900000001557</c:v>
                </c:pt>
                <c:pt idx="974">
                  <c:v>42.437000000001561</c:v>
                </c:pt>
                <c:pt idx="975">
                  <c:v>42.437100000001564</c:v>
                </c:pt>
                <c:pt idx="976">
                  <c:v>42.437200000001567</c:v>
                </c:pt>
                <c:pt idx="977">
                  <c:v>42.437300000001571</c:v>
                </c:pt>
                <c:pt idx="978">
                  <c:v>42.437400000001574</c:v>
                </c:pt>
                <c:pt idx="979">
                  <c:v>42.437500000001577</c:v>
                </c:pt>
                <c:pt idx="980">
                  <c:v>42.437600000001581</c:v>
                </c:pt>
                <c:pt idx="981">
                  <c:v>42.437700000001584</c:v>
                </c:pt>
                <c:pt idx="982">
                  <c:v>42.437800000001587</c:v>
                </c:pt>
                <c:pt idx="983">
                  <c:v>42.437900000001591</c:v>
                </c:pt>
                <c:pt idx="984">
                  <c:v>42.438000000001594</c:v>
                </c:pt>
                <c:pt idx="985">
                  <c:v>42.438100000001597</c:v>
                </c:pt>
                <c:pt idx="986">
                  <c:v>42.438200000001601</c:v>
                </c:pt>
                <c:pt idx="987">
                  <c:v>42.438300000001604</c:v>
                </c:pt>
                <c:pt idx="988">
                  <c:v>42.438400000001607</c:v>
                </c:pt>
                <c:pt idx="989">
                  <c:v>42.438500000001611</c:v>
                </c:pt>
                <c:pt idx="990">
                  <c:v>42.438600000001614</c:v>
                </c:pt>
                <c:pt idx="991">
                  <c:v>42.438700000001617</c:v>
                </c:pt>
                <c:pt idx="992">
                  <c:v>42.438800000001621</c:v>
                </c:pt>
                <c:pt idx="993">
                  <c:v>42.438900000001624</c:v>
                </c:pt>
                <c:pt idx="994">
                  <c:v>42.439000000001627</c:v>
                </c:pt>
                <c:pt idx="995">
                  <c:v>42.439100000001631</c:v>
                </c:pt>
                <c:pt idx="996">
                  <c:v>42.439200000001634</c:v>
                </c:pt>
                <c:pt idx="997">
                  <c:v>42.439300000001637</c:v>
                </c:pt>
                <c:pt idx="998">
                  <c:v>42.43940000000164</c:v>
                </c:pt>
                <c:pt idx="999">
                  <c:v>42.439500000001644</c:v>
                </c:pt>
                <c:pt idx="1000">
                  <c:v>42.439600000001647</c:v>
                </c:pt>
              </c:numCache>
            </c:numRef>
          </c:xVal>
          <c:yVal>
            <c:numRef>
              <c:f>Calculs!$W$4:$W$1004</c:f>
              <c:numCache>
                <c:formatCode>0.00</c:formatCode>
                <c:ptCount val="1001"/>
                <c:pt idx="0">
                  <c:v>37.61313451725249</c:v>
                </c:pt>
                <c:pt idx="1">
                  <c:v>37.795723238328847</c:v>
                </c:pt>
                <c:pt idx="2">
                  <c:v>38.83790257371804</c:v>
                </c:pt>
                <c:pt idx="3">
                  <c:v>40.428822032488462</c:v>
                </c:pt>
                <c:pt idx="4">
                  <c:v>41.992646350142422</c:v>
                </c:pt>
                <c:pt idx="5">
                  <c:v>43.525907238983741</c:v>
                </c:pt>
                <c:pt idx="6">
                  <c:v>45.061571274796627</c:v>
                </c:pt>
                <c:pt idx="7">
                  <c:v>46.635240806953625</c:v>
                </c:pt>
                <c:pt idx="8">
                  <c:v>48.247472376455583</c:v>
                </c:pt>
                <c:pt idx="9">
                  <c:v>49.898824317471693</c:v>
                </c:pt>
                <c:pt idx="10">
                  <c:v>51.589856662370181</c:v>
                </c:pt>
                <c:pt idx="11">
                  <c:v>53.317024905661746</c:v>
                </c:pt>
                <c:pt idx="12">
                  <c:v>55.076506261763043</c:v>
                </c:pt>
                <c:pt idx="13">
                  <c:v>56.868445798742904</c:v>
                </c:pt>
                <c:pt idx="14">
                  <c:v>58.692985973000056</c:v>
                </c:pt>
                <c:pt idx="15">
                  <c:v>60.55026659121917</c:v>
                </c:pt>
                <c:pt idx="16">
                  <c:v>62.440424772654808</c:v>
                </c:pt>
                <c:pt idx="17">
                  <c:v>64.363594911757033</c:v>
                </c:pt>
                <c:pt idx="18">
                  <c:v>66.319908641152992</c:v>
                </c:pt>
                <c:pt idx="19">
                  <c:v>68.309494794998656</c:v>
                </c:pt>
                <c:pt idx="20">
                  <c:v>70.332479372714644</c:v>
                </c:pt>
                <c:pt idx="21">
                  <c:v>72.387059410147131</c:v>
                </c:pt>
                <c:pt idx="22">
                  <c:v>74.4713144635666</c:v>
                </c:pt>
                <c:pt idx="23">
                  <c:v>76.585191508978397</c:v>
                </c:pt>
                <c:pt idx="24">
                  <c:v>78.728634296070439</c:v>
                </c:pt>
                <c:pt idx="25">
                  <c:v>80.901583350744588</c:v>
                </c:pt>
                <c:pt idx="26">
                  <c:v>83.103975978392228</c:v>
                </c:pt>
                <c:pt idx="27">
                  <c:v>85.335746267915695</c:v>
                </c:pt>
                <c:pt idx="28">
                  <c:v>87.596825096496374</c:v>
                </c:pt>
                <c:pt idx="29">
                  <c:v>89.887140135110158</c:v>
                </c:pt>
                <c:pt idx="30">
                  <c:v>92.206615854791167</c:v>
                </c:pt>
                <c:pt idx="31">
                  <c:v>94.555173533643512</c:v>
                </c:pt>
                <c:pt idx="32">
                  <c:v>96.93273126460106</c:v>
                </c:pt>
                <c:pt idx="33">
                  <c:v>99.339203963934921</c:v>
                </c:pt>
                <c:pt idx="34">
                  <c:v>101.7745033805076</c:v>
                </c:pt>
                <c:pt idx="35">
                  <c:v>104.23853810577361</c:v>
                </c:pt>
                <c:pt idx="36">
                  <c:v>106.73121358452416</c:v>
                </c:pt>
                <c:pt idx="37">
                  <c:v>109.2524321263754</c:v>
                </c:pt>
                <c:pt idx="38">
                  <c:v>111.80209291799676</c:v>
                </c:pt>
                <c:pt idx="39">
                  <c:v>114.38009203607977</c:v>
                </c:pt>
                <c:pt idx="40">
                  <c:v>116.98632246104178</c:v>
                </c:pt>
                <c:pt idx="41">
                  <c:v>119.61873385925954</c:v>
                </c:pt>
                <c:pt idx="42">
                  <c:v>122.27518378219995</c:v>
                </c:pt>
                <c:pt idx="43">
                  <c:v>124.95542522731458</c:v>
                </c:pt>
                <c:pt idx="44">
                  <c:v>127.65920874585761</c:v>
                </c:pt>
                <c:pt idx="45">
                  <c:v>130.3862824912319</c:v>
                </c:pt>
                <c:pt idx="46">
                  <c:v>133.13639226785762</c:v>
                </c:pt>
                <c:pt idx="47">
                  <c:v>135.90928158054442</c:v>
                </c:pt>
                <c:pt idx="48">
                  <c:v>138.70469168435082</c:v>
                </c:pt>
                <c:pt idx="49">
                  <c:v>141.52236163491281</c:v>
                </c:pt>
                <c:pt idx="50">
                  <c:v>144.36202833922351</c:v>
                </c:pt>
                <c:pt idx="51">
                  <c:v>147.22342660684617</c:v>
                </c:pt>
                <c:pt idx="52">
                  <c:v>150.10628920154159</c:v>
                </c:pt>
                <c:pt idx="53">
                  <c:v>153.01034689329293</c:v>
                </c:pt>
                <c:pt idx="54">
                  <c:v>155.93532851070816</c:v>
                </c:pt>
                <c:pt idx="55">
                  <c:v>158.88096099378231</c:v>
                </c:pt>
                <c:pt idx="56">
                  <c:v>161.84696944700062</c:v>
                </c:pt>
                <c:pt idx="57">
                  <c:v>164.83307719276391</c:v>
                </c:pt>
                <c:pt idx="58">
                  <c:v>167.83900582511703</c:v>
                </c:pt>
                <c:pt idx="59">
                  <c:v>170.86447526376224</c:v>
                </c:pt>
                <c:pt idx="60">
                  <c:v>173.90920380833748</c:v>
                </c:pt>
                <c:pt idx="61">
                  <c:v>176.9729081929417</c:v>
                </c:pt>
                <c:pt idx="62">
                  <c:v>180.05530364088654</c:v>
                </c:pt>
                <c:pt idx="63">
                  <c:v>183.15610391965785</c:v>
                </c:pt>
                <c:pt idx="64">
                  <c:v>186.27502139606449</c:v>
                </c:pt>
                <c:pt idx="65">
                  <c:v>189.41176709155889</c:v>
                </c:pt>
                <c:pt idx="66">
                  <c:v>192.5660507377074</c:v>
                </c:pt>
                <c:pt idx="67">
                  <c:v>195.73758083179322</c:v>
                </c:pt>
                <c:pt idx="68">
                  <c:v>198.92606469253133</c:v>
                </c:pt>
                <c:pt idx="69">
                  <c:v>202.13120851587817</c:v>
                </c:pt>
                <c:pt idx="70">
                  <c:v>205.35271743091482</c:v>
                </c:pt>
                <c:pt idx="71">
                  <c:v>208.59029555578715</c:v>
                </c:pt>
                <c:pt idx="72">
                  <c:v>211.84364605368165</c:v>
                </c:pt>
                <c:pt idx="73">
                  <c:v>215.11247118882093</c:v>
                </c:pt>
                <c:pt idx="74">
                  <c:v>218.39647238245644</c:v>
                </c:pt>
                <c:pt idx="75">
                  <c:v>221.69535026884409</c:v>
                </c:pt>
                <c:pt idx="76">
                  <c:v>225.00880475118046</c:v>
                </c:pt>
                <c:pt idx="77">
                  <c:v>228.33653505748359</c:v>
                </c:pt>
                <c:pt idx="78">
                  <c:v>231.67823979639897</c:v>
                </c:pt>
                <c:pt idx="79">
                  <c:v>235.03361701291291</c:v>
                </c:pt>
                <c:pt idx="80">
                  <c:v>238.40236424395513</c:v>
                </c:pt>
                <c:pt idx="81">
                  <c:v>241.78133735132491</c:v>
                </c:pt>
                <c:pt idx="82">
                  <c:v>245.16731141299709</c:v>
                </c:pt>
                <c:pt idx="83">
                  <c:v>248.55986867275794</c:v>
                </c:pt>
                <c:pt idx="84">
                  <c:v>251.95859272453563</c:v>
                </c:pt>
                <c:pt idx="85">
                  <c:v>255.36306858817528</c:v>
                </c:pt>
                <c:pt idx="86">
                  <c:v>258.77288278426545</c:v>
                </c:pt>
                <c:pt idx="87">
                  <c:v>262.18762340799873</c:v>
                </c:pt>
                <c:pt idx="88">
                  <c:v>265.60688020204464</c:v>
                </c:pt>
                <c:pt idx="89">
                  <c:v>269.03024462841569</c:v>
                </c:pt>
                <c:pt idx="90">
                  <c:v>272.45730993930783</c:v>
                </c:pt>
                <c:pt idx="91">
                  <c:v>275.88632560303557</c:v>
                </c:pt>
                <c:pt idx="92">
                  <c:v>279.3155097074029</c:v>
                </c:pt>
                <c:pt idx="93">
                  <c:v>282.74441471331488</c:v>
                </c:pt>
                <c:pt idx="94">
                  <c:v>286.17259606060213</c:v>
                </c:pt>
                <c:pt idx="95">
                  <c:v>289.59961223998158</c:v>
                </c:pt>
                <c:pt idx="96">
                  <c:v>293.02502486347231</c:v>
                </c:pt>
                <c:pt idx="97">
                  <c:v>296.44839873325463</c:v>
                </c:pt>
                <c:pt idx="98">
                  <c:v>299.86930190896112</c:v>
                </c:pt>
                <c:pt idx="99">
                  <c:v>303.28730577338769</c:v>
                </c:pt>
                <c:pt idx="100">
                  <c:v>306.70198509661532</c:v>
                </c:pt>
                <c:pt idx="101">
                  <c:v>310.11268913066289</c:v>
                </c:pt>
                <c:pt idx="102">
                  <c:v>313.51876572378382</c:v>
                </c:pt>
                <c:pt idx="103">
                  <c:v>316.91979342018067</c:v>
                </c:pt>
                <c:pt idx="104">
                  <c:v>320.31535455217011</c:v>
                </c:pt>
                <c:pt idx="105">
                  <c:v>323.70503529681872</c:v>
                </c:pt>
                <c:pt idx="106">
                  <c:v>327.08842573087713</c:v>
                </c:pt>
                <c:pt idx="107">
                  <c:v>330.46511988401113</c:v>
                </c:pt>
                <c:pt idx="108">
                  <c:v>333.83471579032772</c:v>
                </c:pt>
                <c:pt idx="109">
                  <c:v>337.19681553819436</c:v>
                </c:pt>
                <c:pt idx="110">
                  <c:v>340.55102531835013</c:v>
                </c:pt>
                <c:pt idx="111">
                  <c:v>343.89974065569049</c:v>
                </c:pt>
                <c:pt idx="112">
                  <c:v>347.24541294677857</c:v>
                </c:pt>
                <c:pt idx="113">
                  <c:v>350.58773073117902</c:v>
                </c:pt>
                <c:pt idx="114">
                  <c:v>353.926385080317</c:v>
                </c:pt>
                <c:pt idx="115">
                  <c:v>357.26106963413662</c:v>
                </c:pt>
                <c:pt idx="116">
                  <c:v>360.59148063675116</c:v>
                </c:pt>
                <c:pt idx="117">
                  <c:v>363.91731697108764</c:v>
                </c:pt>
                <c:pt idx="118">
                  <c:v>367.23828019252147</c:v>
                </c:pt>
                <c:pt idx="119">
                  <c:v>370.5540745615026</c:v>
                </c:pt>
                <c:pt idx="120">
                  <c:v>373.86440707517119</c:v>
                </c:pt>
                <c:pt idx="121">
                  <c:v>377.16413432622602</c:v>
                </c:pt>
                <c:pt idx="122">
                  <c:v>380.44803685258807</c:v>
                </c:pt>
                <c:pt idx="123">
                  <c:v>383.71572601829138</c:v>
                </c:pt>
                <c:pt idx="124">
                  <c:v>386.9668191576817</c:v>
                </c:pt>
                <c:pt idx="125">
                  <c:v>390.20093959907842</c:v>
                </c:pt>
                <c:pt idx="126">
                  <c:v>393.41771668627052</c:v>
                </c:pt>
                <c:pt idx="127">
                  <c:v>396.61678579786241</c:v>
                </c:pt>
                <c:pt idx="128">
                  <c:v>399.79778836449947</c:v>
                </c:pt>
                <c:pt idx="129">
                  <c:v>402.96037188398714</c:v>
                </c:pt>
                <c:pt idx="130">
                  <c:v>406.10418993433535</c:v>
                </c:pt>
                <c:pt idx="131">
                  <c:v>409.22757469096234</c:v>
                </c:pt>
                <c:pt idx="132">
                  <c:v>412.32884642955958</c:v>
                </c:pt>
                <c:pt idx="133">
                  <c:v>415.40765418425553</c:v>
                </c:pt>
                <c:pt idx="134">
                  <c:v>418.46365405367396</c:v>
                </c:pt>
                <c:pt idx="135">
                  <c:v>421.49650919966933</c:v>
                </c:pt>
                <c:pt idx="136">
                  <c:v>424.50588984380323</c:v>
                </c:pt>
                <c:pt idx="137">
                  <c:v>427.4914732615938</c:v>
                </c:pt>
                <c:pt idx="138">
                  <c:v>430.4529437745793</c:v>
                </c:pt>
                <c:pt idx="139">
                  <c:v>433.38999274023138</c:v>
                </c:pt>
                <c:pt idx="140">
                  <c:v>436.30231853975607</c:v>
                </c:pt>
                <c:pt idx="141">
                  <c:v>439.17313644647618</c:v>
                </c:pt>
                <c:pt idx="142">
                  <c:v>441.98548921481421</c:v>
                </c:pt>
                <c:pt idx="143">
                  <c:v>444.73888367418539</c:v>
                </c:pt>
                <c:pt idx="144">
                  <c:v>447.43284938683917</c:v>
                </c:pt>
                <c:pt idx="145">
                  <c:v>450.0669384906974</c:v>
                </c:pt>
                <c:pt idx="146">
                  <c:v>452.64072553445385</c:v>
                </c:pt>
                <c:pt idx="147">
                  <c:v>455.15380730520769</c:v>
                </c:pt>
                <c:pt idx="148">
                  <c:v>457.605802648907</c:v>
                </c:pt>
                <c:pt idx="149">
                  <c:v>459.99635228386569</c:v>
                </c:pt>
                <c:pt idx="150">
                  <c:v>462.32511860763344</c:v>
                </c:pt>
                <c:pt idx="151">
                  <c:v>464.59178549748447</c:v>
                </c:pt>
                <c:pt idx="152">
                  <c:v>466.79605810479649</c:v>
                </c:pt>
                <c:pt idx="153">
                  <c:v>468.93766264358709</c:v>
                </c:pt>
                <c:pt idx="154">
                  <c:v>471.01634617347491</c:v>
                </c:pt>
                <c:pt idx="155">
                  <c:v>473.03187637733288</c:v>
                </c:pt>
                <c:pt idx="156">
                  <c:v>474.90254215760467</c:v>
                </c:pt>
                <c:pt idx="157">
                  <c:v>476.54630002666846</c:v>
                </c:pt>
                <c:pt idx="158">
                  <c:v>477.9628228698304</c:v>
                </c:pt>
                <c:pt idx="159">
                  <c:v>479.15198722829257</c:v>
                </c:pt>
                <c:pt idx="160">
                  <c:v>480.1138701049357</c:v>
                </c:pt>
                <c:pt idx="161">
                  <c:v>480.74442928691354</c:v>
                </c:pt>
                <c:pt idx="162">
                  <c:v>480.94011098962096</c:v>
                </c:pt>
                <c:pt idx="163">
                  <c:v>480.71263776432073</c:v>
                </c:pt>
                <c:pt idx="164">
                  <c:v>480.07433595789763</c:v>
                </c:pt>
                <c:pt idx="165">
                  <c:v>479.12760776431588</c:v>
                </c:pt>
                <c:pt idx="166">
                  <c:v>477.97436047857406</c:v>
                </c:pt>
                <c:pt idx="167">
                  <c:v>476.54104519297937</c:v>
                </c:pt>
                <c:pt idx="168">
                  <c:v>474.80967215725866</c:v>
                </c:pt>
                <c:pt idx="169">
                  <c:v>472.62851585216151</c:v>
                </c:pt>
                <c:pt idx="170">
                  <c:v>469.95713649754845</c:v>
                </c:pt>
                <c:pt idx="171">
                  <c:v>467.13646653384507</c:v>
                </c:pt>
                <c:pt idx="172">
                  <c:v>464.34008068855763</c:v>
                </c:pt>
                <c:pt idx="173">
                  <c:v>461.56769872884786</c:v>
                </c:pt>
                <c:pt idx="174">
                  <c:v>458.81904447557162</c:v>
                </c:pt>
                <c:pt idx="175">
                  <c:v>456.09384573285968</c:v>
                </c:pt>
                <c:pt idx="176">
                  <c:v>453.39183421912452</c:v>
                </c:pt>
                <c:pt idx="177">
                  <c:v>450.71274549946116</c:v>
                </c:pt>
                <c:pt idx="178">
                  <c:v>448.0563189194084</c:v>
                </c:pt>
                <c:pt idx="179">
                  <c:v>445.42229754004273</c:v>
                </c:pt>
                <c:pt idx="180">
                  <c:v>442.81042807437115</c:v>
                </c:pt>
                <c:pt idx="181">
                  <c:v>440.22046082499264</c:v>
                </c:pt>
                <c:pt idx="182">
                  <c:v>437.65214962300274</c:v>
                </c:pt>
                <c:pt idx="183">
                  <c:v>435.10525176811012</c:v>
                </c:pt>
                <c:pt idx="184">
                  <c:v>432.57952796993936</c:v>
                </c:pt>
                <c:pt idx="185">
                  <c:v>430.07474229049086</c:v>
                </c:pt>
                <c:pt idx="186">
                  <c:v>427.5906620877351</c:v>
                </c:pt>
                <c:pt idx="187">
                  <c:v>425.12705796031287</c:v>
                </c:pt>
                <c:pt idx="188">
                  <c:v>422.68370369331745</c:v>
                </c:pt>
                <c:pt idx="189">
                  <c:v>420.26037620513682</c:v>
                </c:pt>
                <c:pt idx="190">
                  <c:v>417.85685549532695</c:v>
                </c:pt>
                <c:pt idx="191">
                  <c:v>415.47292459350092</c:v>
                </c:pt>
                <c:pt idx="192">
                  <c:v>413.10836950920276</c:v>
                </c:pt>
                <c:pt idx="193">
                  <c:v>410.7629791827523</c:v>
                </c:pt>
                <c:pt idx="194">
                  <c:v>408.43654543703275</c:v>
                </c:pt>
                <c:pt idx="195">
                  <c:v>406.12886293020676</c:v>
                </c:pt>
                <c:pt idx="196">
                  <c:v>403.83972910933329</c:v>
                </c:pt>
                <c:pt idx="197">
                  <c:v>401.56894416487341</c:v>
                </c:pt>
                <c:pt idx="198">
                  <c:v>399.31631098605976</c:v>
                </c:pt>
                <c:pt idx="199">
                  <c:v>397.08163511711371</c:v>
                </c:pt>
                <c:pt idx="200">
                  <c:v>394.86472471428982</c:v>
                </c:pt>
                <c:pt idx="201">
                  <c:v>373.19282948170593</c:v>
                </c:pt>
                <c:pt idx="202">
                  <c:v>353.18132111957317</c:v>
                </c:pt>
                <c:pt idx="203">
                  <c:v>334.66285266579285</c:v>
                </c:pt>
                <c:pt idx="204">
                  <c:v>317.49082747879612</c:v>
                </c:pt>
                <c:pt idx="205">
                  <c:v>301.53636774572698</c:v>
                </c:pt>
                <c:pt idx="206">
                  <c:v>286.68578978935807</c:v>
                </c:pt>
                <c:pt idx="207">
                  <c:v>272.83849124895215</c:v>
                </c:pt>
                <c:pt idx="208">
                  <c:v>259.90517481462376</c:v>
                </c:pt>
                <c:pt idx="209">
                  <c:v>247.80634839010673</c:v>
                </c:pt>
                <c:pt idx="210">
                  <c:v>236.47105341427022</c:v>
                </c:pt>
                <c:pt idx="211">
                  <c:v>225.83578237909302</c:v>
                </c:pt>
                <c:pt idx="212">
                  <c:v>215.84355393211416</c:v>
                </c:pt>
                <c:pt idx="213">
                  <c:v>206.44311978887836</c:v>
                </c:pt>
                <c:pt idx="214">
                  <c:v>197.58828234191023</c:v>
                </c:pt>
                <c:pt idx="215">
                  <c:v>189.23730559344065</c:v>
                </c:pt>
                <c:pt idx="216">
                  <c:v>181.35240505592401</c:v>
                </c:pt>
                <c:pt idx="217">
                  <c:v>173.89930470877758</c:v>
                </c:pt>
                <c:pt idx="218">
                  <c:v>166.84685108924029</c:v>
                </c:pt>
                <c:pt idx="219">
                  <c:v>160.16667622139514</c:v>
                </c:pt>
                <c:pt idx="220">
                  <c:v>153.8329024220499</c:v>
                </c:pt>
                <c:pt idx="221">
                  <c:v>147.82188312189854</c:v>
                </c:pt>
                <c:pt idx="222">
                  <c:v>142.11197474997599</c:v>
                </c:pt>
                <c:pt idx="223">
                  <c:v>136.6833354844903</c:v>
                </c:pt>
                <c:pt idx="224">
                  <c:v>131.51774730211193</c:v>
                </c:pt>
                <c:pt idx="225">
                  <c:v>126.59845828353728</c:v>
                </c:pt>
                <c:pt idx="226">
                  <c:v>121.91004257401228</c:v>
                </c:pt>
                <c:pt idx="227">
                  <c:v>117.43827576834512</c:v>
                </c:pt>
                <c:pt idx="228">
                  <c:v>113.17002380283564</c:v>
                </c:pt>
                <c:pt idx="229">
                  <c:v>109.09314370131688</c:v>
                </c:pt>
                <c:pt idx="230">
                  <c:v>105.19639474718232</c:v>
                </c:pt>
                <c:pt idx="231">
                  <c:v>101.4693588444477</c:v>
                </c:pt>
                <c:pt idx="232">
                  <c:v>97.902368993992653</c:v>
                </c:pt>
                <c:pt idx="233">
                  <c:v>94.486444950628055</c:v>
                </c:pt>
                <c:pt idx="234">
                  <c:v>91.213235246241027</c:v>
                </c:pt>
                <c:pt idx="235">
                  <c:v>88.074964867071159</c:v>
                </c:pt>
                <c:pt idx="236">
                  <c:v>85.06438796172732</c:v>
                </c:pt>
                <c:pt idx="237">
                  <c:v>82.174745033016194</c:v>
                </c:pt>
                <c:pt idx="238">
                  <c:v>79.399724132811798</c:v>
                </c:pt>
                <c:pt idx="239">
                  <c:v>76.733425636562785</c:v>
                </c:pt>
                <c:pt idx="240">
                  <c:v>74.170330223880015</c:v>
                </c:pt>
                <c:pt idx="241">
                  <c:v>71.705269735043785</c:v>
                </c:pt>
                <c:pt idx="242">
                  <c:v>69.333400611125072</c:v>
                </c:pt>
                <c:pt idx="243">
                  <c:v>67.050179658499061</c:v>
                </c:pt>
                <c:pt idx="244">
                  <c:v>64.851341907497044</c:v>
                </c:pt>
                <c:pt idx="245">
                  <c:v>62.732880360348943</c:v>
                </c:pt>
                <c:pt idx="246">
                  <c:v>60.69102744589275</c:v>
                </c:pt>
                <c:pt idx="247">
                  <c:v>58.722238018177116</c:v>
                </c:pt>
                <c:pt idx="248">
                  <c:v>56.823173753401178</c:v>
                </c:pt>
                <c:pt idx="249">
                  <c:v>54.990688814933485</c:v>
                </c:pt>
                <c:pt idx="250">
                  <c:v>53.221816669676024</c:v>
                </c:pt>
                <c:pt idx="251">
                  <c:v>51.513757951019464</c:v>
                </c:pt>
                <c:pt idx="252">
                  <c:v>49.863869274264452</c:v>
                </c:pt>
                <c:pt idx="253">
                  <c:v>48.269652919822079</c:v>
                </c:pt>
                <c:pt idx="254">
                  <c:v>46.728747307905458</c:v>
                </c:pt>
                <c:pt idx="255">
                  <c:v>45.238918195905676</c:v>
                </c:pt>
                <c:pt idx="256">
                  <c:v>43.798050536317234</c:v>
                </c:pt>
                <c:pt idx="257">
                  <c:v>42.404140939039941</c:v>
                </c:pt>
                <c:pt idx="258">
                  <c:v>41.055290687213763</c:v>
                </c:pt>
                <c:pt idx="259">
                  <c:v>39.749699260517303</c:v>
                </c:pt>
                <c:pt idx="260">
                  <c:v>38.485658324139827</c:v>
                </c:pt>
                <c:pt idx="261">
                  <c:v>37.261546145478526</c:v>
                </c:pt>
                <c:pt idx="262">
                  <c:v>36.075822404065811</c:v>
                </c:pt>
                <c:pt idx="263">
                  <c:v>34.927023363337128</c:v>
                </c:pt>
                <c:pt idx="264">
                  <c:v>33.813757375648294</c:v>
                </c:pt>
                <c:pt idx="265">
                  <c:v>32.734700694474981</c:v>
                </c:pt>
                <c:pt idx="266">
                  <c:v>31.688593570003786</c:v>
                </c:pt>
                <c:pt idx="267">
                  <c:v>30.674236606383779</c:v>
                </c:pt>
                <c:pt idx="268">
                  <c:v>29.690487360768945</c:v>
                </c:pt>
                <c:pt idx="269">
                  <c:v>28.736257165967967</c:v>
                </c:pt>
                <c:pt idx="270">
                  <c:v>27.810508160046776</c:v>
                </c:pt>
                <c:pt idx="271">
                  <c:v>26.912250507615447</c:v>
                </c:pt>
                <c:pt idx="272">
                  <c:v>26.040539798790718</c:v>
                </c:pt>
                <c:pt idx="273">
                  <c:v>25.194474612970382</c:v>
                </c:pt>
                <c:pt idx="274">
                  <c:v>24.373194235597254</c:v>
                </c:pt>
                <c:pt idx="275">
                  <c:v>23.575876517039109</c:v>
                </c:pt>
                <c:pt idx="276">
                  <c:v>22.801735863575821</c:v>
                </c:pt>
                <c:pt idx="277">
                  <c:v>22.050021351273582</c:v>
                </c:pt>
                <c:pt idx="278">
                  <c:v>21.32001495424641</c:v>
                </c:pt>
                <c:pt idx="279">
                  <c:v>20.611029879463388</c:v>
                </c:pt>
                <c:pt idx="280">
                  <c:v>19.922409000861819</c:v>
                </c:pt>
                <c:pt idx="281">
                  <c:v>19.253523386077749</c:v>
                </c:pt>
                <c:pt idx="282">
                  <c:v>18.603770909609711</c:v>
                </c:pt>
                <c:pt idx="283">
                  <c:v>17.972574946694298</c:v>
                </c:pt>
                <c:pt idx="284">
                  <c:v>17.359383142596613</c:v>
                </c:pt>
                <c:pt idx="285">
                  <c:v>16.763666252408449</c:v>
                </c:pt>
                <c:pt idx="286">
                  <c:v>16.184917046804653</c:v>
                </c:pt>
                <c:pt idx="287">
                  <c:v>15.622649279537939</c:v>
                </c:pt>
                <c:pt idx="288">
                  <c:v>15.076396712754482</c:v>
                </c:pt>
                <c:pt idx="289">
                  <c:v>14.545712196492026</c:v>
                </c:pt>
                <c:pt idx="290">
                  <c:v>14.030166798978922</c:v>
                </c:pt>
                <c:pt idx="291">
                  <c:v>13.52934898458899</c:v>
                </c:pt>
                <c:pt idx="292">
                  <c:v>13.0428638365259</c:v>
                </c:pt>
                <c:pt idx="293">
                  <c:v>12.570332321512087</c:v>
                </c:pt>
                <c:pt idx="294">
                  <c:v>12.11139059394346</c:v>
                </c:pt>
                <c:pt idx="295">
                  <c:v>11.665689337142931</c:v>
                </c:pt>
                <c:pt idx="296">
                  <c:v>11.232893139505094</c:v>
                </c:pt>
                <c:pt idx="297">
                  <c:v>10.812679903471063</c:v>
                </c:pt>
                <c:pt idx="298">
                  <c:v>10.40474028540878</c:v>
                </c:pt>
                <c:pt idx="299">
                  <c:v>10.008777164599731</c:v>
                </c:pt>
                <c:pt idx="300">
                  <c:v>9.624505139649802</c:v>
                </c:pt>
                <c:pt idx="301">
                  <c:v>9.2516500507497685</c:v>
                </c:pt>
                <c:pt idx="302">
                  <c:v>8.8899485263108478</c:v>
                </c:pt>
                <c:pt idx="303">
                  <c:v>8.5391475525934055</c:v>
                </c:pt>
                <c:pt idx="304">
                  <c:v>8.1990040650325735</c:v>
                </c:pt>
                <c:pt idx="305">
                  <c:v>7.8692845600437265</c:v>
                </c:pt>
                <c:pt idx="306">
                  <c:v>7.5497647261643896</c:v>
                </c:pt>
                <c:pt idx="307">
                  <c:v>7.2402290934568452</c:v>
                </c:pt>
                <c:pt idx="308">
                  <c:v>6.9404707001583352</c:v>
                </c:pt>
                <c:pt idx="309">
                  <c:v>6.6502907756236826</c:v>
                </c:pt>
                <c:pt idx="310">
                  <c:v>6.3694984386581295</c:v>
                </c:pt>
                <c:pt idx="311">
                  <c:v>6.0979104103870574</c:v>
                </c:pt>
                <c:pt idx="312">
                  <c:v>5.8353507408538681</c:v>
                </c:pt>
                <c:pt idx="313">
                  <c:v>5.5816505485778114</c:v>
                </c:pt>
                <c:pt idx="314">
                  <c:v>5.3366477723403625</c:v>
                </c:pt>
                <c:pt idx="315">
                  <c:v>5.1001869345016742</c:v>
                </c:pt>
                <c:pt idx="316">
                  <c:v>4.8721189151778432</c:v>
                </c:pt>
                <c:pt idx="317">
                  <c:v>4.6523007366354685</c:v>
                </c:pt>
                <c:pt idx="318">
                  <c:v>4.4405953572817927</c:v>
                </c:pt>
                <c:pt idx="319">
                  <c:v>4.2368714746471516</c:v>
                </c:pt>
                <c:pt idx="320">
                  <c:v>4.0410033367709941</c:v>
                </c:pt>
                <c:pt idx="321">
                  <c:v>3.8528705614136158</c:v>
                </c:pt>
                <c:pt idx="322">
                  <c:v>3.672357962522617</c:v>
                </c:pt>
                <c:pt idx="323">
                  <c:v>3.4993553833862032</c:v>
                </c:pt>
                <c:pt idx="324">
                  <c:v>3.3337575359042591</c:v>
                </c:pt>
                <c:pt idx="325">
                  <c:v>3.1754638454029123</c:v>
                </c:pt>
                <c:pt idx="326">
                  <c:v>3.0243783004088183</c:v>
                </c:pt>
                <c:pt idx="327">
                  <c:v>2.8804093067856793</c:v>
                </c:pt>
                <c:pt idx="328">
                  <c:v>2.7434695456176241</c:v>
                </c:pt>
                <c:pt idx="329">
                  <c:v>2.6134758342024109</c:v>
                </c:pt>
                <c:pt idx="330">
                  <c:v>2.490348989492182</c:v>
                </c:pt>
                <c:pt idx="331">
                  <c:v>2.3740136932916247</c:v>
                </c:pt>
                <c:pt idx="332">
                  <c:v>2.2643983584939558</c:v>
                </c:pt>
                <c:pt idx="333">
                  <c:v>2.161434995605521</c:v>
                </c:pt>
                <c:pt idx="334">
                  <c:v>2.0650590787824021</c:v>
                </c:pt>
                <c:pt idx="335">
                  <c:v>1.9752094105798019</c:v>
                </c:pt>
                <c:pt idx="336">
                  <c:v>1.8918279846008113</c:v>
                </c:pt>
                <c:pt idx="337">
                  <c:v>1.8148598452296734</c:v>
                </c:pt>
                <c:pt idx="338">
                  <c:v>1.744252943650918</c:v>
                </c:pt>
                <c:pt idx="339">
                  <c:v>1.6799579893952974</c:v>
                </c:pt>
                <c:pt idx="340">
                  <c:v>1.6219282967220541</c:v>
                </c:pt>
                <c:pt idx="341">
                  <c:v>1.5701196252502685</c:v>
                </c:pt>
                <c:pt idx="342">
                  <c:v>1.5244900143942404</c:v>
                </c:pt>
                <c:pt idx="343">
                  <c:v>1.4849996113417654</c:v>
                </c:pt>
                <c:pt idx="344">
                  <c:v>1.4516104925392948</c:v>
                </c:pt>
                <c:pt idx="345">
                  <c:v>1.4242864789102605</c:v>
                </c:pt>
                <c:pt idx="346">
                  <c:v>1.4029929453236618</c:v>
                </c:pt>
                <c:pt idx="347">
                  <c:v>1.3876966251357543</c:v>
                </c:pt>
                <c:pt idx="348">
                  <c:v>1.3783654109309973</c:v>
                </c:pt>
                <c:pt idx="349">
                  <c:v>1.3749681528684605</c:v>
                </c:pt>
                <c:pt idx="350">
                  <c:v>1.3774744562755643</c:v>
                </c:pt>
                <c:pt idx="351">
                  <c:v>1.3858544803025219</c:v>
                </c:pt>
                <c:pt idx="352">
                  <c:v>1.4000787395432324</c:v>
                </c:pt>
                <c:pt idx="353">
                  <c:v>1.4201179105331132</c:v>
                </c:pt>
                <c:pt idx="354">
                  <c:v>1.4459426449512225</c:v>
                </c:pt>
                <c:pt idx="355">
                  <c:v>1.47752339119072</c:v>
                </c:pt>
                <c:pt idx="356">
                  <c:v>1.5148302257329544</c:v>
                </c:pt>
                <c:pt idx="357">
                  <c:v>1.5578326954856809</c:v>
                </c:pt>
                <c:pt idx="358">
                  <c:v>1.6064996719467111</c:v>
                </c:pt>
                <c:pt idx="359">
                  <c:v>1.6607992177514905</c:v>
                </c:pt>
                <c:pt idx="360">
                  <c:v>1.7206984658749505</c:v>
                </c:pt>
                <c:pt idx="361">
                  <c:v>1.786163511498396</c:v>
                </c:pt>
                <c:pt idx="362">
                  <c:v>1.8571593163303468</c:v>
                </c:pt>
                <c:pt idx="363">
                  <c:v>1.9336496249907025</c:v>
                </c:pt>
                <c:pt idx="364">
                  <c:v>2.0155968929309021</c:v>
                </c:pt>
                <c:pt idx="365">
                  <c:v>2.1029622252663662</c:v>
                </c:pt>
                <c:pt idx="366">
                  <c:v>2.1957053258371073</c:v>
                </c:pt>
                <c:pt idx="367">
                  <c:v>2.2937844557821649</c:v>
                </c:pt>
                <c:pt idx="368">
                  <c:v>2.3971564009078148</c:v>
                </c:pt>
                <c:pt idx="369">
                  <c:v>2.505776447142396</c:v>
                </c:pt>
                <c:pt idx="370">
                  <c:v>2.61959836339715</c:v>
                </c:pt>
                <c:pt idx="371">
                  <c:v>2.7385743911880884</c:v>
                </c:pt>
                <c:pt idx="372">
                  <c:v>2.8626552404151697</c:v>
                </c:pt>
                <c:pt idx="373">
                  <c:v>2.991790090739082</c:v>
                </c:pt>
                <c:pt idx="374">
                  <c:v>3.125926598040488</c:v>
                </c:pt>
                <c:pt idx="375">
                  <c:v>3.2650109054903478</c:v>
                </c:pt>
                <c:pt idx="376">
                  <c:v>3.4089876588016201</c:v>
                </c:pt>
                <c:pt idx="377">
                  <c:v>3.5578000252718081</c:v>
                </c:pt>
                <c:pt idx="378">
                  <c:v>3.7113897162619045</c:v>
                </c:pt>
                <c:pt idx="379">
                  <c:v>3.8696970127903034</c:v>
                </c:pt>
                <c:pt idx="380">
                  <c:v>4.0326607939500798</c:v>
                </c:pt>
                <c:pt idx="381">
                  <c:v>4.2002185678848472</c:v>
                </c:pt>
                <c:pt idx="382">
                  <c:v>4.3723065050823715</c:v>
                </c:pt>
                <c:pt idx="383">
                  <c:v>4.5488594737664432</c:v>
                </c:pt>
                <c:pt idx="384">
                  <c:v>4.7298110771863753</c:v>
                </c:pt>
                <c:pt idx="385">
                  <c:v>4.9150936926202684</c:v>
                </c:pt>
                <c:pt idx="386">
                  <c:v>5.1046385119229312</c:v>
                </c:pt>
                <c:pt idx="387">
                  <c:v>5.298375583462434</c:v>
                </c:pt>
                <c:pt idx="388">
                  <c:v>5.4962338553007992</c:v>
                </c:pt>
                <c:pt idx="389">
                  <c:v>5.6981412194845031</c:v>
                </c:pt>
                <c:pt idx="390">
                  <c:v>5.9040245573195707</c:v>
                </c:pt>
                <c:pt idx="391">
                  <c:v>6.1138097855140048</c:v>
                </c:pt>
                <c:pt idx="392">
                  <c:v>6.3274219030774574</c:v>
                </c:pt>
                <c:pt idx="393">
                  <c:v>6.5447850388744486</c:v>
                </c:pt>
                <c:pt idx="394">
                  <c:v>6.7658224997330993</c:v>
                </c:pt>
                <c:pt idx="395">
                  <c:v>6.9904568190166199</c:v>
                </c:pt>
                <c:pt idx="396">
                  <c:v>7.2186098055693577</c:v>
                </c:pt>
                <c:pt idx="397">
                  <c:v>7.4502025929534623</c:v>
                </c:pt>
                <c:pt idx="398">
                  <c:v>7.6851556888963009</c:v>
                </c:pt>
                <c:pt idx="399">
                  <c:v>7.9233890248721011</c:v>
                </c:pt>
                <c:pt idx="400">
                  <c:v>8.1648220057448864</c:v>
                </c:pt>
                <c:pt idx="401">
                  <c:v>8.4093735594026171</c:v>
                </c:pt>
                <c:pt idx="402">
                  <c:v>8.6569621863157842</c:v>
                </c:pt>
                <c:pt idx="403">
                  <c:v>8.9075060089560036</c:v>
                </c:pt>
                <c:pt idx="404">
                  <c:v>9.1609228210131821</c:v>
                </c:pt>
                <c:pt idx="405">
                  <c:v>9.4171301363521884</c:v>
                </c:pt>
                <c:pt idx="406">
                  <c:v>9.6760452376524455</c:v>
                </c:pt>
                <c:pt idx="407">
                  <c:v>9.9375852246761429</c:v>
                </c:pt>
                <c:pt idx="408">
                  <c:v>10.201667062113209</c:v>
                </c:pt>
                <c:pt idx="409">
                  <c:v>10.46820762695322</c:v>
                </c:pt>
                <c:pt idx="410">
                  <c:v>10.737123755336796</c:v>
                </c:pt>
                <c:pt idx="411">
                  <c:v>11.008332288841029</c:v>
                </c:pt>
                <c:pt idx="412">
                  <c:v>11.281750120155646</c:v>
                </c:pt>
                <c:pt idx="413">
                  <c:v>11.557294238108687</c:v>
                </c:pt>
                <c:pt idx="414">
                  <c:v>11.834881772002527</c:v>
                </c:pt>
                <c:pt idx="415">
                  <c:v>12.114430035223045</c:v>
                </c:pt>
                <c:pt idx="416">
                  <c:v>12.39585656808673</c:v>
                </c:pt>
                <c:pt idx="417">
                  <c:v>12.679079179892643</c:v>
                </c:pt>
                <c:pt idx="418">
                  <c:v>12.964015990147814</c:v>
                </c:pt>
                <c:pt idx="419">
                  <c:v>13.250585468936846</c:v>
                </c:pt>
                <c:pt idx="420">
                  <c:v>13.538706476408235</c:v>
                </c:pt>
                <c:pt idx="421">
                  <c:v>13.82829830135195</c:v>
                </c:pt>
                <c:pt idx="422">
                  <c:v>14.11928069884447</c:v>
                </c:pt>
                <c:pt idx="423">
                  <c:v>14.411573926939537</c:v>
                </c:pt>
                <c:pt idx="424">
                  <c:v>14.705098782384525</c:v>
                </c:pt>
                <c:pt idx="425">
                  <c:v>14.999776635344253</c:v>
                </c:pt>
                <c:pt idx="426">
                  <c:v>15.295529463115672</c:v>
                </c:pt>
                <c:pt idx="427">
                  <c:v>15.592279882818749</c:v>
                </c:pt>
                <c:pt idx="428">
                  <c:v>15.889951183050512</c:v>
                </c:pt>
                <c:pt idx="429">
                  <c:v>16.188467354490822</c:v>
                </c:pt>
                <c:pt idx="430">
                  <c:v>16.487753119450247</c:v>
                </c:pt>
                <c:pt idx="431">
                  <c:v>16.787733960351826</c:v>
                </c:pt>
                <c:pt idx="432">
                  <c:v>17.088336147140257</c:v>
                </c:pt>
                <c:pt idx="433">
                  <c:v>17.389486763613473</c:v>
                </c:pt>
                <c:pt idx="434">
                  <c:v>17.691113732673113</c:v>
                </c:pt>
                <c:pt idx="435">
                  <c:v>17.993145840491891</c:v>
                </c:pt>
                <c:pt idx="436">
                  <c:v>18.295512759597162</c:v>
                </c:pt>
                <c:pt idx="437">
                  <c:v>18.598145070871546</c:v>
                </c:pt>
                <c:pt idx="438">
                  <c:v>18.900974284472692</c:v>
                </c:pt>
                <c:pt idx="439">
                  <c:v>19.203932859675596</c:v>
                </c:pt>
                <c:pt idx="440">
                  <c:v>19.506954223642058</c:v>
                </c:pt>
                <c:pt idx="441">
                  <c:v>19.809972789123336</c:v>
                </c:pt>
                <c:pt idx="442">
                  <c:v>20.112923971102859</c:v>
                </c:pt>
                <c:pt idx="443">
                  <c:v>20.415744202387256</c:v>
                </c:pt>
                <c:pt idx="444">
                  <c:v>20.718370948154973</c:v>
                </c:pt>
                <c:pt idx="445">
                  <c:v>21.020742719472597</c:v>
                </c:pt>
                <c:pt idx="446">
                  <c:v>21.3227990857904</c:v>
                </c:pt>
                <c:pt idx="447">
                  <c:v>21.624480686428996</c:v>
                </c:pt>
                <c:pt idx="448">
                  <c:v>21.925729241070396</c:v>
                </c:pt>
                <c:pt idx="449">
                  <c:v>22.22648755926739</c:v>
                </c:pt>
                <c:pt idx="450">
                  <c:v>22.526699548985807</c:v>
                </c:pt>
                <c:pt idx="451">
                  <c:v>22.826310224195396</c:v>
                </c:pt>
                <c:pt idx="452">
                  <c:v>23.125265711525142</c:v>
                </c:pt>
                <c:pt idx="453">
                  <c:v>23.423513256000327</c:v>
                </c:pt>
                <c:pt idx="454">
                  <c:v>23.721001225878322</c:v>
                </c:pt>
                <c:pt idx="455">
                  <c:v>24.017679116601521</c:v>
                </c:pt>
                <c:pt idx="456">
                  <c:v>24.313497553885668</c:v>
                </c:pt>
                <c:pt idx="457">
                  <c:v>24.60840829596285</c:v>
                </c:pt>
                <c:pt idx="458">
                  <c:v>24.902364234998426</c:v>
                </c:pt>
                <c:pt idx="459">
                  <c:v>25.195319397702058</c:v>
                </c:pt>
                <c:pt idx="460">
                  <c:v>25.487228945152612</c:v>
                </c:pt>
                <c:pt idx="461">
                  <c:v>25.778049171857958</c:v>
                </c:pt>
                <c:pt idx="462">
                  <c:v>26.067737504070198</c:v>
                </c:pt>
                <c:pt idx="463">
                  <c:v>26.356252497377483</c:v>
                </c:pt>
                <c:pt idx="464">
                  <c:v>26.643553833593625</c:v>
                </c:pt>
                <c:pt idx="465">
                  <c:v>26.929602316967021</c:v>
                </c:pt>
                <c:pt idx="466">
                  <c:v>27.21435986973032</c:v>
                </c:pt>
                <c:pt idx="467">
                  <c:v>27.497789527012603</c:v>
                </c:pt>
                <c:pt idx="468">
                  <c:v>27.77985543113568</c:v>
                </c:pt>
                <c:pt idx="469">
                  <c:v>28.060522825316347</c:v>
                </c:pt>
                <c:pt idx="470">
                  <c:v>28.339758046796195</c:v>
                </c:pt>
                <c:pt idx="471">
                  <c:v>28.617528519420841</c:v>
                </c:pt>
                <c:pt idx="472">
                  <c:v>28.893802745690092</c:v>
                </c:pt>
                <c:pt idx="473">
                  <c:v>29.168550298300687</c:v>
                </c:pt>
                <c:pt idx="474">
                  <c:v>29.441741811202917</c:v>
                </c:pt>
                <c:pt idx="475">
                  <c:v>29.713348970192623</c:v>
                </c:pt>
                <c:pt idx="476">
                  <c:v>29.983344503059541</c:v>
                </c:pt>
                <c:pt idx="477">
                  <c:v>30.251702169313031</c:v>
                </c:pt>
                <c:pt idx="478">
                  <c:v>30.51839674950585</c:v>
                </c:pt>
                <c:pt idx="479">
                  <c:v>30.783404034176602</c:v>
                </c:pt>
                <c:pt idx="480">
                  <c:v>31.046700812430966</c:v>
                </c:pt>
                <c:pt idx="481">
                  <c:v>31.308264860181904</c:v>
                </c:pt>
                <c:pt idx="482">
                  <c:v>31.568074928068363</c:v>
                </c:pt>
                <c:pt idx="483">
                  <c:v>31.826110729071921</c:v>
                </c:pt>
                <c:pt idx="484">
                  <c:v>32.082352925850742</c:v>
                </c:pt>
                <c:pt idx="485">
                  <c:v>32.336783117809162</c:v>
                </c:pt>
                <c:pt idx="486">
                  <c:v>32.589383827921708</c:v>
                </c:pt>
                <c:pt idx="487">
                  <c:v>32.840138489329526</c:v>
                </c:pt>
                <c:pt idx="488">
                  <c:v>33.089031431726752</c:v>
                </c:pt>
                <c:pt idx="489">
                  <c:v>33.336047867554669</c:v>
                </c:pt>
                <c:pt idx="490">
                  <c:v>33.581173878019875</c:v>
                </c:pt>
                <c:pt idx="491">
                  <c:v>33.824396398953866</c:v>
                </c:pt>
                <c:pt idx="492">
                  <c:v>34.065703206529427</c:v>
                </c:pt>
                <c:pt idx="493">
                  <c:v>34.30508290285043</c:v>
                </c:pt>
                <c:pt idx="494">
                  <c:v>34.542524901429566</c:v>
                </c:pt>
                <c:pt idx="495">
                  <c:v>34.778019412569769</c:v>
                </c:pt>
                <c:pt idx="496">
                  <c:v>35.011557428663338</c:v>
                </c:pt>
                <c:pt idx="497">
                  <c:v>35.243130709423035</c:v>
                </c:pt>
                <c:pt idx="498">
                  <c:v>35.472731767059173</c:v>
                </c:pt>
                <c:pt idx="499">
                  <c:v>35.700353851415592</c:v>
                </c:pt>
                <c:pt idx="500">
                  <c:v>35.925990935077614</c:v>
                </c:pt>
                <c:pt idx="501">
                  <c:v>36.149637698464417</c:v>
                </c:pt>
                <c:pt idx="502">
                  <c:v>36.371289514917926</c:v>
                </c:pt>
                <c:pt idx="503">
                  <c:v>36.590942435799725</c:v>
                </c:pt>
                <c:pt idx="504">
                  <c:v>36.808593175607392</c:v>
                </c:pt>
                <c:pt idx="505">
                  <c:v>37.024239097120763</c:v>
                </c:pt>
                <c:pt idx="506">
                  <c:v>37.237878196588873</c:v>
                </c:pt>
                <c:pt idx="507">
                  <c:v>37.449509088967488</c:v>
                </c:pt>
                <c:pt idx="508">
                  <c:v>37.659130993216323</c:v>
                </c:pt>
                <c:pt idx="509">
                  <c:v>37.866743717665983</c:v>
                </c:pt>
                <c:pt idx="510">
                  <c:v>38.072347645462756</c:v>
                </c:pt>
                <c:pt idx="511">
                  <c:v>38.275943720099811</c:v>
                </c:pt>
                <c:pt idx="512">
                  <c:v>38.477533431043149</c:v>
                </c:pt>
                <c:pt idx="513">
                  <c:v>38.677118799459329</c:v>
                </c:pt>
                <c:pt idx="514">
                  <c:v>38.874702364052979</c:v>
                </c:pt>
                <c:pt idx="515">
                  <c:v>39.070287167020375</c:v>
                </c:pt>
                <c:pt idx="516">
                  <c:v>39.263876740126015</c:v>
                </c:pt>
                <c:pt idx="517">
                  <c:v>39.455475090908266</c:v>
                </c:pt>
                <c:pt idx="518">
                  <c:v>39.645086689019791</c:v>
                </c:pt>
                <c:pt idx="519">
                  <c:v>39.832716452708659</c:v>
                </c:pt>
                <c:pt idx="520">
                  <c:v>40.018369735444942</c:v>
                </c:pt>
                <c:pt idx="521">
                  <c:v>40.202052312697816</c:v>
                </c:pt>
                <c:pt idx="522">
                  <c:v>40.38377036886763</c:v>
                </c:pt>
                <c:pt idx="523">
                  <c:v>40.563530484377509</c:v>
                </c:pt>
                <c:pt idx="524">
                  <c:v>40.741339622927832</c:v>
                </c:pt>
                <c:pt idx="525">
                  <c:v>40.917205118917913</c:v>
                </c:pt>
                <c:pt idx="526">
                  <c:v>41.091134665037515</c:v>
                </c:pt>
                <c:pt idx="527">
                  <c:v>41.263136300032237</c:v>
                </c:pt>
                <c:pt idx="528">
                  <c:v>41.433218396644314</c:v>
                </c:pt>
                <c:pt idx="529">
                  <c:v>41.601389649732809</c:v>
                </c:pt>
                <c:pt idx="530">
                  <c:v>41.767659064574204</c:v>
                </c:pt>
                <c:pt idx="531">
                  <c:v>41.932035945346499</c:v>
                </c:pt>
                <c:pt idx="532">
                  <c:v>42.094529883797897</c:v>
                </c:pt>
                <c:pt idx="533">
                  <c:v>42.255150748101897</c:v>
                </c:pt>
                <c:pt idx="534">
                  <c:v>42.413908671900472</c:v>
                </c:pt>
                <c:pt idx="535">
                  <c:v>42.570814043535997</c:v>
                </c:pt>
                <c:pt idx="536">
                  <c:v>42.725877495473171</c:v>
                </c:pt>
                <c:pt idx="537">
                  <c:v>42.879109893911568</c:v>
                </c:pt>
                <c:pt idx="538">
                  <c:v>43.030522328589555</c:v>
                </c:pt>
                <c:pt idx="539">
                  <c:v>43.180126102779496</c:v>
                </c:pt>
                <c:pt idx="540">
                  <c:v>43.327932723475207</c:v>
                </c:pt>
                <c:pt idx="541">
                  <c:v>43.473953891770726</c:v>
                </c:pt>
                <c:pt idx="542">
                  <c:v>43.618201493431172</c:v>
                </c:pt>
                <c:pt idx="543">
                  <c:v>43.760687589654744</c:v>
                </c:pt>
                <c:pt idx="544">
                  <c:v>43.901424408025811</c:v>
                </c:pt>
                <c:pt idx="545">
                  <c:v>44.040424333658244</c:v>
                </c:pt>
                <c:pt idx="546">
                  <c:v>44.177699900528566</c:v>
                </c:pt>
                <c:pt idx="547">
                  <c:v>44.313263782997588</c:v>
                </c:pt>
                <c:pt idx="548">
                  <c:v>44.447128787520249</c:v>
                </c:pt>
                <c:pt idx="549">
                  <c:v>44.579307844541951</c:v>
                </c:pt>
                <c:pt idx="550">
                  <c:v>44.709814000580444</c:v>
                </c:pt>
                <c:pt idx="551">
                  <c:v>44.838660410492011</c:v>
                </c:pt>
                <c:pt idx="552">
                  <c:v>44.965860329920488</c:v>
                </c:pt>
                <c:pt idx="553">
                  <c:v>45.091427107927508</c:v>
                </c:pt>
                <c:pt idx="554">
                  <c:v>45.215374179802581</c:v>
                </c:pt>
                <c:pt idx="555">
                  <c:v>45.33771506005133</c:v>
                </c:pt>
                <c:pt idx="556">
                  <c:v>45.458463335559834</c:v>
                </c:pt>
                <c:pt idx="557">
                  <c:v>45.577632658933695</c:v>
                </c:pt>
                <c:pt idx="558">
                  <c:v>45.695236742009619</c:v>
                </c:pt>
                <c:pt idx="559">
                  <c:v>45.811289349537724</c:v>
                </c:pt>
                <c:pt idx="560">
                  <c:v>45.92580429303257</c:v>
                </c:pt>
                <c:pt idx="561">
                  <c:v>46.038795424790599</c:v>
                </c:pt>
                <c:pt idx="562">
                  <c:v>46.150276632072398</c:v>
                </c:pt>
                <c:pt idx="563">
                  <c:v>46.260261831447004</c:v>
                </c:pt>
                <c:pt idx="564">
                  <c:v>46.368764963296449</c:v>
                </c:pt>
                <c:pt idx="565">
                  <c:v>46.4757999864784</c:v>
                </c:pt>
                <c:pt idx="566">
                  <c:v>46.581380873144091</c:v>
                </c:pt>
                <c:pt idx="567">
                  <c:v>46.685521603709859</c:v>
                </c:pt>
                <c:pt idx="568">
                  <c:v>46.788236161979654</c:v>
                </c:pt>
                <c:pt idx="569">
                  <c:v>46.889538530415997</c:v>
                </c:pt>
                <c:pt idx="570">
                  <c:v>46.989442685557641</c:v>
                </c:pt>
                <c:pt idx="571">
                  <c:v>47.087962593580599</c:v>
                </c:pt>
                <c:pt idx="572">
                  <c:v>47.185112206001094</c:v>
                </c:pt>
                <c:pt idx="573">
                  <c:v>47.28090545551747</c:v>
                </c:pt>
                <c:pt idx="574">
                  <c:v>47.375356251988528</c:v>
                </c:pt>
                <c:pt idx="575">
                  <c:v>47.46847847854643</c:v>
                </c:pt>
                <c:pt idx="576">
                  <c:v>47.560285987841219</c:v>
                </c:pt>
                <c:pt idx="577">
                  <c:v>47.650792598414547</c:v>
                </c:pt>
                <c:pt idx="578">
                  <c:v>47.740012091200782</c:v>
                </c:pt>
                <c:pt idx="579">
                  <c:v>47.827958206151884</c:v>
                </c:pt>
                <c:pt idx="580">
                  <c:v>47.914644638985131</c:v>
                </c:pt>
                <c:pt idx="581">
                  <c:v>48.000085038049818</c:v>
                </c:pt>
                <c:pt idx="582">
                  <c:v>48.084293001311622</c:v>
                </c:pt>
                <c:pt idx="583">
                  <c:v>48.167282073451489</c:v>
                </c:pt>
                <c:pt idx="584">
                  <c:v>48.24906574307726</c:v>
                </c:pt>
                <c:pt idx="585">
                  <c:v>48.329657440045054</c:v>
                </c:pt>
                <c:pt idx="586">
                  <c:v>48.409070532888521</c:v>
                </c:pt>
                <c:pt idx="587">
                  <c:v>48.487318326353439</c:v>
                </c:pt>
                <c:pt idx="588">
                  <c:v>48.564414059035286</c:v>
                </c:pt>
                <c:pt idx="589">
                  <c:v>48.640370901117613</c:v>
                </c:pt>
                <c:pt idx="590">
                  <c:v>48.715201952208787</c:v>
                </c:pt>
                <c:pt idx="591">
                  <c:v>48.788920239274908</c:v>
                </c:pt>
                <c:pt idx="592">
                  <c:v>48.8615387146667</c:v>
                </c:pt>
                <c:pt idx="593">
                  <c:v>48.933070254238125</c:v>
                </c:pt>
                <c:pt idx="594">
                  <c:v>49.003527655554436</c:v>
                </c:pt>
                <c:pt idx="595">
                  <c:v>49.072923636187667</c:v>
                </c:pt>
                <c:pt idx="596">
                  <c:v>49.141270832097305</c:v>
                </c:pt>
                <c:pt idx="597">
                  <c:v>49.208581796093945</c:v>
                </c:pt>
                <c:pt idx="598">
                  <c:v>49.274868996384107</c:v>
                </c:pt>
                <c:pt idx="599">
                  <c:v>49.340144815193838</c:v>
                </c:pt>
                <c:pt idx="600">
                  <c:v>49.404421547469411</c:v>
                </c:pt>
                <c:pt idx="601">
                  <c:v>49.467711399652572</c:v>
                </c:pt>
                <c:pt idx="602">
                  <c:v>49.53002648852906</c:v>
                </c:pt>
                <c:pt idx="603">
                  <c:v>49.59137884014789</c:v>
                </c:pt>
                <c:pt idx="604">
                  <c:v>49.651780388809662</c:v>
                </c:pt>
                <c:pt idx="605">
                  <c:v>49.651839807661396</c:v>
                </c:pt>
                <c:pt idx="606">
                  <c:v>49.651899225589297</c:v>
                </c:pt>
                <c:pt idx="607">
                  <c:v>49.651958642593435</c:v>
                </c:pt>
                <c:pt idx="608">
                  <c:v>49.652018058673782</c:v>
                </c:pt>
                <c:pt idx="609">
                  <c:v>49.652077473830317</c:v>
                </c:pt>
                <c:pt idx="610">
                  <c:v>49.652136888063147</c:v>
                </c:pt>
                <c:pt idx="611">
                  <c:v>49.652196301372207</c:v>
                </c:pt>
                <c:pt idx="612">
                  <c:v>49.652255713757505</c:v>
                </c:pt>
                <c:pt idx="613">
                  <c:v>49.652315125219111</c:v>
                </c:pt>
                <c:pt idx="614">
                  <c:v>49.652374535756969</c:v>
                </c:pt>
                <c:pt idx="615">
                  <c:v>49.652433945371165</c:v>
                </c:pt>
                <c:pt idx="616">
                  <c:v>49.652493354061619</c:v>
                </c:pt>
                <c:pt idx="617">
                  <c:v>49.652552761828446</c:v>
                </c:pt>
                <c:pt idx="618">
                  <c:v>49.652612168671574</c:v>
                </c:pt>
                <c:pt idx="619">
                  <c:v>49.652671574591054</c:v>
                </c:pt>
                <c:pt idx="620">
                  <c:v>49.65273097958687</c:v>
                </c:pt>
                <c:pt idx="621">
                  <c:v>49.652790383659081</c:v>
                </c:pt>
                <c:pt idx="622">
                  <c:v>49.652849786807643</c:v>
                </c:pt>
                <c:pt idx="623">
                  <c:v>49.652909189032599</c:v>
                </c:pt>
                <c:pt idx="624">
                  <c:v>49.652968590333963</c:v>
                </c:pt>
                <c:pt idx="625">
                  <c:v>49.653027990711749</c:v>
                </c:pt>
                <c:pt idx="626">
                  <c:v>49.653087390165958</c:v>
                </c:pt>
                <c:pt idx="627">
                  <c:v>49.653146788696588</c:v>
                </c:pt>
                <c:pt idx="628">
                  <c:v>49.65320618630367</c:v>
                </c:pt>
                <c:pt idx="629">
                  <c:v>49.653265582987196</c:v>
                </c:pt>
                <c:pt idx="630">
                  <c:v>49.653324978747207</c:v>
                </c:pt>
                <c:pt idx="631">
                  <c:v>49.653384373583691</c:v>
                </c:pt>
                <c:pt idx="632">
                  <c:v>49.653443767496668</c:v>
                </c:pt>
                <c:pt idx="633">
                  <c:v>49.653503160486174</c:v>
                </c:pt>
                <c:pt idx="634">
                  <c:v>49.653562552552174</c:v>
                </c:pt>
                <c:pt idx="635">
                  <c:v>49.653621943694702</c:v>
                </c:pt>
                <c:pt idx="636">
                  <c:v>49.653681333913767</c:v>
                </c:pt>
                <c:pt idx="637">
                  <c:v>49.653740723209388</c:v>
                </c:pt>
                <c:pt idx="638">
                  <c:v>49.653800111581539</c:v>
                </c:pt>
                <c:pt idx="639">
                  <c:v>49.653859499030332</c:v>
                </c:pt>
                <c:pt idx="640">
                  <c:v>49.653918885555662</c:v>
                </c:pt>
                <c:pt idx="641">
                  <c:v>49.653978271157598</c:v>
                </c:pt>
                <c:pt idx="642">
                  <c:v>49.654037655836142</c:v>
                </c:pt>
                <c:pt idx="643">
                  <c:v>49.654097039591299</c:v>
                </c:pt>
                <c:pt idx="644">
                  <c:v>49.6541564224231</c:v>
                </c:pt>
                <c:pt idx="645">
                  <c:v>49.654215804331535</c:v>
                </c:pt>
                <c:pt idx="646">
                  <c:v>49.654275185316621</c:v>
                </c:pt>
                <c:pt idx="647">
                  <c:v>49.654334565378392</c:v>
                </c:pt>
                <c:pt idx="648">
                  <c:v>49.654393944516819</c:v>
                </c:pt>
                <c:pt idx="649">
                  <c:v>49.654453322731939</c:v>
                </c:pt>
                <c:pt idx="650">
                  <c:v>49.654512700023744</c:v>
                </c:pt>
                <c:pt idx="651">
                  <c:v>49.654572076392299</c:v>
                </c:pt>
                <c:pt idx="652">
                  <c:v>49.654631451837545</c:v>
                </c:pt>
                <c:pt idx="653">
                  <c:v>49.654690826359527</c:v>
                </c:pt>
                <c:pt idx="654">
                  <c:v>49.654750199958265</c:v>
                </c:pt>
                <c:pt idx="655">
                  <c:v>49.654809572633781</c:v>
                </c:pt>
                <c:pt idx="656">
                  <c:v>49.654868944386038</c:v>
                </c:pt>
                <c:pt idx="657">
                  <c:v>49.654928315215081</c:v>
                </c:pt>
                <c:pt idx="658">
                  <c:v>49.654987685120901</c:v>
                </c:pt>
                <c:pt idx="659">
                  <c:v>49.655047054103541</c:v>
                </c:pt>
                <c:pt idx="660">
                  <c:v>49.655106422163009</c:v>
                </c:pt>
                <c:pt idx="661">
                  <c:v>49.655165789299296</c:v>
                </c:pt>
                <c:pt idx="662">
                  <c:v>49.655225155512404</c:v>
                </c:pt>
                <c:pt idx="663">
                  <c:v>49.655284520802383</c:v>
                </c:pt>
                <c:pt idx="664">
                  <c:v>49.655343885169216</c:v>
                </c:pt>
                <c:pt idx="665">
                  <c:v>49.655403248612913</c:v>
                </c:pt>
                <c:pt idx="666">
                  <c:v>49.655462611133494</c:v>
                </c:pt>
                <c:pt idx="667">
                  <c:v>49.655521972731009</c:v>
                </c:pt>
                <c:pt idx="668">
                  <c:v>49.655581333405379</c:v>
                </c:pt>
                <c:pt idx="669">
                  <c:v>49.655640693156698</c:v>
                </c:pt>
                <c:pt idx="670">
                  <c:v>49.655700051984915</c:v>
                </c:pt>
                <c:pt idx="671">
                  <c:v>49.655759409890123</c:v>
                </c:pt>
                <c:pt idx="672">
                  <c:v>49.655818766872251</c:v>
                </c:pt>
                <c:pt idx="673">
                  <c:v>49.655878122931348</c:v>
                </c:pt>
                <c:pt idx="674">
                  <c:v>49.655937478067422</c:v>
                </c:pt>
                <c:pt idx="675">
                  <c:v>49.655996832280486</c:v>
                </c:pt>
                <c:pt idx="676">
                  <c:v>49.656056185570527</c:v>
                </c:pt>
                <c:pt idx="677">
                  <c:v>49.656115537937609</c:v>
                </c:pt>
                <c:pt idx="678">
                  <c:v>49.65617488938171</c:v>
                </c:pt>
                <c:pt idx="679">
                  <c:v>49.656234239902851</c:v>
                </c:pt>
                <c:pt idx="680">
                  <c:v>49.656293589501026</c:v>
                </c:pt>
                <c:pt idx="681">
                  <c:v>49.656352938176262</c:v>
                </c:pt>
                <c:pt idx="682">
                  <c:v>49.656412285928582</c:v>
                </c:pt>
                <c:pt idx="683">
                  <c:v>49.656471632757935</c:v>
                </c:pt>
                <c:pt idx="684">
                  <c:v>49.656530978664421</c:v>
                </c:pt>
                <c:pt idx="685">
                  <c:v>49.656590323648011</c:v>
                </c:pt>
                <c:pt idx="686">
                  <c:v>49.656649667708692</c:v>
                </c:pt>
                <c:pt idx="687">
                  <c:v>49.656709010846505</c:v>
                </c:pt>
                <c:pt idx="688">
                  <c:v>49.656768353061487</c:v>
                </c:pt>
                <c:pt idx="689">
                  <c:v>49.656827694353581</c:v>
                </c:pt>
                <c:pt idx="690">
                  <c:v>49.656887034722843</c:v>
                </c:pt>
                <c:pt idx="691">
                  <c:v>49.656946374169266</c:v>
                </c:pt>
                <c:pt idx="692">
                  <c:v>49.657005712692893</c:v>
                </c:pt>
                <c:pt idx="693">
                  <c:v>49.657065050293703</c:v>
                </c:pt>
                <c:pt idx="694">
                  <c:v>49.657124386971731</c:v>
                </c:pt>
                <c:pt idx="695">
                  <c:v>49.657183722726977</c:v>
                </c:pt>
                <c:pt idx="696">
                  <c:v>49.657243057559427</c:v>
                </c:pt>
                <c:pt idx="697">
                  <c:v>49.657302391469138</c:v>
                </c:pt>
                <c:pt idx="698">
                  <c:v>49.657361724456109</c:v>
                </c:pt>
                <c:pt idx="699">
                  <c:v>49.657421056520334</c:v>
                </c:pt>
                <c:pt idx="700">
                  <c:v>49.657480387661835</c:v>
                </c:pt>
                <c:pt idx="701">
                  <c:v>49.657539717880617</c:v>
                </c:pt>
                <c:pt idx="702">
                  <c:v>49.65759904717671</c:v>
                </c:pt>
                <c:pt idx="703">
                  <c:v>49.657658375550106</c:v>
                </c:pt>
                <c:pt idx="704">
                  <c:v>49.657717703000834</c:v>
                </c:pt>
                <c:pt idx="705">
                  <c:v>49.657777029528873</c:v>
                </c:pt>
                <c:pt idx="706">
                  <c:v>49.657836355134286</c:v>
                </c:pt>
                <c:pt idx="707">
                  <c:v>49.657895679817059</c:v>
                </c:pt>
                <c:pt idx="708">
                  <c:v>49.657955003577172</c:v>
                </c:pt>
                <c:pt idx="709">
                  <c:v>49.658014326414659</c:v>
                </c:pt>
                <c:pt idx="710">
                  <c:v>49.658073648329562</c:v>
                </c:pt>
                <c:pt idx="711">
                  <c:v>49.658132969321855</c:v>
                </c:pt>
                <c:pt idx="712">
                  <c:v>49.658192289391565</c:v>
                </c:pt>
                <c:pt idx="713">
                  <c:v>49.658251608538684</c:v>
                </c:pt>
                <c:pt idx="714">
                  <c:v>49.658310926763257</c:v>
                </c:pt>
                <c:pt idx="715">
                  <c:v>49.658370244065274</c:v>
                </c:pt>
                <c:pt idx="716">
                  <c:v>49.658429560444745</c:v>
                </c:pt>
                <c:pt idx="717">
                  <c:v>49.658488875901689</c:v>
                </c:pt>
                <c:pt idx="718">
                  <c:v>49.658548190436129</c:v>
                </c:pt>
                <c:pt idx="719">
                  <c:v>49.658607504048057</c:v>
                </c:pt>
                <c:pt idx="720">
                  <c:v>49.658666816737494</c:v>
                </c:pt>
                <c:pt idx="721">
                  <c:v>49.658726128504455</c:v>
                </c:pt>
                <c:pt idx="722">
                  <c:v>49.658785439348911</c:v>
                </c:pt>
                <c:pt idx="723">
                  <c:v>49.658844749270926</c:v>
                </c:pt>
                <c:pt idx="724">
                  <c:v>49.658904058270501</c:v>
                </c:pt>
                <c:pt idx="725">
                  <c:v>49.658963366347614</c:v>
                </c:pt>
                <c:pt idx="726">
                  <c:v>49.659022673502349</c:v>
                </c:pt>
                <c:pt idx="727">
                  <c:v>49.65908197973463</c:v>
                </c:pt>
                <c:pt idx="728">
                  <c:v>49.659141285044541</c:v>
                </c:pt>
                <c:pt idx="729">
                  <c:v>49.659200589432032</c:v>
                </c:pt>
                <c:pt idx="730">
                  <c:v>49.659259892897161</c:v>
                </c:pt>
                <c:pt idx="731">
                  <c:v>49.659319195439913</c:v>
                </c:pt>
                <c:pt idx="732">
                  <c:v>49.659378497060302</c:v>
                </c:pt>
                <c:pt idx="733">
                  <c:v>49.659437797758358</c:v>
                </c:pt>
                <c:pt idx="734">
                  <c:v>49.659497097534079</c:v>
                </c:pt>
                <c:pt idx="735">
                  <c:v>49.659556396387487</c:v>
                </c:pt>
                <c:pt idx="736">
                  <c:v>49.659615694318582</c:v>
                </c:pt>
                <c:pt idx="737">
                  <c:v>49.659674991327364</c:v>
                </c:pt>
                <c:pt idx="738">
                  <c:v>49.65973428741389</c:v>
                </c:pt>
                <c:pt idx="739">
                  <c:v>49.659793582578111</c:v>
                </c:pt>
                <c:pt idx="740">
                  <c:v>49.659852876820061</c:v>
                </c:pt>
                <c:pt idx="741">
                  <c:v>49.659912170139798</c:v>
                </c:pt>
                <c:pt idx="742">
                  <c:v>49.659971462537271</c:v>
                </c:pt>
                <c:pt idx="743">
                  <c:v>49.660030754012489</c:v>
                </c:pt>
                <c:pt idx="744">
                  <c:v>49.66009004456555</c:v>
                </c:pt>
                <c:pt idx="745">
                  <c:v>49.660149334196369</c:v>
                </c:pt>
                <c:pt idx="746">
                  <c:v>49.660208622904968</c:v>
                </c:pt>
                <c:pt idx="747">
                  <c:v>49.66026791069141</c:v>
                </c:pt>
                <c:pt idx="748">
                  <c:v>49.660327197555674</c:v>
                </c:pt>
                <c:pt idx="749">
                  <c:v>49.660386483497774</c:v>
                </c:pt>
                <c:pt idx="750">
                  <c:v>49.660445768517739</c:v>
                </c:pt>
                <c:pt idx="751">
                  <c:v>49.660505052615584</c:v>
                </c:pt>
                <c:pt idx="752">
                  <c:v>49.660564335791264</c:v>
                </c:pt>
                <c:pt idx="753">
                  <c:v>49.660623618044838</c:v>
                </c:pt>
                <c:pt idx="754">
                  <c:v>49.660682899376326</c:v>
                </c:pt>
                <c:pt idx="755">
                  <c:v>49.660742179785714</c:v>
                </c:pt>
                <c:pt idx="756">
                  <c:v>49.660801459273031</c:v>
                </c:pt>
                <c:pt idx="757">
                  <c:v>49.660860737838249</c:v>
                </c:pt>
                <c:pt idx="758">
                  <c:v>49.660920015481437</c:v>
                </c:pt>
                <c:pt idx="759">
                  <c:v>49.66097929220259</c:v>
                </c:pt>
                <c:pt idx="760">
                  <c:v>49.661038568001693</c:v>
                </c:pt>
                <c:pt idx="761">
                  <c:v>49.661097842878775</c:v>
                </c:pt>
                <c:pt idx="762">
                  <c:v>49.661157116833856</c:v>
                </c:pt>
                <c:pt idx="763">
                  <c:v>49.661216389866901</c:v>
                </c:pt>
                <c:pt idx="764">
                  <c:v>49.661275661977982</c:v>
                </c:pt>
                <c:pt idx="765">
                  <c:v>49.661334933167097</c:v>
                </c:pt>
                <c:pt idx="766">
                  <c:v>49.661394203434234</c:v>
                </c:pt>
                <c:pt idx="767">
                  <c:v>49.661453472779435</c:v>
                </c:pt>
                <c:pt idx="768">
                  <c:v>49.661512741202664</c:v>
                </c:pt>
                <c:pt idx="769">
                  <c:v>49.661572008703985</c:v>
                </c:pt>
                <c:pt idx="770">
                  <c:v>49.661631275283398</c:v>
                </c:pt>
                <c:pt idx="771">
                  <c:v>49.661690540940874</c:v>
                </c:pt>
                <c:pt idx="772">
                  <c:v>49.661749805676443</c:v>
                </c:pt>
                <c:pt idx="773">
                  <c:v>49.661809069490154</c:v>
                </c:pt>
                <c:pt idx="774">
                  <c:v>49.661868332382014</c:v>
                </c:pt>
                <c:pt idx="775">
                  <c:v>49.661927594351987</c:v>
                </c:pt>
                <c:pt idx="776">
                  <c:v>49.661986855400102</c:v>
                </c:pt>
                <c:pt idx="777">
                  <c:v>49.662046115526408</c:v>
                </c:pt>
                <c:pt idx="778">
                  <c:v>49.662105374730849</c:v>
                </c:pt>
                <c:pt idx="779">
                  <c:v>49.662164633013482</c:v>
                </c:pt>
                <c:pt idx="780">
                  <c:v>49.662223890374349</c:v>
                </c:pt>
                <c:pt idx="781">
                  <c:v>49.662283146813401</c:v>
                </c:pt>
                <c:pt idx="782">
                  <c:v>49.662342402330644</c:v>
                </c:pt>
                <c:pt idx="783">
                  <c:v>49.662401656926164</c:v>
                </c:pt>
                <c:pt idx="784">
                  <c:v>49.662460910599911</c:v>
                </c:pt>
                <c:pt idx="785">
                  <c:v>49.6625201633519</c:v>
                </c:pt>
                <c:pt idx="786">
                  <c:v>49.662579415182151</c:v>
                </c:pt>
                <c:pt idx="787">
                  <c:v>49.662638666090686</c:v>
                </c:pt>
                <c:pt idx="788">
                  <c:v>49.662697916077505</c:v>
                </c:pt>
                <c:pt idx="789">
                  <c:v>49.662757165142629</c:v>
                </c:pt>
                <c:pt idx="790">
                  <c:v>49.66281641328608</c:v>
                </c:pt>
                <c:pt idx="791">
                  <c:v>49.662875660507829</c:v>
                </c:pt>
                <c:pt idx="792">
                  <c:v>49.662934906807919</c:v>
                </c:pt>
                <c:pt idx="793">
                  <c:v>49.662994152186371</c:v>
                </c:pt>
                <c:pt idx="794">
                  <c:v>49.663053396643164</c:v>
                </c:pt>
                <c:pt idx="795">
                  <c:v>49.66311264017834</c:v>
                </c:pt>
                <c:pt idx="796">
                  <c:v>49.663171882791865</c:v>
                </c:pt>
                <c:pt idx="797">
                  <c:v>49.663231124483836</c:v>
                </c:pt>
                <c:pt idx="798">
                  <c:v>49.663290365254177</c:v>
                </c:pt>
                <c:pt idx="799">
                  <c:v>49.66334960510293</c:v>
                </c:pt>
                <c:pt idx="800">
                  <c:v>49.663408844030094</c:v>
                </c:pt>
                <c:pt idx="801">
                  <c:v>49.663468082035727</c:v>
                </c:pt>
                <c:pt idx="802">
                  <c:v>49.663527319119794</c:v>
                </c:pt>
                <c:pt idx="803">
                  <c:v>49.663586555282336</c:v>
                </c:pt>
                <c:pt idx="804">
                  <c:v>49.663645790523333</c:v>
                </c:pt>
                <c:pt idx="805">
                  <c:v>49.663705024842834</c:v>
                </c:pt>
                <c:pt idx="806">
                  <c:v>49.663764258240789</c:v>
                </c:pt>
                <c:pt idx="807">
                  <c:v>49.663823490717292</c:v>
                </c:pt>
                <c:pt idx="808">
                  <c:v>49.663882722272291</c:v>
                </c:pt>
                <c:pt idx="809">
                  <c:v>49.66394195290583</c:v>
                </c:pt>
                <c:pt idx="810">
                  <c:v>49.664001182617902</c:v>
                </c:pt>
                <c:pt idx="811">
                  <c:v>49.664060411408535</c:v>
                </c:pt>
                <c:pt idx="812">
                  <c:v>49.664119639277722</c:v>
                </c:pt>
                <c:pt idx="813">
                  <c:v>49.664178866225505</c:v>
                </c:pt>
                <c:pt idx="814">
                  <c:v>49.664238092251857</c:v>
                </c:pt>
                <c:pt idx="815">
                  <c:v>49.664297317356791</c:v>
                </c:pt>
                <c:pt idx="816">
                  <c:v>49.664356541540364</c:v>
                </c:pt>
                <c:pt idx="817">
                  <c:v>49.664415764802563</c:v>
                </c:pt>
                <c:pt idx="818">
                  <c:v>49.6644749871434</c:v>
                </c:pt>
                <c:pt idx="819">
                  <c:v>49.664534208562877</c:v>
                </c:pt>
                <c:pt idx="820">
                  <c:v>49.664593429060986</c:v>
                </c:pt>
                <c:pt idx="821">
                  <c:v>49.664652648637777</c:v>
                </c:pt>
                <c:pt idx="822">
                  <c:v>49.664711867293242</c:v>
                </c:pt>
                <c:pt idx="823">
                  <c:v>49.664771085027397</c:v>
                </c:pt>
                <c:pt idx="824">
                  <c:v>49.664830301840283</c:v>
                </c:pt>
                <c:pt idx="825">
                  <c:v>49.664889517731844</c:v>
                </c:pt>
                <c:pt idx="826">
                  <c:v>49.664948732702136</c:v>
                </c:pt>
                <c:pt idx="827">
                  <c:v>49.665007946751196</c:v>
                </c:pt>
                <c:pt idx="828">
                  <c:v>49.665067159878987</c:v>
                </c:pt>
                <c:pt idx="829">
                  <c:v>49.665126372085531</c:v>
                </c:pt>
                <c:pt idx="830">
                  <c:v>49.66518558337085</c:v>
                </c:pt>
                <c:pt idx="831">
                  <c:v>49.665244793734963</c:v>
                </c:pt>
                <c:pt idx="832">
                  <c:v>49.665304003177837</c:v>
                </c:pt>
                <c:pt idx="833">
                  <c:v>49.665363211699557</c:v>
                </c:pt>
                <c:pt idx="834">
                  <c:v>49.665422419300079</c:v>
                </c:pt>
                <c:pt idx="835">
                  <c:v>49.665481625979432</c:v>
                </c:pt>
                <c:pt idx="836">
                  <c:v>49.665540831737644</c:v>
                </c:pt>
                <c:pt idx="837">
                  <c:v>49.665600036574659</c:v>
                </c:pt>
                <c:pt idx="838">
                  <c:v>49.665659240490569</c:v>
                </c:pt>
                <c:pt idx="839">
                  <c:v>49.66571844348536</c:v>
                </c:pt>
                <c:pt idx="840">
                  <c:v>49.665777645559025</c:v>
                </c:pt>
                <c:pt idx="841">
                  <c:v>49.665836846711585</c:v>
                </c:pt>
                <c:pt idx="842">
                  <c:v>49.665896046943047</c:v>
                </c:pt>
                <c:pt idx="843">
                  <c:v>49.665955246253453</c:v>
                </c:pt>
                <c:pt idx="844">
                  <c:v>49.666014444642755</c:v>
                </c:pt>
                <c:pt idx="845">
                  <c:v>49.666073642111051</c:v>
                </c:pt>
                <c:pt idx="846">
                  <c:v>49.666132838658264</c:v>
                </c:pt>
                <c:pt idx="847">
                  <c:v>49.666192034284443</c:v>
                </c:pt>
                <c:pt idx="848">
                  <c:v>49.66625122898963</c:v>
                </c:pt>
                <c:pt idx="849">
                  <c:v>49.66631042277379</c:v>
                </c:pt>
                <c:pt idx="850">
                  <c:v>49.666369615636953</c:v>
                </c:pt>
                <c:pt idx="851">
                  <c:v>49.666428807579116</c:v>
                </c:pt>
                <c:pt idx="852">
                  <c:v>49.666487998600324</c:v>
                </c:pt>
                <c:pt idx="853">
                  <c:v>49.666547188700555</c:v>
                </c:pt>
                <c:pt idx="854">
                  <c:v>49.666606377879837</c:v>
                </c:pt>
                <c:pt idx="855">
                  <c:v>49.666665566138178</c:v>
                </c:pt>
                <c:pt idx="856">
                  <c:v>49.66672475347557</c:v>
                </c:pt>
                <c:pt idx="857">
                  <c:v>49.666783939892078</c:v>
                </c:pt>
                <c:pt idx="858">
                  <c:v>49.666843125387672</c:v>
                </c:pt>
                <c:pt idx="859">
                  <c:v>49.666902309962367</c:v>
                </c:pt>
                <c:pt idx="860">
                  <c:v>49.666961493616142</c:v>
                </c:pt>
                <c:pt idx="861">
                  <c:v>49.66702067634909</c:v>
                </c:pt>
                <c:pt idx="862">
                  <c:v>49.667079858161181</c:v>
                </c:pt>
                <c:pt idx="863">
                  <c:v>49.667139039052394</c:v>
                </c:pt>
                <c:pt idx="864">
                  <c:v>49.667198219022779</c:v>
                </c:pt>
                <c:pt idx="865">
                  <c:v>49.667257398072337</c:v>
                </c:pt>
                <c:pt idx="866">
                  <c:v>49.667316576201095</c:v>
                </c:pt>
                <c:pt idx="867">
                  <c:v>49.667375753409033</c:v>
                </c:pt>
                <c:pt idx="868">
                  <c:v>49.667434929696171</c:v>
                </c:pt>
                <c:pt idx="869">
                  <c:v>49.667494105062531</c:v>
                </c:pt>
                <c:pt idx="870">
                  <c:v>49.667553279508141</c:v>
                </c:pt>
                <c:pt idx="871">
                  <c:v>49.667612453032959</c:v>
                </c:pt>
                <c:pt idx="872">
                  <c:v>49.667671625637077</c:v>
                </c:pt>
                <c:pt idx="873">
                  <c:v>49.667730797320452</c:v>
                </c:pt>
                <c:pt idx="874">
                  <c:v>49.667789968083106</c:v>
                </c:pt>
                <c:pt idx="875">
                  <c:v>49.66784913792501</c:v>
                </c:pt>
                <c:pt idx="876">
                  <c:v>49.667908306846265</c:v>
                </c:pt>
                <c:pt idx="877">
                  <c:v>49.667967474846805</c:v>
                </c:pt>
                <c:pt idx="878">
                  <c:v>49.668026641926673</c:v>
                </c:pt>
                <c:pt idx="879">
                  <c:v>49.668085808085848</c:v>
                </c:pt>
                <c:pt idx="880">
                  <c:v>49.668144973324402</c:v>
                </c:pt>
                <c:pt idx="881">
                  <c:v>49.668204137642306</c:v>
                </c:pt>
                <c:pt idx="882">
                  <c:v>49.66826330103958</c:v>
                </c:pt>
                <c:pt idx="883">
                  <c:v>49.668322463516219</c:v>
                </c:pt>
                <c:pt idx="884">
                  <c:v>49.668381625072271</c:v>
                </c:pt>
                <c:pt idx="885">
                  <c:v>49.668440785707737</c:v>
                </c:pt>
                <c:pt idx="886">
                  <c:v>49.668499945422575</c:v>
                </c:pt>
                <c:pt idx="887">
                  <c:v>49.668559104216847</c:v>
                </c:pt>
                <c:pt idx="888">
                  <c:v>49.668618262090575</c:v>
                </c:pt>
                <c:pt idx="889">
                  <c:v>49.668677419043767</c:v>
                </c:pt>
                <c:pt idx="890">
                  <c:v>49.668736575076402</c:v>
                </c:pt>
                <c:pt idx="891">
                  <c:v>49.668795730188499</c:v>
                </c:pt>
                <c:pt idx="892">
                  <c:v>49.668854884380103</c:v>
                </c:pt>
                <c:pt idx="893">
                  <c:v>49.668914037651192</c:v>
                </c:pt>
                <c:pt idx="894">
                  <c:v>49.668973190001786</c:v>
                </c:pt>
                <c:pt idx="895">
                  <c:v>49.669032341431894</c:v>
                </c:pt>
                <c:pt idx="896">
                  <c:v>49.669091491941529</c:v>
                </c:pt>
                <c:pt idx="897">
                  <c:v>49.669150641530734</c:v>
                </c:pt>
                <c:pt idx="898">
                  <c:v>49.669209790199467</c:v>
                </c:pt>
                <c:pt idx="899">
                  <c:v>49.669268937947777</c:v>
                </c:pt>
                <c:pt idx="900">
                  <c:v>49.669328084775657</c:v>
                </c:pt>
                <c:pt idx="901">
                  <c:v>49.669387230683128</c:v>
                </c:pt>
                <c:pt idx="902">
                  <c:v>49.669446375670184</c:v>
                </c:pt>
                <c:pt idx="903">
                  <c:v>49.669505519736873</c:v>
                </c:pt>
                <c:pt idx="904">
                  <c:v>49.669564662883175</c:v>
                </c:pt>
                <c:pt idx="905">
                  <c:v>49.669623805109083</c:v>
                </c:pt>
                <c:pt idx="906">
                  <c:v>49.669682946414675</c:v>
                </c:pt>
                <c:pt idx="907">
                  <c:v>49.669742086799907</c:v>
                </c:pt>
                <c:pt idx="908">
                  <c:v>49.669801226264823</c:v>
                </c:pt>
                <c:pt idx="909">
                  <c:v>49.669860364809402</c:v>
                </c:pt>
                <c:pt idx="910">
                  <c:v>49.669919502433679</c:v>
                </c:pt>
                <c:pt idx="911">
                  <c:v>49.669978639137661</c:v>
                </c:pt>
                <c:pt idx="912">
                  <c:v>49.67003777492134</c:v>
                </c:pt>
                <c:pt idx="913">
                  <c:v>49.670096909784768</c:v>
                </c:pt>
                <c:pt idx="914">
                  <c:v>49.6701560437279</c:v>
                </c:pt>
                <c:pt idx="915">
                  <c:v>49.670215176750808</c:v>
                </c:pt>
                <c:pt idx="916">
                  <c:v>49.670274308853458</c:v>
                </c:pt>
                <c:pt idx="917">
                  <c:v>49.67033344003589</c:v>
                </c:pt>
                <c:pt idx="918">
                  <c:v>49.670392570298091</c:v>
                </c:pt>
                <c:pt idx="919">
                  <c:v>49.670451699640125</c:v>
                </c:pt>
                <c:pt idx="920">
                  <c:v>49.670510828061914</c:v>
                </c:pt>
                <c:pt idx="921">
                  <c:v>49.670569955563565</c:v>
                </c:pt>
                <c:pt idx="922">
                  <c:v>49.670629082145005</c:v>
                </c:pt>
                <c:pt idx="923">
                  <c:v>49.670688207806322</c:v>
                </c:pt>
                <c:pt idx="924">
                  <c:v>49.670747332547471</c:v>
                </c:pt>
                <c:pt idx="925">
                  <c:v>49.670806456368481</c:v>
                </c:pt>
                <c:pt idx="926">
                  <c:v>49.670865579269361</c:v>
                </c:pt>
                <c:pt idx="927">
                  <c:v>49.670924701250165</c:v>
                </c:pt>
                <c:pt idx="928">
                  <c:v>49.670983822310824</c:v>
                </c:pt>
                <c:pt idx="929">
                  <c:v>49.671042942451429</c:v>
                </c:pt>
                <c:pt idx="930">
                  <c:v>49.671102061671924</c:v>
                </c:pt>
                <c:pt idx="931">
                  <c:v>49.671161179972351</c:v>
                </c:pt>
                <c:pt idx="932">
                  <c:v>49.671220297352733</c:v>
                </c:pt>
                <c:pt idx="933">
                  <c:v>49.671279413813053</c:v>
                </c:pt>
                <c:pt idx="934">
                  <c:v>49.671338529353363</c:v>
                </c:pt>
                <c:pt idx="935">
                  <c:v>49.671397643973648</c:v>
                </c:pt>
                <c:pt idx="936">
                  <c:v>49.671456757673923</c:v>
                </c:pt>
                <c:pt idx="937">
                  <c:v>49.671515870454186</c:v>
                </c:pt>
                <c:pt idx="938">
                  <c:v>49.671574982314468</c:v>
                </c:pt>
                <c:pt idx="939">
                  <c:v>49.671634093254809</c:v>
                </c:pt>
                <c:pt idx="940">
                  <c:v>49.671693203275154</c:v>
                </c:pt>
                <c:pt idx="941">
                  <c:v>49.671752312375538</c:v>
                </c:pt>
                <c:pt idx="942">
                  <c:v>49.67181142055599</c:v>
                </c:pt>
                <c:pt idx="943">
                  <c:v>49.671870527816523</c:v>
                </c:pt>
                <c:pt idx="944">
                  <c:v>49.671929634157102</c:v>
                </c:pt>
                <c:pt idx="945">
                  <c:v>49.671988739577799</c:v>
                </c:pt>
                <c:pt idx="946">
                  <c:v>49.672047844078605</c:v>
                </c:pt>
                <c:pt idx="947">
                  <c:v>49.672106947659529</c:v>
                </c:pt>
                <c:pt idx="948">
                  <c:v>49.672166050320556</c:v>
                </c:pt>
                <c:pt idx="949">
                  <c:v>49.672225152061735</c:v>
                </c:pt>
                <c:pt idx="950">
                  <c:v>49.672284252883074</c:v>
                </c:pt>
                <c:pt idx="951">
                  <c:v>49.672343352784573</c:v>
                </c:pt>
                <c:pt idx="952">
                  <c:v>49.672402451766224</c:v>
                </c:pt>
                <c:pt idx="953">
                  <c:v>49.672461549828085</c:v>
                </c:pt>
                <c:pt idx="954">
                  <c:v>49.672520646970135</c:v>
                </c:pt>
                <c:pt idx="955">
                  <c:v>49.672579743192387</c:v>
                </c:pt>
                <c:pt idx="956">
                  <c:v>49.672638838494869</c:v>
                </c:pt>
                <c:pt idx="957">
                  <c:v>49.672697932877576</c:v>
                </c:pt>
                <c:pt idx="958">
                  <c:v>49.672757026340527</c:v>
                </c:pt>
                <c:pt idx="959">
                  <c:v>49.672816118883738</c:v>
                </c:pt>
                <c:pt idx="960">
                  <c:v>49.6728752105072</c:v>
                </c:pt>
                <c:pt idx="961">
                  <c:v>49.672934301210965</c:v>
                </c:pt>
                <c:pt idx="962">
                  <c:v>49.672993390994982</c:v>
                </c:pt>
                <c:pt idx="963">
                  <c:v>49.673052479859315</c:v>
                </c:pt>
                <c:pt idx="964">
                  <c:v>49.673111567803964</c:v>
                </c:pt>
                <c:pt idx="965">
                  <c:v>49.673170654828951</c:v>
                </c:pt>
                <c:pt idx="966">
                  <c:v>49.673229740934246</c:v>
                </c:pt>
                <c:pt idx="967">
                  <c:v>49.673288826119908</c:v>
                </c:pt>
                <c:pt idx="968">
                  <c:v>49.673347910385914</c:v>
                </c:pt>
                <c:pt idx="969">
                  <c:v>49.673406993732293</c:v>
                </c:pt>
                <c:pt idx="970">
                  <c:v>49.673466076159038</c:v>
                </c:pt>
                <c:pt idx="971">
                  <c:v>49.673525157666198</c:v>
                </c:pt>
                <c:pt idx="972">
                  <c:v>49.673584238253767</c:v>
                </c:pt>
                <c:pt idx="973">
                  <c:v>49.673643317921723</c:v>
                </c:pt>
                <c:pt idx="974">
                  <c:v>49.673702396670102</c:v>
                </c:pt>
                <c:pt idx="975">
                  <c:v>49.673761474498953</c:v>
                </c:pt>
                <c:pt idx="976">
                  <c:v>49.673820551408234</c:v>
                </c:pt>
                <c:pt idx="977">
                  <c:v>49.673879627397952</c:v>
                </c:pt>
                <c:pt idx="978">
                  <c:v>49.673938702468156</c:v>
                </c:pt>
                <c:pt idx="979">
                  <c:v>49.673997776618869</c:v>
                </c:pt>
                <c:pt idx="980">
                  <c:v>49.674056849850068</c:v>
                </c:pt>
                <c:pt idx="981">
                  <c:v>49.674115922161775</c:v>
                </c:pt>
                <c:pt idx="982">
                  <c:v>49.674174993553997</c:v>
                </c:pt>
                <c:pt idx="983">
                  <c:v>49.674234064026741</c:v>
                </c:pt>
                <c:pt idx="984">
                  <c:v>49.674293133580036</c:v>
                </c:pt>
                <c:pt idx="985">
                  <c:v>49.674352202213875</c:v>
                </c:pt>
                <c:pt idx="986">
                  <c:v>49.674411269928271</c:v>
                </c:pt>
                <c:pt idx="987">
                  <c:v>49.674470336723253</c:v>
                </c:pt>
                <c:pt idx="988">
                  <c:v>49.674529402598814</c:v>
                </c:pt>
                <c:pt idx="989">
                  <c:v>49.674588467554969</c:v>
                </c:pt>
                <c:pt idx="990">
                  <c:v>49.674647531591745</c:v>
                </c:pt>
                <c:pt idx="991">
                  <c:v>49.674706594709143</c:v>
                </c:pt>
                <c:pt idx="992">
                  <c:v>49.674765656907176</c:v>
                </c:pt>
                <c:pt idx="993">
                  <c:v>49.674824718185832</c:v>
                </c:pt>
                <c:pt idx="994">
                  <c:v>49.674883778545173</c:v>
                </c:pt>
                <c:pt idx="995">
                  <c:v>49.674942837985185</c:v>
                </c:pt>
                <c:pt idx="996">
                  <c:v>49.675001896505854</c:v>
                </c:pt>
                <c:pt idx="997">
                  <c:v>49.675060954107224</c:v>
                </c:pt>
                <c:pt idx="998">
                  <c:v>49.675120010789293</c:v>
                </c:pt>
                <c:pt idx="999">
                  <c:v>49.675179066552069</c:v>
                </c:pt>
                <c:pt idx="1000">
                  <c:v>49.67523812139558</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42.400000000000333</c:v>
                </c:pt>
                <c:pt idx="605">
                  <c:v>42.400100000000336</c:v>
                </c:pt>
                <c:pt idx="606">
                  <c:v>42.400200000000339</c:v>
                </c:pt>
                <c:pt idx="607">
                  <c:v>42.400300000000342</c:v>
                </c:pt>
                <c:pt idx="608">
                  <c:v>42.400400000000346</c:v>
                </c:pt>
                <c:pt idx="609">
                  <c:v>42.400500000000349</c:v>
                </c:pt>
                <c:pt idx="610">
                  <c:v>42.400600000000352</c:v>
                </c:pt>
                <c:pt idx="611">
                  <c:v>42.400700000000356</c:v>
                </c:pt>
                <c:pt idx="612">
                  <c:v>42.400800000000359</c:v>
                </c:pt>
                <c:pt idx="613">
                  <c:v>42.400900000000362</c:v>
                </c:pt>
                <c:pt idx="614">
                  <c:v>42.401000000000366</c:v>
                </c:pt>
                <c:pt idx="615">
                  <c:v>42.401100000000369</c:v>
                </c:pt>
                <c:pt idx="616">
                  <c:v>42.401200000000372</c:v>
                </c:pt>
                <c:pt idx="617">
                  <c:v>42.401300000000376</c:v>
                </c:pt>
                <c:pt idx="618">
                  <c:v>42.401400000000379</c:v>
                </c:pt>
                <c:pt idx="619">
                  <c:v>42.401500000000382</c:v>
                </c:pt>
                <c:pt idx="620">
                  <c:v>42.401600000000386</c:v>
                </c:pt>
                <c:pt idx="621">
                  <c:v>42.401700000000389</c:v>
                </c:pt>
                <c:pt idx="622">
                  <c:v>42.401800000000392</c:v>
                </c:pt>
                <c:pt idx="623">
                  <c:v>42.401900000000396</c:v>
                </c:pt>
                <c:pt idx="624">
                  <c:v>42.402000000000399</c:v>
                </c:pt>
                <c:pt idx="625">
                  <c:v>42.402100000000402</c:v>
                </c:pt>
                <c:pt idx="626">
                  <c:v>42.402200000000406</c:v>
                </c:pt>
                <c:pt idx="627">
                  <c:v>42.402300000000409</c:v>
                </c:pt>
                <c:pt idx="628">
                  <c:v>42.402400000000412</c:v>
                </c:pt>
                <c:pt idx="629">
                  <c:v>42.402500000000416</c:v>
                </c:pt>
                <c:pt idx="630">
                  <c:v>42.402600000000419</c:v>
                </c:pt>
                <c:pt idx="631">
                  <c:v>42.402700000000422</c:v>
                </c:pt>
                <c:pt idx="632">
                  <c:v>42.402800000000425</c:v>
                </c:pt>
                <c:pt idx="633">
                  <c:v>42.402900000000429</c:v>
                </c:pt>
                <c:pt idx="634">
                  <c:v>42.403000000000432</c:v>
                </c:pt>
                <c:pt idx="635">
                  <c:v>42.403100000000435</c:v>
                </c:pt>
                <c:pt idx="636">
                  <c:v>42.403200000000439</c:v>
                </c:pt>
                <c:pt idx="637">
                  <c:v>42.403300000000442</c:v>
                </c:pt>
                <c:pt idx="638">
                  <c:v>42.403400000000445</c:v>
                </c:pt>
                <c:pt idx="639">
                  <c:v>42.403500000000449</c:v>
                </c:pt>
                <c:pt idx="640">
                  <c:v>42.403600000000452</c:v>
                </c:pt>
                <c:pt idx="641">
                  <c:v>42.403700000000455</c:v>
                </c:pt>
                <c:pt idx="642">
                  <c:v>42.403800000000459</c:v>
                </c:pt>
                <c:pt idx="643">
                  <c:v>42.403900000000462</c:v>
                </c:pt>
                <c:pt idx="644">
                  <c:v>42.404000000000465</c:v>
                </c:pt>
                <c:pt idx="645">
                  <c:v>42.404100000000469</c:v>
                </c:pt>
                <c:pt idx="646">
                  <c:v>42.404200000000472</c:v>
                </c:pt>
                <c:pt idx="647">
                  <c:v>42.404300000000475</c:v>
                </c:pt>
                <c:pt idx="648">
                  <c:v>42.404400000000479</c:v>
                </c:pt>
                <c:pt idx="649">
                  <c:v>42.404500000000482</c:v>
                </c:pt>
                <c:pt idx="650">
                  <c:v>42.404600000000485</c:v>
                </c:pt>
                <c:pt idx="651">
                  <c:v>42.404700000000489</c:v>
                </c:pt>
                <c:pt idx="652">
                  <c:v>42.404800000000492</c:v>
                </c:pt>
                <c:pt idx="653">
                  <c:v>42.404900000000495</c:v>
                </c:pt>
                <c:pt idx="654">
                  <c:v>42.405000000000499</c:v>
                </c:pt>
                <c:pt idx="655">
                  <c:v>42.405100000000502</c:v>
                </c:pt>
                <c:pt idx="656">
                  <c:v>42.405200000000505</c:v>
                </c:pt>
                <c:pt idx="657">
                  <c:v>42.405300000000508</c:v>
                </c:pt>
                <c:pt idx="658">
                  <c:v>42.405400000000512</c:v>
                </c:pt>
                <c:pt idx="659">
                  <c:v>42.405500000000515</c:v>
                </c:pt>
                <c:pt idx="660">
                  <c:v>42.405600000000518</c:v>
                </c:pt>
                <c:pt idx="661">
                  <c:v>42.405700000000522</c:v>
                </c:pt>
                <c:pt idx="662">
                  <c:v>42.405800000000525</c:v>
                </c:pt>
                <c:pt idx="663">
                  <c:v>42.405900000000528</c:v>
                </c:pt>
                <c:pt idx="664">
                  <c:v>42.406000000000532</c:v>
                </c:pt>
                <c:pt idx="665">
                  <c:v>42.406100000000535</c:v>
                </c:pt>
                <c:pt idx="666">
                  <c:v>42.406200000000538</c:v>
                </c:pt>
                <c:pt idx="667">
                  <c:v>42.406300000000542</c:v>
                </c:pt>
                <c:pt idx="668">
                  <c:v>42.406400000000545</c:v>
                </c:pt>
                <c:pt idx="669">
                  <c:v>42.406500000000548</c:v>
                </c:pt>
                <c:pt idx="670">
                  <c:v>42.406600000000552</c:v>
                </c:pt>
                <c:pt idx="671">
                  <c:v>42.406700000000555</c:v>
                </c:pt>
                <c:pt idx="672">
                  <c:v>42.406800000000558</c:v>
                </c:pt>
                <c:pt idx="673">
                  <c:v>42.406900000000562</c:v>
                </c:pt>
                <c:pt idx="674">
                  <c:v>42.407000000000565</c:v>
                </c:pt>
                <c:pt idx="675">
                  <c:v>42.407100000000568</c:v>
                </c:pt>
                <c:pt idx="676">
                  <c:v>42.407200000000572</c:v>
                </c:pt>
                <c:pt idx="677">
                  <c:v>42.407300000000575</c:v>
                </c:pt>
                <c:pt idx="678">
                  <c:v>42.407400000000578</c:v>
                </c:pt>
                <c:pt idx="679">
                  <c:v>42.407500000000582</c:v>
                </c:pt>
                <c:pt idx="680">
                  <c:v>42.407600000000585</c:v>
                </c:pt>
                <c:pt idx="681">
                  <c:v>42.407700000000588</c:v>
                </c:pt>
                <c:pt idx="682">
                  <c:v>42.407800000000591</c:v>
                </c:pt>
                <c:pt idx="683">
                  <c:v>42.407900000000595</c:v>
                </c:pt>
                <c:pt idx="684">
                  <c:v>42.408000000000598</c:v>
                </c:pt>
                <c:pt idx="685">
                  <c:v>42.408100000000601</c:v>
                </c:pt>
                <c:pt idx="686">
                  <c:v>42.408200000000605</c:v>
                </c:pt>
                <c:pt idx="687">
                  <c:v>42.408300000000608</c:v>
                </c:pt>
                <c:pt idx="688">
                  <c:v>42.408400000000611</c:v>
                </c:pt>
                <c:pt idx="689">
                  <c:v>42.408500000000615</c:v>
                </c:pt>
                <c:pt idx="690">
                  <c:v>42.408600000000618</c:v>
                </c:pt>
                <c:pt idx="691">
                  <c:v>42.408700000000621</c:v>
                </c:pt>
                <c:pt idx="692">
                  <c:v>42.408800000000625</c:v>
                </c:pt>
                <c:pt idx="693">
                  <c:v>42.408900000000628</c:v>
                </c:pt>
                <c:pt idx="694">
                  <c:v>42.409000000000631</c:v>
                </c:pt>
                <c:pt idx="695">
                  <c:v>42.409100000000635</c:v>
                </c:pt>
                <c:pt idx="696">
                  <c:v>42.409200000000638</c:v>
                </c:pt>
                <c:pt idx="697">
                  <c:v>42.409300000000641</c:v>
                </c:pt>
                <c:pt idx="698">
                  <c:v>42.409400000000645</c:v>
                </c:pt>
                <c:pt idx="699">
                  <c:v>42.409500000000648</c:v>
                </c:pt>
                <c:pt idx="700">
                  <c:v>42.409600000000651</c:v>
                </c:pt>
                <c:pt idx="701">
                  <c:v>42.409700000000655</c:v>
                </c:pt>
                <c:pt idx="702">
                  <c:v>42.409800000000658</c:v>
                </c:pt>
                <c:pt idx="703">
                  <c:v>42.409900000000661</c:v>
                </c:pt>
                <c:pt idx="704">
                  <c:v>42.410000000000664</c:v>
                </c:pt>
                <c:pt idx="705">
                  <c:v>42.410100000000668</c:v>
                </c:pt>
                <c:pt idx="706">
                  <c:v>42.410200000000671</c:v>
                </c:pt>
                <c:pt idx="707">
                  <c:v>42.410300000000674</c:v>
                </c:pt>
                <c:pt idx="708">
                  <c:v>42.410400000000678</c:v>
                </c:pt>
                <c:pt idx="709">
                  <c:v>42.410500000000681</c:v>
                </c:pt>
                <c:pt idx="710">
                  <c:v>42.410600000000684</c:v>
                </c:pt>
                <c:pt idx="711">
                  <c:v>42.410700000000688</c:v>
                </c:pt>
                <c:pt idx="712">
                  <c:v>42.410800000000691</c:v>
                </c:pt>
                <c:pt idx="713">
                  <c:v>42.410900000000694</c:v>
                </c:pt>
                <c:pt idx="714">
                  <c:v>42.411000000000698</c:v>
                </c:pt>
                <c:pt idx="715">
                  <c:v>42.411100000000701</c:v>
                </c:pt>
                <c:pt idx="716">
                  <c:v>42.411200000000704</c:v>
                </c:pt>
                <c:pt idx="717">
                  <c:v>42.411300000000708</c:v>
                </c:pt>
                <c:pt idx="718">
                  <c:v>42.411400000000711</c:v>
                </c:pt>
                <c:pt idx="719">
                  <c:v>42.411500000000714</c:v>
                </c:pt>
                <c:pt idx="720">
                  <c:v>42.411600000000718</c:v>
                </c:pt>
                <c:pt idx="721">
                  <c:v>42.411700000000721</c:v>
                </c:pt>
                <c:pt idx="722">
                  <c:v>42.411800000000724</c:v>
                </c:pt>
                <c:pt idx="723">
                  <c:v>42.411900000000728</c:v>
                </c:pt>
                <c:pt idx="724">
                  <c:v>42.412000000000731</c:v>
                </c:pt>
                <c:pt idx="725">
                  <c:v>42.412100000000734</c:v>
                </c:pt>
                <c:pt idx="726">
                  <c:v>42.412200000000738</c:v>
                </c:pt>
                <c:pt idx="727">
                  <c:v>42.412300000000741</c:v>
                </c:pt>
                <c:pt idx="728">
                  <c:v>42.412400000000744</c:v>
                </c:pt>
                <c:pt idx="729">
                  <c:v>42.412500000000747</c:v>
                </c:pt>
                <c:pt idx="730">
                  <c:v>42.412600000000751</c:v>
                </c:pt>
                <c:pt idx="731">
                  <c:v>42.412700000000754</c:v>
                </c:pt>
                <c:pt idx="732">
                  <c:v>42.412800000000757</c:v>
                </c:pt>
                <c:pt idx="733">
                  <c:v>42.412900000000761</c:v>
                </c:pt>
                <c:pt idx="734">
                  <c:v>42.413000000000764</c:v>
                </c:pt>
                <c:pt idx="735">
                  <c:v>42.413100000000767</c:v>
                </c:pt>
                <c:pt idx="736">
                  <c:v>42.413200000000771</c:v>
                </c:pt>
                <c:pt idx="737">
                  <c:v>42.413300000000774</c:v>
                </c:pt>
                <c:pt idx="738">
                  <c:v>42.413400000000777</c:v>
                </c:pt>
                <c:pt idx="739">
                  <c:v>42.413500000000781</c:v>
                </c:pt>
                <c:pt idx="740">
                  <c:v>42.413600000000784</c:v>
                </c:pt>
                <c:pt idx="741">
                  <c:v>42.413700000000787</c:v>
                </c:pt>
                <c:pt idx="742">
                  <c:v>42.413800000000791</c:v>
                </c:pt>
                <c:pt idx="743">
                  <c:v>42.413900000000794</c:v>
                </c:pt>
                <c:pt idx="744">
                  <c:v>42.414000000000797</c:v>
                </c:pt>
                <c:pt idx="745">
                  <c:v>42.414100000000801</c:v>
                </c:pt>
                <c:pt idx="746">
                  <c:v>42.414200000000804</c:v>
                </c:pt>
                <c:pt idx="747">
                  <c:v>42.414300000000807</c:v>
                </c:pt>
                <c:pt idx="748">
                  <c:v>42.414400000000811</c:v>
                </c:pt>
                <c:pt idx="749">
                  <c:v>42.414500000000814</c:v>
                </c:pt>
                <c:pt idx="750">
                  <c:v>42.414600000000817</c:v>
                </c:pt>
                <c:pt idx="751">
                  <c:v>42.414700000000821</c:v>
                </c:pt>
                <c:pt idx="752">
                  <c:v>42.414800000000824</c:v>
                </c:pt>
                <c:pt idx="753">
                  <c:v>42.414900000000827</c:v>
                </c:pt>
                <c:pt idx="754">
                  <c:v>42.41500000000083</c:v>
                </c:pt>
                <c:pt idx="755">
                  <c:v>42.415100000000834</c:v>
                </c:pt>
                <c:pt idx="756">
                  <c:v>42.415200000000837</c:v>
                </c:pt>
                <c:pt idx="757">
                  <c:v>42.41530000000084</c:v>
                </c:pt>
                <c:pt idx="758">
                  <c:v>42.415400000000844</c:v>
                </c:pt>
                <c:pt idx="759">
                  <c:v>42.415500000000847</c:v>
                </c:pt>
                <c:pt idx="760">
                  <c:v>42.41560000000085</c:v>
                </c:pt>
                <c:pt idx="761">
                  <c:v>42.415700000000854</c:v>
                </c:pt>
                <c:pt idx="762">
                  <c:v>42.415800000000857</c:v>
                </c:pt>
                <c:pt idx="763">
                  <c:v>42.41590000000086</c:v>
                </c:pt>
                <c:pt idx="764">
                  <c:v>42.416000000000864</c:v>
                </c:pt>
                <c:pt idx="765">
                  <c:v>42.416100000000867</c:v>
                </c:pt>
                <c:pt idx="766">
                  <c:v>42.41620000000087</c:v>
                </c:pt>
                <c:pt idx="767">
                  <c:v>42.416300000000874</c:v>
                </c:pt>
                <c:pt idx="768">
                  <c:v>42.416400000000877</c:v>
                </c:pt>
                <c:pt idx="769">
                  <c:v>42.41650000000088</c:v>
                </c:pt>
                <c:pt idx="770">
                  <c:v>42.416600000000884</c:v>
                </c:pt>
                <c:pt idx="771">
                  <c:v>42.416700000000887</c:v>
                </c:pt>
                <c:pt idx="772">
                  <c:v>42.41680000000089</c:v>
                </c:pt>
                <c:pt idx="773">
                  <c:v>42.416900000000894</c:v>
                </c:pt>
                <c:pt idx="774">
                  <c:v>42.417000000000897</c:v>
                </c:pt>
                <c:pt idx="775">
                  <c:v>42.4171000000009</c:v>
                </c:pt>
                <c:pt idx="776">
                  <c:v>42.417200000000904</c:v>
                </c:pt>
                <c:pt idx="777">
                  <c:v>42.417300000000907</c:v>
                </c:pt>
                <c:pt idx="778">
                  <c:v>42.41740000000091</c:v>
                </c:pt>
                <c:pt idx="779">
                  <c:v>42.417500000000913</c:v>
                </c:pt>
                <c:pt idx="780">
                  <c:v>42.417600000000917</c:v>
                </c:pt>
                <c:pt idx="781">
                  <c:v>42.41770000000092</c:v>
                </c:pt>
                <c:pt idx="782">
                  <c:v>42.417800000000923</c:v>
                </c:pt>
                <c:pt idx="783">
                  <c:v>42.417900000000927</c:v>
                </c:pt>
                <c:pt idx="784">
                  <c:v>42.41800000000093</c:v>
                </c:pt>
                <c:pt idx="785">
                  <c:v>42.418100000000933</c:v>
                </c:pt>
                <c:pt idx="786">
                  <c:v>42.418200000000937</c:v>
                </c:pt>
                <c:pt idx="787">
                  <c:v>42.41830000000094</c:v>
                </c:pt>
                <c:pt idx="788">
                  <c:v>42.418400000000943</c:v>
                </c:pt>
                <c:pt idx="789">
                  <c:v>42.418500000000947</c:v>
                </c:pt>
                <c:pt idx="790">
                  <c:v>42.41860000000095</c:v>
                </c:pt>
                <c:pt idx="791">
                  <c:v>42.418700000000953</c:v>
                </c:pt>
                <c:pt idx="792">
                  <c:v>42.418800000000957</c:v>
                </c:pt>
                <c:pt idx="793">
                  <c:v>42.41890000000096</c:v>
                </c:pt>
                <c:pt idx="794">
                  <c:v>42.419000000000963</c:v>
                </c:pt>
                <c:pt idx="795">
                  <c:v>42.419100000000967</c:v>
                </c:pt>
                <c:pt idx="796">
                  <c:v>42.41920000000097</c:v>
                </c:pt>
                <c:pt idx="797">
                  <c:v>42.419300000000973</c:v>
                </c:pt>
                <c:pt idx="798">
                  <c:v>42.419400000000977</c:v>
                </c:pt>
                <c:pt idx="799">
                  <c:v>42.41950000000098</c:v>
                </c:pt>
                <c:pt idx="800">
                  <c:v>42.419600000000983</c:v>
                </c:pt>
                <c:pt idx="801">
                  <c:v>42.419700000000987</c:v>
                </c:pt>
                <c:pt idx="802">
                  <c:v>42.41980000000099</c:v>
                </c:pt>
                <c:pt idx="803">
                  <c:v>42.419900000000993</c:v>
                </c:pt>
                <c:pt idx="804">
                  <c:v>42.420000000000996</c:v>
                </c:pt>
                <c:pt idx="805">
                  <c:v>42.420100000001</c:v>
                </c:pt>
                <c:pt idx="806">
                  <c:v>42.420200000001003</c:v>
                </c:pt>
                <c:pt idx="807">
                  <c:v>42.420300000001006</c:v>
                </c:pt>
                <c:pt idx="808">
                  <c:v>42.42040000000101</c:v>
                </c:pt>
                <c:pt idx="809">
                  <c:v>42.420500000001013</c:v>
                </c:pt>
                <c:pt idx="810">
                  <c:v>42.420600000001016</c:v>
                </c:pt>
                <c:pt idx="811">
                  <c:v>42.42070000000102</c:v>
                </c:pt>
                <c:pt idx="812">
                  <c:v>42.420800000001023</c:v>
                </c:pt>
                <c:pt idx="813">
                  <c:v>42.420900000001026</c:v>
                </c:pt>
                <c:pt idx="814">
                  <c:v>42.42100000000103</c:v>
                </c:pt>
                <c:pt idx="815">
                  <c:v>42.421100000001033</c:v>
                </c:pt>
                <c:pt idx="816">
                  <c:v>42.421200000001036</c:v>
                </c:pt>
                <c:pt idx="817">
                  <c:v>42.42130000000104</c:v>
                </c:pt>
                <c:pt idx="818">
                  <c:v>42.421400000001043</c:v>
                </c:pt>
                <c:pt idx="819">
                  <c:v>42.421500000001046</c:v>
                </c:pt>
                <c:pt idx="820">
                  <c:v>42.42160000000105</c:v>
                </c:pt>
                <c:pt idx="821">
                  <c:v>42.421700000001053</c:v>
                </c:pt>
                <c:pt idx="822">
                  <c:v>42.421800000001056</c:v>
                </c:pt>
                <c:pt idx="823">
                  <c:v>42.42190000000106</c:v>
                </c:pt>
                <c:pt idx="824">
                  <c:v>42.422000000001063</c:v>
                </c:pt>
                <c:pt idx="825">
                  <c:v>42.422100000001066</c:v>
                </c:pt>
                <c:pt idx="826">
                  <c:v>42.422200000001069</c:v>
                </c:pt>
                <c:pt idx="827">
                  <c:v>42.422300000001073</c:v>
                </c:pt>
                <c:pt idx="828">
                  <c:v>42.422400000001076</c:v>
                </c:pt>
                <c:pt idx="829">
                  <c:v>42.422500000001079</c:v>
                </c:pt>
                <c:pt idx="830">
                  <c:v>42.422600000001083</c:v>
                </c:pt>
                <c:pt idx="831">
                  <c:v>42.422700000001086</c:v>
                </c:pt>
                <c:pt idx="832">
                  <c:v>42.422800000001089</c:v>
                </c:pt>
                <c:pt idx="833">
                  <c:v>42.422900000001093</c:v>
                </c:pt>
                <c:pt idx="834">
                  <c:v>42.423000000001096</c:v>
                </c:pt>
                <c:pt idx="835">
                  <c:v>42.423100000001099</c:v>
                </c:pt>
                <c:pt idx="836">
                  <c:v>42.423200000001103</c:v>
                </c:pt>
                <c:pt idx="837">
                  <c:v>42.423300000001106</c:v>
                </c:pt>
                <c:pt idx="838">
                  <c:v>42.423400000001109</c:v>
                </c:pt>
                <c:pt idx="839">
                  <c:v>42.423500000001113</c:v>
                </c:pt>
                <c:pt idx="840">
                  <c:v>42.423600000001116</c:v>
                </c:pt>
                <c:pt idx="841">
                  <c:v>42.423700000001119</c:v>
                </c:pt>
                <c:pt idx="842">
                  <c:v>42.423800000001123</c:v>
                </c:pt>
                <c:pt idx="843">
                  <c:v>42.423900000001126</c:v>
                </c:pt>
                <c:pt idx="844">
                  <c:v>42.424000000001129</c:v>
                </c:pt>
                <c:pt idx="845">
                  <c:v>42.424100000001133</c:v>
                </c:pt>
                <c:pt idx="846">
                  <c:v>42.424200000001136</c:v>
                </c:pt>
                <c:pt idx="847">
                  <c:v>42.424300000001139</c:v>
                </c:pt>
                <c:pt idx="848">
                  <c:v>42.424400000001143</c:v>
                </c:pt>
                <c:pt idx="849">
                  <c:v>42.424500000001146</c:v>
                </c:pt>
                <c:pt idx="850">
                  <c:v>42.424600000001149</c:v>
                </c:pt>
                <c:pt idx="851">
                  <c:v>42.424700000001152</c:v>
                </c:pt>
                <c:pt idx="852">
                  <c:v>42.424800000001156</c:v>
                </c:pt>
                <c:pt idx="853">
                  <c:v>42.424900000001159</c:v>
                </c:pt>
                <c:pt idx="854">
                  <c:v>42.425000000001162</c:v>
                </c:pt>
                <c:pt idx="855">
                  <c:v>42.425100000001166</c:v>
                </c:pt>
                <c:pt idx="856">
                  <c:v>42.425200000001169</c:v>
                </c:pt>
                <c:pt idx="857">
                  <c:v>42.425300000001172</c:v>
                </c:pt>
                <c:pt idx="858">
                  <c:v>42.425400000001176</c:v>
                </c:pt>
                <c:pt idx="859">
                  <c:v>42.425500000001179</c:v>
                </c:pt>
                <c:pt idx="860">
                  <c:v>42.425600000001182</c:v>
                </c:pt>
                <c:pt idx="861">
                  <c:v>42.425700000001186</c:v>
                </c:pt>
                <c:pt idx="862">
                  <c:v>42.425800000001189</c:v>
                </c:pt>
                <c:pt idx="863">
                  <c:v>42.425900000001192</c:v>
                </c:pt>
                <c:pt idx="864">
                  <c:v>42.426000000001196</c:v>
                </c:pt>
                <c:pt idx="865">
                  <c:v>42.426100000001199</c:v>
                </c:pt>
                <c:pt idx="866">
                  <c:v>42.426200000001202</c:v>
                </c:pt>
                <c:pt idx="867">
                  <c:v>42.426300000001206</c:v>
                </c:pt>
                <c:pt idx="868">
                  <c:v>42.426400000001209</c:v>
                </c:pt>
                <c:pt idx="869">
                  <c:v>42.426500000001212</c:v>
                </c:pt>
                <c:pt idx="870">
                  <c:v>42.426600000001216</c:v>
                </c:pt>
                <c:pt idx="871">
                  <c:v>42.426700000001219</c:v>
                </c:pt>
                <c:pt idx="872">
                  <c:v>42.426800000001222</c:v>
                </c:pt>
                <c:pt idx="873">
                  <c:v>42.426900000001226</c:v>
                </c:pt>
                <c:pt idx="874">
                  <c:v>42.427000000001229</c:v>
                </c:pt>
                <c:pt idx="875">
                  <c:v>42.427100000001232</c:v>
                </c:pt>
                <c:pt idx="876">
                  <c:v>42.427200000001235</c:v>
                </c:pt>
                <c:pt idx="877">
                  <c:v>42.427300000001239</c:v>
                </c:pt>
                <c:pt idx="878">
                  <c:v>42.427400000001242</c:v>
                </c:pt>
                <c:pt idx="879">
                  <c:v>42.427500000001245</c:v>
                </c:pt>
                <c:pt idx="880">
                  <c:v>42.427600000001249</c:v>
                </c:pt>
                <c:pt idx="881">
                  <c:v>42.427700000001252</c:v>
                </c:pt>
                <c:pt idx="882">
                  <c:v>42.427800000001255</c:v>
                </c:pt>
                <c:pt idx="883">
                  <c:v>42.427900000001259</c:v>
                </c:pt>
                <c:pt idx="884">
                  <c:v>42.428000000001262</c:v>
                </c:pt>
                <c:pt idx="885">
                  <c:v>42.428100000001265</c:v>
                </c:pt>
                <c:pt idx="886">
                  <c:v>42.428200000001269</c:v>
                </c:pt>
                <c:pt idx="887">
                  <c:v>42.428300000001272</c:v>
                </c:pt>
                <c:pt idx="888">
                  <c:v>42.428400000001275</c:v>
                </c:pt>
                <c:pt idx="889">
                  <c:v>42.428500000001279</c:v>
                </c:pt>
                <c:pt idx="890">
                  <c:v>42.428600000001282</c:v>
                </c:pt>
                <c:pt idx="891">
                  <c:v>42.428700000001285</c:v>
                </c:pt>
                <c:pt idx="892">
                  <c:v>42.428800000001289</c:v>
                </c:pt>
                <c:pt idx="893">
                  <c:v>42.428900000001292</c:v>
                </c:pt>
                <c:pt idx="894">
                  <c:v>42.429000000001295</c:v>
                </c:pt>
                <c:pt idx="895">
                  <c:v>42.429100000001299</c:v>
                </c:pt>
                <c:pt idx="896">
                  <c:v>42.429200000001302</c:v>
                </c:pt>
                <c:pt idx="897">
                  <c:v>42.429300000001305</c:v>
                </c:pt>
                <c:pt idx="898">
                  <c:v>42.429400000001309</c:v>
                </c:pt>
                <c:pt idx="899">
                  <c:v>42.429500000001312</c:v>
                </c:pt>
                <c:pt idx="900">
                  <c:v>42.429600000001315</c:v>
                </c:pt>
                <c:pt idx="901">
                  <c:v>42.429700000001318</c:v>
                </c:pt>
                <c:pt idx="902">
                  <c:v>42.429800000001322</c:v>
                </c:pt>
                <c:pt idx="903">
                  <c:v>42.429900000001325</c:v>
                </c:pt>
                <c:pt idx="904">
                  <c:v>42.430000000001328</c:v>
                </c:pt>
                <c:pt idx="905">
                  <c:v>42.430100000001332</c:v>
                </c:pt>
                <c:pt idx="906">
                  <c:v>42.430200000001335</c:v>
                </c:pt>
                <c:pt idx="907">
                  <c:v>42.430300000001338</c:v>
                </c:pt>
                <c:pt idx="908">
                  <c:v>42.430400000001342</c:v>
                </c:pt>
                <c:pt idx="909">
                  <c:v>42.430500000001345</c:v>
                </c:pt>
                <c:pt idx="910">
                  <c:v>42.430600000001348</c:v>
                </c:pt>
                <c:pt idx="911">
                  <c:v>42.430700000001352</c:v>
                </c:pt>
                <c:pt idx="912">
                  <c:v>42.430800000001355</c:v>
                </c:pt>
                <c:pt idx="913">
                  <c:v>42.430900000001358</c:v>
                </c:pt>
                <c:pt idx="914">
                  <c:v>42.431000000001362</c:v>
                </c:pt>
                <c:pt idx="915">
                  <c:v>42.431100000001365</c:v>
                </c:pt>
                <c:pt idx="916">
                  <c:v>42.431200000001368</c:v>
                </c:pt>
                <c:pt idx="917">
                  <c:v>42.431300000001372</c:v>
                </c:pt>
                <c:pt idx="918">
                  <c:v>42.431400000001375</c:v>
                </c:pt>
                <c:pt idx="919">
                  <c:v>42.431500000001378</c:v>
                </c:pt>
                <c:pt idx="920">
                  <c:v>42.431600000001382</c:v>
                </c:pt>
                <c:pt idx="921">
                  <c:v>42.431700000001385</c:v>
                </c:pt>
                <c:pt idx="922">
                  <c:v>42.431800000001388</c:v>
                </c:pt>
                <c:pt idx="923">
                  <c:v>42.431900000001392</c:v>
                </c:pt>
                <c:pt idx="924">
                  <c:v>42.432000000001395</c:v>
                </c:pt>
                <c:pt idx="925">
                  <c:v>42.432100000001398</c:v>
                </c:pt>
                <c:pt idx="926">
                  <c:v>42.432200000001401</c:v>
                </c:pt>
                <c:pt idx="927">
                  <c:v>42.432300000001405</c:v>
                </c:pt>
                <c:pt idx="928">
                  <c:v>42.432400000001408</c:v>
                </c:pt>
                <c:pt idx="929">
                  <c:v>42.432500000001411</c:v>
                </c:pt>
                <c:pt idx="930">
                  <c:v>42.432600000001415</c:v>
                </c:pt>
                <c:pt idx="931">
                  <c:v>42.432700000001418</c:v>
                </c:pt>
                <c:pt idx="932">
                  <c:v>42.432800000001421</c:v>
                </c:pt>
                <c:pt idx="933">
                  <c:v>42.432900000001425</c:v>
                </c:pt>
                <c:pt idx="934">
                  <c:v>42.433000000001428</c:v>
                </c:pt>
                <c:pt idx="935">
                  <c:v>42.433100000001431</c:v>
                </c:pt>
                <c:pt idx="936">
                  <c:v>42.433200000001435</c:v>
                </c:pt>
                <c:pt idx="937">
                  <c:v>42.433300000001438</c:v>
                </c:pt>
                <c:pt idx="938">
                  <c:v>42.433400000001441</c:v>
                </c:pt>
                <c:pt idx="939">
                  <c:v>42.433500000001445</c:v>
                </c:pt>
                <c:pt idx="940">
                  <c:v>42.433600000001448</c:v>
                </c:pt>
                <c:pt idx="941">
                  <c:v>42.433700000001451</c:v>
                </c:pt>
                <c:pt idx="942">
                  <c:v>42.433800000001455</c:v>
                </c:pt>
                <c:pt idx="943">
                  <c:v>42.433900000001458</c:v>
                </c:pt>
                <c:pt idx="944">
                  <c:v>42.434000000001461</c:v>
                </c:pt>
                <c:pt idx="945">
                  <c:v>42.434100000001465</c:v>
                </c:pt>
                <c:pt idx="946">
                  <c:v>42.434200000001468</c:v>
                </c:pt>
                <c:pt idx="947">
                  <c:v>42.434300000001471</c:v>
                </c:pt>
                <c:pt idx="948">
                  <c:v>42.434400000001474</c:v>
                </c:pt>
                <c:pt idx="949">
                  <c:v>42.434500000001478</c:v>
                </c:pt>
                <c:pt idx="950">
                  <c:v>42.434600000001481</c:v>
                </c:pt>
                <c:pt idx="951">
                  <c:v>42.434700000001484</c:v>
                </c:pt>
                <c:pt idx="952">
                  <c:v>42.434800000001488</c:v>
                </c:pt>
                <c:pt idx="953">
                  <c:v>42.434900000001491</c:v>
                </c:pt>
                <c:pt idx="954">
                  <c:v>42.435000000001494</c:v>
                </c:pt>
                <c:pt idx="955">
                  <c:v>42.435100000001498</c:v>
                </c:pt>
                <c:pt idx="956">
                  <c:v>42.435200000001501</c:v>
                </c:pt>
                <c:pt idx="957">
                  <c:v>42.435300000001504</c:v>
                </c:pt>
                <c:pt idx="958">
                  <c:v>42.435400000001508</c:v>
                </c:pt>
                <c:pt idx="959">
                  <c:v>42.435500000001511</c:v>
                </c:pt>
                <c:pt idx="960">
                  <c:v>42.435600000001514</c:v>
                </c:pt>
                <c:pt idx="961">
                  <c:v>42.435700000001518</c:v>
                </c:pt>
                <c:pt idx="962">
                  <c:v>42.435800000001521</c:v>
                </c:pt>
                <c:pt idx="963">
                  <c:v>42.435900000001524</c:v>
                </c:pt>
                <c:pt idx="964">
                  <c:v>42.436000000001528</c:v>
                </c:pt>
                <c:pt idx="965">
                  <c:v>42.436100000001531</c:v>
                </c:pt>
                <c:pt idx="966">
                  <c:v>42.436200000001534</c:v>
                </c:pt>
                <c:pt idx="967">
                  <c:v>42.436300000001538</c:v>
                </c:pt>
                <c:pt idx="968">
                  <c:v>42.436400000001541</c:v>
                </c:pt>
                <c:pt idx="969">
                  <c:v>42.436500000001544</c:v>
                </c:pt>
                <c:pt idx="970">
                  <c:v>42.436600000001548</c:v>
                </c:pt>
                <c:pt idx="971">
                  <c:v>42.436700000001551</c:v>
                </c:pt>
                <c:pt idx="972">
                  <c:v>42.436800000001554</c:v>
                </c:pt>
                <c:pt idx="973">
                  <c:v>42.436900000001557</c:v>
                </c:pt>
                <c:pt idx="974">
                  <c:v>42.437000000001561</c:v>
                </c:pt>
                <c:pt idx="975">
                  <c:v>42.437100000001564</c:v>
                </c:pt>
                <c:pt idx="976">
                  <c:v>42.437200000001567</c:v>
                </c:pt>
                <c:pt idx="977">
                  <c:v>42.437300000001571</c:v>
                </c:pt>
                <c:pt idx="978">
                  <c:v>42.437400000001574</c:v>
                </c:pt>
                <c:pt idx="979">
                  <c:v>42.437500000001577</c:v>
                </c:pt>
                <c:pt idx="980">
                  <c:v>42.437600000001581</c:v>
                </c:pt>
                <c:pt idx="981">
                  <c:v>42.437700000001584</c:v>
                </c:pt>
                <c:pt idx="982">
                  <c:v>42.437800000001587</c:v>
                </c:pt>
                <c:pt idx="983">
                  <c:v>42.437900000001591</c:v>
                </c:pt>
                <c:pt idx="984">
                  <c:v>42.438000000001594</c:v>
                </c:pt>
                <c:pt idx="985">
                  <c:v>42.438100000001597</c:v>
                </c:pt>
                <c:pt idx="986">
                  <c:v>42.438200000001601</c:v>
                </c:pt>
                <c:pt idx="987">
                  <c:v>42.438300000001604</c:v>
                </c:pt>
                <c:pt idx="988">
                  <c:v>42.438400000001607</c:v>
                </c:pt>
                <c:pt idx="989">
                  <c:v>42.438500000001611</c:v>
                </c:pt>
                <c:pt idx="990">
                  <c:v>42.438600000001614</c:v>
                </c:pt>
                <c:pt idx="991">
                  <c:v>42.438700000001617</c:v>
                </c:pt>
                <c:pt idx="992">
                  <c:v>42.438800000001621</c:v>
                </c:pt>
                <c:pt idx="993">
                  <c:v>42.438900000001624</c:v>
                </c:pt>
                <c:pt idx="994">
                  <c:v>42.439000000001627</c:v>
                </c:pt>
                <c:pt idx="995">
                  <c:v>42.439100000001631</c:v>
                </c:pt>
                <c:pt idx="996">
                  <c:v>42.439200000001634</c:v>
                </c:pt>
                <c:pt idx="997">
                  <c:v>42.439300000001637</c:v>
                </c:pt>
                <c:pt idx="998">
                  <c:v>42.43940000000164</c:v>
                </c:pt>
                <c:pt idx="999">
                  <c:v>42.439500000001644</c:v>
                </c:pt>
                <c:pt idx="1000">
                  <c:v>42.439600000001647</c:v>
                </c:pt>
              </c:numCache>
            </c:numRef>
          </c:xVal>
          <c:yVal>
            <c:numRef>
              <c:f>Calculs!$I$4:$I$1004</c:f>
              <c:numCache>
                <c:formatCode>0.00</c:formatCode>
                <c:ptCount val="1001"/>
                <c:pt idx="0">
                  <c:v>100</c:v>
                </c:pt>
                <c:pt idx="1">
                  <c:v>100.24736771518677</c:v>
                </c:pt>
                <c:pt idx="2">
                  <c:v>101.62513059927551</c:v>
                </c:pt>
                <c:pt idx="3">
                  <c:v>103.69092047227379</c:v>
                </c:pt>
                <c:pt idx="4">
                  <c:v>105.68277182056701</c:v>
                </c:pt>
                <c:pt idx="5">
                  <c:v>107.6005011301735</c:v>
                </c:pt>
                <c:pt idx="6">
                  <c:v>109.48805847165599</c:v>
                </c:pt>
                <c:pt idx="7">
                  <c:v>111.38951584329145</c:v>
                </c:pt>
                <c:pt idx="8">
                  <c:v>113.30485268795336</c:v>
                </c:pt>
                <c:pt idx="9">
                  <c:v>115.23404775642881</c:v>
                </c:pt>
                <c:pt idx="10">
                  <c:v>117.17707910063446</c:v>
                </c:pt>
                <c:pt idx="11">
                  <c:v>119.12933672741627</c:v>
                </c:pt>
                <c:pt idx="12">
                  <c:v>121.08619753844344</c:v>
                </c:pt>
                <c:pt idx="13">
                  <c:v>123.04762262592905</c:v>
                </c:pt>
                <c:pt idx="14">
                  <c:v>125.01357275309103</c:v>
                </c:pt>
                <c:pt idx="15">
                  <c:v>126.98400835646635</c:v>
                </c:pt>
                <c:pt idx="16">
                  <c:v>128.95888954829502</c:v>
                </c:pt>
                <c:pt idx="17">
                  <c:v>130.9381761189737</c:v>
                </c:pt>
                <c:pt idx="18">
                  <c:v>132.92182753957877</c:v>
                </c:pt>
                <c:pt idx="19">
                  <c:v>134.90980296445863</c:v>
                </c:pt>
                <c:pt idx="20">
                  <c:v>136.90206123389504</c:v>
                </c:pt>
                <c:pt idx="21">
                  <c:v>138.89671292672557</c:v>
                </c:pt>
                <c:pt idx="22">
                  <c:v>140.8918636136122</c:v>
                </c:pt>
                <c:pt idx="23">
                  <c:v>142.88746599322786</c:v>
                </c:pt>
                <c:pt idx="24">
                  <c:v>144.88347270093109</c:v>
                </c:pt>
                <c:pt idx="25">
                  <c:v>146.87983631368087</c:v>
                </c:pt>
                <c:pt idx="26">
                  <c:v>148.8765093549751</c:v>
                </c:pt>
                <c:pt idx="27">
                  <c:v>150.87344429981147</c:v>
                </c:pt>
                <c:pt idx="28">
                  <c:v>152.87059357966984</c:v>
                </c:pt>
                <c:pt idx="29">
                  <c:v>154.86790958751476</c:v>
                </c:pt>
                <c:pt idx="30">
                  <c:v>156.86534468281698</c:v>
                </c:pt>
                <c:pt idx="31">
                  <c:v>158.86285119659328</c:v>
                </c:pt>
                <c:pt idx="32">
                  <c:v>160.86038143646238</c:v>
                </c:pt>
                <c:pt idx="33">
                  <c:v>162.85788769171708</c:v>
                </c:pt>
                <c:pt idx="34">
                  <c:v>164.85532223841031</c:v>
                </c:pt>
                <c:pt idx="35">
                  <c:v>166.85263734445488</c:v>
                </c:pt>
                <c:pt idx="36">
                  <c:v>168.8497852747349</c:v>
                </c:pt>
                <c:pt idx="37">
                  <c:v>170.84671829622854</c:v>
                </c:pt>
                <c:pt idx="38">
                  <c:v>172.84338868313984</c:v>
                </c:pt>
                <c:pt idx="39">
                  <c:v>174.83974872203987</c:v>
                </c:pt>
                <c:pt idx="40">
                  <c:v>176.83575071701458</c:v>
                </c:pt>
                <c:pt idx="41">
                  <c:v>178.82989661421561</c:v>
                </c:pt>
                <c:pt idx="42">
                  <c:v>180.82068533829406</c:v>
                </c:pt>
                <c:pt idx="43">
                  <c:v>182.80806659645881</c:v>
                </c:pt>
                <c:pt idx="44">
                  <c:v>184.79199035871935</c:v>
                </c:pt>
                <c:pt idx="45">
                  <c:v>186.77240686346519</c:v>
                </c:pt>
                <c:pt idx="46">
                  <c:v>188.74926662299282</c:v>
                </c:pt>
                <c:pt idx="47">
                  <c:v>190.72252042897767</c:v>
                </c:pt>
                <c:pt idx="48">
                  <c:v>192.69211935789042</c:v>
                </c:pt>
                <c:pt idx="49">
                  <c:v>194.65801477635637</c:v>
                </c:pt>
                <c:pt idx="50">
                  <c:v>196.62015834645607</c:v>
                </c:pt>
                <c:pt idx="51">
                  <c:v>198.57850203096677</c:v>
                </c:pt>
                <c:pt idx="52">
                  <c:v>200.53299809854255</c:v>
                </c:pt>
                <c:pt idx="53">
                  <c:v>202.48359912883271</c:v>
                </c:pt>
                <c:pt idx="54">
                  <c:v>204.43025801753666</c:v>
                </c:pt>
                <c:pt idx="55">
                  <c:v>206.37292798139472</c:v>
                </c:pt>
                <c:pt idx="56">
                  <c:v>208.31156256311289</c:v>
                </c:pt>
                <c:pt idx="57">
                  <c:v>210.24611563622142</c:v>
                </c:pt>
                <c:pt idx="58">
                  <c:v>212.17654140986545</c:v>
                </c:pt>
                <c:pt idx="59">
                  <c:v>214.10279443352681</c:v>
                </c:pt>
                <c:pt idx="60">
                  <c:v>216.02482960167615</c:v>
                </c:pt>
                <c:pt idx="61">
                  <c:v>217.94260215835413</c:v>
                </c:pt>
                <c:pt idx="62">
                  <c:v>219.8560677016809</c:v>
                </c:pt>
                <c:pt idx="63">
                  <c:v>221.76518218829284</c:v>
                </c:pt>
                <c:pt idx="64">
                  <c:v>223.66990193770553</c:v>
                </c:pt>
                <c:pt idx="65">
                  <c:v>225.57018363660242</c:v>
                </c:pt>
                <c:pt idx="66">
                  <c:v>227.46598434304775</c:v>
                </c:pt>
                <c:pt idx="67">
                  <c:v>229.35726149062359</c:v>
                </c:pt>
                <c:pt idx="68">
                  <c:v>231.2439728924895</c:v>
                </c:pt>
                <c:pt idx="69">
                  <c:v>233.1260767453648</c:v>
                </c:pt>
                <c:pt idx="70">
                  <c:v>235.00353163343166</c:v>
                </c:pt>
                <c:pt idx="71">
                  <c:v>236.87629653215956</c:v>
                </c:pt>
                <c:pt idx="72">
                  <c:v>238.74433081204918</c:v>
                </c:pt>
                <c:pt idx="73">
                  <c:v>240.6075942422963</c:v>
                </c:pt>
                <c:pt idx="74">
                  <c:v>242.4660469943737</c:v>
                </c:pt>
                <c:pt idx="75">
                  <c:v>244.3196496455318</c:v>
                </c:pt>
                <c:pt idx="76">
                  <c:v>246.16836318221655</c:v>
                </c:pt>
                <c:pt idx="77">
                  <c:v>248.01214900340455</c:v>
                </c:pt>
                <c:pt idx="78">
                  <c:v>249.85096892385448</c:v>
                </c:pt>
                <c:pt idx="79">
                  <c:v>251.6847851772747</c:v>
                </c:pt>
                <c:pt idx="80">
                  <c:v>253.51356041940645</c:v>
                </c:pt>
                <c:pt idx="81">
                  <c:v>255.33575738956668</c:v>
                </c:pt>
                <c:pt idx="82">
                  <c:v>257.14983778990262</c:v>
                </c:pt>
                <c:pt idx="83">
                  <c:v>258.95576625628644</c:v>
                </c:pt>
                <c:pt idx="84">
                  <c:v>260.75350810891456</c:v>
                </c:pt>
                <c:pt idx="85">
                  <c:v>262.54302935345305</c:v>
                </c:pt>
                <c:pt idx="86">
                  <c:v>264.32429668203713</c:v>
                </c:pt>
                <c:pt idx="87">
                  <c:v>266.097277474127</c:v>
                </c:pt>
                <c:pt idx="88">
                  <c:v>267.86193979721969</c:v>
                </c:pt>
                <c:pt idx="89">
                  <c:v>269.61825240741871</c:v>
                </c:pt>
                <c:pt idx="90">
                  <c:v>271.36618474986125</c:v>
                </c:pt>
                <c:pt idx="91">
                  <c:v>273.10504087606455</c:v>
                </c:pt>
                <c:pt idx="92">
                  <c:v>274.83412510597338</c:v>
                </c:pt>
                <c:pt idx="93">
                  <c:v>276.55340971122155</c:v>
                </c:pt>
                <c:pt idx="94">
                  <c:v>278.2628677684657</c:v>
                </c:pt>
                <c:pt idx="95">
                  <c:v>279.9624731580588</c:v>
                </c:pt>
                <c:pt idx="96">
                  <c:v>281.65220056256067</c:v>
                </c:pt>
                <c:pt idx="97">
                  <c:v>283.33202546508966</c:v>
                </c:pt>
                <c:pt idx="98">
                  <c:v>285.00192414751541</c:v>
                </c:pt>
                <c:pt idx="99">
                  <c:v>286.66187368849575</c:v>
                </c:pt>
                <c:pt idx="100">
                  <c:v>288.31185196135914</c:v>
                </c:pt>
                <c:pt idx="101">
                  <c:v>289.95173058308711</c:v>
                </c:pt>
                <c:pt idx="102">
                  <c:v>291.58138193131924</c:v>
                </c:pt>
                <c:pt idx="103">
                  <c:v>293.20078644422125</c:v>
                </c:pt>
                <c:pt idx="104">
                  <c:v>294.80992536287243</c:v>
                </c:pt>
                <c:pt idx="105">
                  <c:v>296.40878072819959</c:v>
                </c:pt>
                <c:pt idx="106">
                  <c:v>297.99733537776473</c:v>
                </c:pt>
                <c:pt idx="107">
                  <c:v>299.57557294241002</c:v>
                </c:pt>
                <c:pt idx="108">
                  <c:v>301.14347784276174</c:v>
                </c:pt>
                <c:pt idx="109">
                  <c:v>302.70103528559582</c:v>
                </c:pt>
                <c:pt idx="110">
                  <c:v>304.24823126006692</c:v>
                </c:pt>
                <c:pt idx="111">
                  <c:v>305.78629088491158</c:v>
                </c:pt>
                <c:pt idx="112">
                  <c:v>307.31643996423418</c:v>
                </c:pt>
                <c:pt idx="113">
                  <c:v>308.83866374760584</c:v>
                </c:pt>
                <c:pt idx="114">
                  <c:v>310.35294805887708</c:v>
                </c:pt>
                <c:pt idx="115">
                  <c:v>311.85927929414373</c:v>
                </c:pt>
                <c:pt idx="116">
                  <c:v>313.35764441962192</c:v>
                </c:pt>
                <c:pt idx="117">
                  <c:v>314.8480309694354</c:v>
                </c:pt>
                <c:pt idx="118">
                  <c:v>316.33042704331484</c:v>
                </c:pt>
                <c:pt idx="119">
                  <c:v>317.804821304212</c:v>
                </c:pt>
                <c:pt idx="120">
                  <c:v>319.271202975829</c:v>
                </c:pt>
                <c:pt idx="121">
                  <c:v>320.72749819827999</c:v>
                </c:pt>
                <c:pt idx="122">
                  <c:v>322.17163443121603</c:v>
                </c:pt>
                <c:pt idx="123">
                  <c:v>323.60360887445421</c:v>
                </c:pt>
                <c:pt idx="124">
                  <c:v>325.02341959137732</c:v>
                </c:pt>
                <c:pt idx="125">
                  <c:v>326.4310655014848</c:v>
                </c:pt>
                <c:pt idx="126">
                  <c:v>327.82654637282525</c:v>
                </c:pt>
                <c:pt idx="127">
                  <c:v>329.20986281431419</c:v>
                </c:pt>
                <c:pt idx="128">
                  <c:v>330.58101626794178</c:v>
                </c:pt>
                <c:pt idx="129">
                  <c:v>331.94000900087258</c:v>
                </c:pt>
                <c:pt idx="130">
                  <c:v>333.28684409744295</c:v>
                </c:pt>
                <c:pt idx="131">
                  <c:v>334.62098266817156</c:v>
                </c:pt>
                <c:pt idx="132">
                  <c:v>335.94188702997559</c:v>
                </c:pt>
                <c:pt idx="133">
                  <c:v>337.24956470920847</c:v>
                </c:pt>
                <c:pt idx="134">
                  <c:v>338.54402410028985</c:v>
                </c:pt>
                <c:pt idx="135">
                  <c:v>339.82527445569951</c:v>
                </c:pt>
                <c:pt idx="136">
                  <c:v>341.09332587588221</c:v>
                </c:pt>
                <c:pt idx="137">
                  <c:v>342.34818929906845</c:v>
                </c:pt>
                <c:pt idx="138">
                  <c:v>343.5898764910151</c:v>
                </c:pt>
                <c:pt idx="139">
                  <c:v>344.81840003467079</c:v>
                </c:pt>
                <c:pt idx="140">
                  <c:v>346.03377331976952</c:v>
                </c:pt>
                <c:pt idx="141">
                  <c:v>347.22949113318538</c:v>
                </c:pt>
                <c:pt idx="142">
                  <c:v>348.39905655150488</c:v>
                </c:pt>
                <c:pt idx="143">
                  <c:v>349.54251469700353</c:v>
                </c:pt>
                <c:pt idx="144">
                  <c:v>350.6599126315873</c:v>
                </c:pt>
                <c:pt idx="145">
                  <c:v>351.75129931770647</c:v>
                </c:pt>
                <c:pt idx="146">
                  <c:v>352.81672557916738</c:v>
                </c:pt>
                <c:pt idx="147">
                  <c:v>353.85624406186469</c:v>
                </c:pt>
                <c:pt idx="148">
                  <c:v>354.86990919445316</c:v>
                </c:pt>
                <c:pt idx="149">
                  <c:v>355.85777714898023</c:v>
                </c:pt>
                <c:pt idx="150">
                  <c:v>356.81990580149784</c:v>
                </c:pt>
                <c:pt idx="151">
                  <c:v>357.75635469267377</c:v>
                </c:pt>
                <c:pt idx="152">
                  <c:v>358.66718498842079</c:v>
                </c:pt>
                <c:pt idx="153">
                  <c:v>359.55245944056202</c:v>
                </c:pt>
                <c:pt idx="154">
                  <c:v>360.41224234755083</c:v>
                </c:pt>
                <c:pt idx="155">
                  <c:v>361.24659951526309</c:v>
                </c:pt>
                <c:pt idx="156">
                  <c:v>362.02453283275878</c:v>
                </c:pt>
                <c:pt idx="157">
                  <c:v>362.71511420620715</c:v>
                </c:pt>
                <c:pt idx="158">
                  <c:v>363.31861147333126</c:v>
                </c:pt>
                <c:pt idx="159">
                  <c:v>363.83530461535679</c:v>
                </c:pt>
                <c:pt idx="160">
                  <c:v>364.2654853257651</c:v>
                </c:pt>
                <c:pt idx="161">
                  <c:v>364.56990130545006</c:v>
                </c:pt>
                <c:pt idx="162">
                  <c:v>364.7094452543754</c:v>
                </c:pt>
                <c:pt idx="163">
                  <c:v>364.68854676477332</c:v>
                </c:pt>
                <c:pt idx="164">
                  <c:v>364.51165681045654</c:v>
                </c:pt>
                <c:pt idx="165">
                  <c:v>364.21727926450296</c:v>
                </c:pt>
                <c:pt idx="166">
                  <c:v>363.84377436967912</c:v>
                </c:pt>
                <c:pt idx="167">
                  <c:v>363.3627577590633</c:v>
                </c:pt>
                <c:pt idx="168">
                  <c:v>362.76679544727443</c:v>
                </c:pt>
                <c:pt idx="169">
                  <c:v>361.99707234312268</c:v>
                </c:pt>
                <c:pt idx="170">
                  <c:v>361.03672827970763</c:v>
                </c:pt>
                <c:pt idx="171">
                  <c:v>360.01541560770835</c:v>
                </c:pt>
                <c:pt idx="172">
                  <c:v>358.99965527220445</c:v>
                </c:pt>
                <c:pt idx="173">
                  <c:v>357.98939948234778</c:v>
                </c:pt>
                <c:pt idx="174">
                  <c:v>356.98460099882607</c:v>
                </c:pt>
                <c:pt idx="175">
                  <c:v>355.98521312588485</c:v>
                </c:pt>
                <c:pt idx="176">
                  <c:v>354.99118970348798</c:v>
                </c:pt>
                <c:pt idx="177">
                  <c:v>354.00248509961392</c:v>
                </c:pt>
                <c:pt idx="178">
                  <c:v>353.01905420268486</c:v>
                </c:pt>
                <c:pt idx="179">
                  <c:v>352.04085241412656</c:v>
                </c:pt>
                <c:pt idx="180">
                  <c:v>351.06783564105581</c:v>
                </c:pt>
                <c:pt idx="181">
                  <c:v>350.09996028909285</c:v>
                </c:pt>
                <c:pt idx="182">
                  <c:v>349.13718325529686</c:v>
                </c:pt>
                <c:pt idx="183">
                  <c:v>348.17946192122116</c:v>
                </c:pt>
                <c:pt idx="184">
                  <c:v>347.2267541460871</c:v>
                </c:pt>
                <c:pt idx="185">
                  <c:v>346.27901826007252</c:v>
                </c:pt>
                <c:pt idx="186">
                  <c:v>345.33621305771419</c:v>
                </c:pt>
                <c:pt idx="187">
                  <c:v>344.39829779142076</c:v>
                </c:pt>
                <c:pt idx="188">
                  <c:v>343.46523216509502</c:v>
                </c:pt>
                <c:pt idx="189">
                  <c:v>342.53697632786242</c:v>
                </c:pt>
                <c:pt idx="190">
                  <c:v>341.61349086790449</c:v>
                </c:pt>
                <c:pt idx="191">
                  <c:v>340.6947368063947</c:v>
                </c:pt>
                <c:pt idx="192">
                  <c:v>339.7806755915351</c:v>
                </c:pt>
                <c:pt idx="193">
                  <c:v>338.87126909269142</c:v>
                </c:pt>
                <c:pt idx="194">
                  <c:v>337.9664795946249</c:v>
                </c:pt>
                <c:pt idx="195">
                  <c:v>337.06626979181937</c:v>
                </c:pt>
                <c:pt idx="196">
                  <c:v>336.1706027829008</c:v>
                </c:pt>
                <c:pt idx="197">
                  <c:v>335.27944206514849</c:v>
                </c:pt>
                <c:pt idx="198">
                  <c:v>334.39275152909607</c:v>
                </c:pt>
                <c:pt idx="199">
                  <c:v>333.51049545321979</c:v>
                </c:pt>
                <c:pt idx="200">
                  <c:v>332.63263849871305</c:v>
                </c:pt>
                <c:pt idx="201">
                  <c:v>323.89775786207224</c:v>
                </c:pt>
                <c:pt idx="202">
                  <c:v>315.58951208142724</c:v>
                </c:pt>
                <c:pt idx="203">
                  <c:v>307.67522625037373</c:v>
                </c:pt>
                <c:pt idx="204">
                  <c:v>300.1255191095683</c:v>
                </c:pt>
                <c:pt idx="205">
                  <c:v>292.91389465923879</c:v>
                </c:pt>
                <c:pt idx="206">
                  <c:v>286.01639343506673</c:v>
                </c:pt>
                <c:pt idx="207">
                  <c:v>279.41129347305952</c:v>
                </c:pt>
                <c:pt idx="208">
                  <c:v>273.07885285725843</c:v>
                </c:pt>
                <c:pt idx="209">
                  <c:v>267.00108722652573</c:v>
                </c:pt>
                <c:pt idx="210">
                  <c:v>261.16157679998383</c:v>
                </c:pt>
                <c:pt idx="211">
                  <c:v>255.5452984306832</c:v>
                </c:pt>
                <c:pt idx="212">
                  <c:v>250.13847896390118</c:v>
                </c:pt>
                <c:pt idx="213">
                  <c:v>244.92846679863132</c:v>
                </c:pt>
                <c:pt idx="214">
                  <c:v>239.90361905809814</c:v>
                </c:pt>
                <c:pt idx="215">
                  <c:v>235.0532021906686</c:v>
                </c:pt>
                <c:pt idx="216">
                  <c:v>230.36730416444814</c:v>
                </c:pt>
                <c:pt idx="217">
                  <c:v>225.83675670139294</c:v>
                </c:pt>
                <c:pt idx="218">
                  <c:v>221.45306623120274</c:v>
                </c:pt>
                <c:pt idx="219">
                  <c:v>217.20835244053791</c:v>
                </c:pt>
                <c:pt idx="220">
                  <c:v>213.09529345637975</c:v>
                </c:pt>
                <c:pt idx="221">
                  <c:v>209.107076839359</c:v>
                </c:pt>
                <c:pt idx="222">
                  <c:v>205.23735567824173</c:v>
                </c:pt>
                <c:pt idx="223">
                  <c:v>201.48020917422241</c:v>
                </c:pt>
                <c:pt idx="224">
                  <c:v>197.83010718627648</c:v>
                </c:pt>
                <c:pt idx="225">
                  <c:v>194.2818782790433</c:v>
                </c:pt>
                <c:pt idx="226">
                  <c:v>190.83068087458878</c:v>
                </c:pt>
                <c:pt idx="227">
                  <c:v>187.47197716059094</c:v>
                </c:pt>
                <c:pt idx="228">
                  <c:v>184.20150945139349</c:v>
                </c:pt>
                <c:pt idx="229">
                  <c:v>181.01527873611212</c:v>
                </c:pt>
                <c:pt idx="230">
                  <c:v>177.90952518050861</c:v>
                </c:pt>
                <c:pt idx="231">
                  <c:v>174.88071037745701</c:v>
                </c:pt>
                <c:pt idx="232">
                  <c:v>171.92550116517037</c:v>
                </c:pt>
                <c:pt idx="233">
                  <c:v>169.04075485349389</c:v>
                </c:pt>
                <c:pt idx="234">
                  <c:v>166.2235057169604</c:v>
                </c:pt>
                <c:pt idx="235">
                  <c:v>163.47095262934027</c:v>
                </c:pt>
                <c:pt idx="236">
                  <c:v>160.78044772843225</c:v>
                </c:pt>
                <c:pt idx="237">
                  <c:v>158.14948601211168</c:v>
                </c:pt>
                <c:pt idx="238">
                  <c:v>155.57569577741901</c:v>
                </c:pt>
                <c:pt idx="239">
                  <c:v>153.0568298239354</c:v>
                </c:pt>
                <c:pt idx="240">
                  <c:v>150.59075735102726</c:v>
                </c:pt>
                <c:pt idx="241">
                  <c:v>148.17545648589635</c:v>
                </c:pt>
                <c:pt idx="242">
                  <c:v>145.80900738587152</c:v>
                </c:pt>
                <c:pt idx="243">
                  <c:v>143.48958586413502</c:v>
                </c:pt>
                <c:pt idx="244">
                  <c:v>141.2154574931792</c:v>
                </c:pt>
                <c:pt idx="245">
                  <c:v>138.98497214482597</c:v>
                </c:pt>
                <c:pt idx="246">
                  <c:v>136.79655892967438</c:v>
                </c:pt>
                <c:pt idx="247">
                  <c:v>134.64872150243949</c:v>
                </c:pt>
                <c:pt idx="248">
                  <c:v>132.54003370285301</c:v>
                </c:pt>
                <c:pt idx="249">
                  <c:v>130.4691355046665</c:v>
                </c:pt>
                <c:pt idx="250">
                  <c:v>128.43472924786562</c:v>
                </c:pt>
                <c:pt idx="251">
                  <c:v>126.43557613150521</c:v>
                </c:pt>
                <c:pt idx="252">
                  <c:v>124.4704929466436</c:v>
                </c:pt>
                <c:pt idx="253">
                  <c:v>122.53834903071093</c:v>
                </c:pt>
                <c:pt idx="254">
                  <c:v>120.63806342632004</c:v>
                </c:pt>
                <c:pt idx="255">
                  <c:v>118.76860222903642</c:v>
                </c:pt>
                <c:pt idx="256">
                  <c:v>116.9289761099845</c:v>
                </c:pt>
                <c:pt idx="257">
                  <c:v>115.11823800039892</c:v>
                </c:pt>
                <c:pt idx="258">
                  <c:v>113.33548092634257</c:v>
                </c:pt>
                <c:pt idx="259">
                  <c:v>111.57983598282382</c:v>
                </c:pt>
                <c:pt idx="260">
                  <c:v>109.85047043746121</c:v>
                </c:pt>
                <c:pt idx="261">
                  <c:v>108.14658595467733</c:v>
                </c:pt>
                <c:pt idx="262">
                  <c:v>106.46741693216266</c:v>
                </c:pt>
                <c:pt idx="263">
                  <c:v>104.812228942041</c:v>
                </c:pt>
                <c:pt idx="264">
                  <c:v>103.18031726980048</c:v>
                </c:pt>
                <c:pt idx="265">
                  <c:v>101.57100554463162</c:v>
                </c:pt>
                <c:pt idx="266">
                  <c:v>99.983644455343438</c:v>
                </c:pt>
                <c:pt idx="267">
                  <c:v>98.417610546515135</c:v>
                </c:pt>
                <c:pt idx="268">
                  <c:v>96.872305089987947</c:v>
                </c:pt>
                <c:pt idx="269">
                  <c:v>95.347153027214375</c:v>
                </c:pt>
                <c:pt idx="270">
                  <c:v>93.841601978363556</c:v>
                </c:pt>
                <c:pt idx="271">
                  <c:v>92.355121314434683</c:v>
                </c:pt>
                <c:pt idx="272">
                  <c:v>90.887201288959318</c:v>
                </c:pt>
                <c:pt idx="273">
                  <c:v>89.43735222617974</c:v>
                </c:pt>
                <c:pt idx="274">
                  <c:v>88.005103762877553</c:v>
                </c:pt>
                <c:pt idx="275">
                  <c:v>86.59000414129612</c:v>
                </c:pt>
                <c:pt idx="276">
                  <c:v>85.191619550855521</c:v>
                </c:pt>
                <c:pt idx="277">
                  <c:v>83.809533516599643</c:v>
                </c:pt>
                <c:pt idx="278">
                  <c:v>82.443346332545744</c:v>
                </c:pt>
                <c:pt idx="279">
                  <c:v>81.092674538327742</c:v>
                </c:pt>
                <c:pt idx="280">
                  <c:v>79.757150437737664</c:v>
                </c:pt>
                <c:pt idx="281">
                  <c:v>78.436421657977419</c:v>
                </c:pt>
                <c:pt idx="282">
                  <c:v>77.130150748635657</c:v>
                </c:pt>
                <c:pt idx="283">
                  <c:v>75.838014819604965</c:v>
                </c:pt>
                <c:pt idx="284">
                  <c:v>74.559705217353695</c:v>
                </c:pt>
                <c:pt idx="285">
                  <c:v>73.294927239165986</c:v>
                </c:pt>
                <c:pt idx="286">
                  <c:v>72.043399885164931</c:v>
                </c:pt>
                <c:pt idx="287">
                  <c:v>70.80485564813884</c:v>
                </c:pt>
                <c:pt idx="288">
                  <c:v>69.579040341400429</c:v>
                </c:pt>
                <c:pt idx="289">
                  <c:v>68.365712965126022</c:v>
                </c:pt>
                <c:pt idx="290">
                  <c:v>67.164645611847433</c:v>
                </c:pt>
                <c:pt idx="291">
                  <c:v>65.975623412005078</c:v>
                </c:pt>
                <c:pt idx="292">
                  <c:v>64.798444520719613</c:v>
                </c:pt>
                <c:pt idx="293">
                  <c:v>63.632920147202078</c:v>
                </c:pt>
                <c:pt idx="294">
                  <c:v>62.478874628501494</c:v>
                </c:pt>
                <c:pt idx="295">
                  <c:v>61.336145549586092</c:v>
                </c:pt>
                <c:pt idx="296">
                  <c:v>60.204583912072707</c:v>
                </c:pt>
                <c:pt idx="297">
                  <c:v>59.084054354258683</c:v>
                </c:pt>
                <c:pt idx="298">
                  <c:v>57.974435425475953</c:v>
                </c:pt>
                <c:pt idx="299">
                  <c:v>56.875619918178238</c:v>
                </c:pt>
                <c:pt idx="300">
                  <c:v>55.787515261591992</c:v>
                </c:pt>
                <c:pt idx="301">
                  <c:v>54.710043981210802</c:v>
                </c:pt>
                <c:pt idx="302">
                  <c:v>53.643144228892396</c:v>
                </c:pt>
                <c:pt idx="303">
                  <c:v>52.586770388827432</c:v>
                </c:pt>
                <c:pt idx="304">
                  <c:v>51.540893765188493</c:v>
                </c:pt>
                <c:pt idx="305">
                  <c:v>50.505503357833661</c:v>
                </c:pt>
                <c:pt idx="306">
                  <c:v>49.480606733028289</c:v>
                </c:pt>
                <c:pt idx="307">
                  <c:v>48.466230996751918</c:v>
                </c:pt>
                <c:pt idx="308">
                  <c:v>47.462423878766359</c:v>
                </c:pt>
                <c:pt idx="309">
                  <c:v>46.469254936218661</c:v>
                </c:pt>
                <c:pt idx="310">
                  <c:v>45.486816886118767</c:v>
                </c:pt>
                <c:pt idx="311">
                  <c:v>44.515227076536171</c:v>
                </c:pt>
                <c:pt idx="312">
                  <c:v>43.554629106764935</c:v>
                </c:pt>
                <c:pt idx="313">
                  <c:v>42.605194606958705</c:v>
                </c:pt>
                <c:pt idx="314">
                  <c:v>41.667125187770871</c:v>
                </c:pt>
                <c:pt idx="315">
                  <c:v>40.740654570261192</c:v>
                </c:pt>
                <c:pt idx="316">
                  <c:v>39.826050905637032</c:v>
                </c:pt>
                <c:pt idx="317">
                  <c:v>38.923619293143034</c:v>
                </c:pt>
                <c:pt idx="318">
                  <c:v>38.03370450241809</c:v>
                </c:pt>
                <c:pt idx="319">
                  <c:v>37.15669390368155</c:v>
                </c:pt>
                <c:pt idx="320">
                  <c:v>36.293020604918581</c:v>
                </c:pt>
                <c:pt idx="321">
                  <c:v>35.443166789478113</c:v>
                </c:pt>
                <c:pt idx="322">
                  <c:v>34.607667239782486</c:v>
                </c:pt>
                <c:pt idx="323">
                  <c:v>33.787113022718614</c:v>
                </c:pt>
                <c:pt idx="324">
                  <c:v>32.98215529921422</c:v>
                </c:pt>
                <c:pt idx="325">
                  <c:v>32.193509203929054</c:v>
                </c:pt>
                <c:pt idx="326">
                  <c:v>31.42195772031268</c:v>
                </c:pt>
                <c:pt idx="327">
                  <c:v>30.668355450920245</c:v>
                </c:pt>
                <c:pt idx="328">
                  <c:v>29.933632152353375</c:v>
                </c:pt>
                <c:pt idx="329">
                  <c:v>29.218795868226618</c:v>
                </c:pt>
                <c:pt idx="330">
                  <c:v>28.524935452235201</c:v>
                </c:pt>
                <c:pt idx="331">
                  <c:v>27.853222227378041</c:v>
                </c:pt>
                <c:pt idx="332">
                  <c:v>27.204910478177801</c:v>
                </c:pt>
                <c:pt idx="333">
                  <c:v>26.581336423009958</c:v>
                </c:pt>
                <c:pt idx="334">
                  <c:v>25.983915267588745</c:v>
                </c:pt>
                <c:pt idx="335">
                  <c:v>25.414135904262057</c:v>
                </c:pt>
                <c:pt idx="336">
                  <c:v>24.873552803050956</c:v>
                </c:pt>
                <c:pt idx="337">
                  <c:v>24.36377464927509</c:v>
                </c:pt>
                <c:pt idx="338">
                  <c:v>23.886449330500771</c:v>
                </c:pt>
                <c:pt idx="339">
                  <c:v>23.443244974090284</c:v>
                </c:pt>
                <c:pt idx="340">
                  <c:v>23.035826895861998</c:v>
                </c:pt>
                <c:pt idx="341">
                  <c:v>22.665830546018849</c:v>
                </c:pt>
                <c:pt idx="342">
                  <c:v>22.3348308287066</c:v>
                </c:pt>
                <c:pt idx="343">
                  <c:v>22.044308513576379</c:v>
                </c:pt>
                <c:pt idx="344">
                  <c:v>21.795614825535932</c:v>
                </c:pt>
                <c:pt idx="345">
                  <c:v>21.589935652927789</c:v>
                </c:pt>
                <c:pt idx="346">
                  <c:v>21.428257104557684</c:v>
                </c:pt>
                <c:pt idx="347">
                  <c:v>21.311334318467498</c:v>
                </c:pt>
                <c:pt idx="348">
                  <c:v>21.239665432709298</c:v>
                </c:pt>
                <c:pt idx="349">
                  <c:v>21.213472441325113</c:v>
                </c:pt>
                <c:pt idx="350">
                  <c:v>21.232690276057873</c:v>
                </c:pt>
                <c:pt idx="351">
                  <c:v>21.296964907814687</c:v>
                </c:pt>
                <c:pt idx="352">
                  <c:v>21.405660613771087</c:v>
                </c:pt>
                <c:pt idx="353">
                  <c:v>21.557875888365086</c:v>
                </c:pt>
                <c:pt idx="354">
                  <c:v>21.752466875375632</c:v>
                </c:pt>
                <c:pt idx="355">
                  <c:v>21.988076736785931</c:v>
                </c:pt>
                <c:pt idx="356">
                  <c:v>22.263169098615283</c:v>
                </c:pt>
                <c:pt idx="357">
                  <c:v>22.576063637867669</c:v>
                </c:pt>
                <c:pt idx="358">
                  <c:v>22.924971980452234</c:v>
                </c:pt>
                <c:pt idx="359">
                  <c:v>23.308032326507117</c:v>
                </c:pt>
                <c:pt idx="360">
                  <c:v>23.723341554371249</c:v>
                </c:pt>
                <c:pt idx="361">
                  <c:v>24.168983924329574</c:v>
                </c:pt>
                <c:pt idx="362">
                  <c:v>24.643055863050169</c:v>
                </c:pt>
                <c:pt idx="363">
                  <c:v>25.143686626932876</c:v>
                </c:pt>
                <c:pt idx="364">
                  <c:v>25.669054898830574</c:v>
                </c:pt>
                <c:pt idx="365">
                  <c:v>26.217401561454977</c:v>
                </c:pt>
                <c:pt idx="366">
                  <c:v>26.787039015095917</c:v>
                </c:pt>
                <c:pt idx="367">
                  <c:v>27.376357475698459</c:v>
                </c:pt>
                <c:pt idx="368">
                  <c:v>27.983828713231627</c:v>
                </c:pt>
                <c:pt idx="369">
                  <c:v>28.608007681467274</c:v>
                </c:pt>
                <c:pt idx="370">
                  <c:v>29.247532459559498</c:v>
                </c:pt>
                <c:pt idx="371">
                  <c:v>29.901122882161435</c:v>
                </c:pt>
                <c:pt idx="372">
                  <c:v>30.567578185178515</c:v>
                </c:pt>
                <c:pt idx="373">
                  <c:v>31.24577394362332</c:v>
                </c:pt>
                <c:pt idx="374">
                  <c:v>31.934658529717918</c:v>
                </c:pt>
                <c:pt idx="375">
                  <c:v>32.63324927536344</c:v>
                </c:pt>
                <c:pt idx="376">
                  <c:v>33.340628484348883</c:v>
                </c:pt>
                <c:pt idx="377">
                  <c:v>34.055939406494446</c:v>
                </c:pt>
                <c:pt idx="378">
                  <c:v>34.778382258159475</c:v>
                </c:pt>
                <c:pt idx="379">
                  <c:v>35.507210350763941</c:v>
                </c:pt>
                <c:pt idx="380">
                  <c:v>36.241726370612206</c:v>
                </c:pt>
                <c:pt idx="381">
                  <c:v>36.981278838758534</c:v>
                </c:pt>
                <c:pt idx="382">
                  <c:v>37.725258768316856</c:v>
                </c:pt>
                <c:pt idx="383">
                  <c:v>38.473096527936804</c:v>
                </c:pt>
                <c:pt idx="384">
                  <c:v>39.224258913651028</c:v>
                </c:pt>
                <c:pt idx="385">
                  <c:v>39.978246426516755</c:v>
                </c:pt>
                <c:pt idx="386">
                  <c:v>40.734590750067383</c:v>
                </c:pt>
                <c:pt idx="387">
                  <c:v>41.492852419256806</c:v>
                </c:pt>
                <c:pt idx="388">
                  <c:v>42.25261867107502</c:v>
                </c:pt>
                <c:pt idx="389">
                  <c:v>43.013501466140113</c:v>
                </c:pt>
                <c:pt idx="390">
                  <c:v>43.775135670170791</c:v>
                </c:pt>
                <c:pt idx="391">
                  <c:v>44.537177384189647</c:v>
                </c:pt>
                <c:pt idx="392">
                  <c:v>45.299302412503309</c:v>
                </c:pt>
                <c:pt idx="393">
                  <c:v>46.061204857874827</c:v>
                </c:pt>
                <c:pt idx="394">
                  <c:v>46.822595833788824</c:v>
                </c:pt>
                <c:pt idx="395">
                  <c:v>47.583202284266484</c:v>
                </c:pt>
                <c:pt idx="396">
                  <c:v>48.342765902282999</c:v>
                </c:pt>
                <c:pt idx="397">
                  <c:v>49.101042138449792</c:v>
                </c:pt>
                <c:pt idx="398">
                  <c:v>49.85779929223105</c:v>
                </c:pt>
                <c:pt idx="399">
                  <c:v>50.612817678555345</c:v>
                </c:pt>
                <c:pt idx="400">
                  <c:v>51.365888863251634</c:v>
                </c:pt>
                <c:pt idx="401">
                  <c:v>52.116814961277214</c:v>
                </c:pt>
                <c:pt idx="402">
                  <c:v>52.865407992212752</c:v>
                </c:pt>
                <c:pt idx="403">
                  <c:v>53.611489287971892</c:v>
                </c:pt>
                <c:pt idx="404">
                  <c:v>54.354888948112702</c:v>
                </c:pt>
                <c:pt idx="405">
                  <c:v>55.095445338543797</c:v>
                </c:pt>
                <c:pt idx="406">
                  <c:v>55.833004629791262</c:v>
                </c:pt>
                <c:pt idx="407">
                  <c:v>56.567420371335558</c:v>
                </c:pt>
                <c:pt idx="408">
                  <c:v>57.29855309884119</c:v>
                </c:pt>
                <c:pt idx="409">
                  <c:v>58.026269971388331</c:v>
                </c:pt>
                <c:pt idx="410">
                  <c:v>58.750444436077224</c:v>
                </c:pt>
                <c:pt idx="411">
                  <c:v>59.470955917614042</c:v>
                </c:pt>
                <c:pt idx="412">
                  <c:v>60.187689530703537</c:v>
                </c:pt>
                <c:pt idx="413">
                  <c:v>60.900535813270658</c:v>
                </c:pt>
                <c:pt idx="414">
                  <c:v>61.609390478712335</c:v>
                </c:pt>
                <c:pt idx="415">
                  <c:v>62.314154185542812</c:v>
                </c:pt>
                <c:pt idx="416">
                  <c:v>63.01473232294375</c:v>
                </c:pt>
                <c:pt idx="417">
                  <c:v>63.711034810863971</c:v>
                </c:pt>
                <c:pt idx="418">
                  <c:v>64.402975913435199</c:v>
                </c:pt>
                <c:pt idx="419">
                  <c:v>65.090474064580633</c:v>
                </c:pt>
                <c:pt idx="420">
                  <c:v>65.773451704793089</c:v>
                </c:pt>
                <c:pt idx="421">
                  <c:v>66.451835128150606</c:v>
                </c:pt>
                <c:pt idx="422">
                  <c:v>67.125554338719581</c:v>
                </c:pt>
                <c:pt idx="423">
                  <c:v>67.794542915570801</c:v>
                </c:pt>
                <c:pt idx="424">
                  <c:v>68.458737885701865</c:v>
                </c:pt>
                <c:pt idx="425">
                  <c:v>69.118079604220924</c:v>
                </c:pt>
                <c:pt idx="426">
                  <c:v>69.772511641203778</c:v>
                </c:pt>
                <c:pt idx="427">
                  <c:v>70.421980674686793</c:v>
                </c:pt>
                <c:pt idx="428">
                  <c:v>71.066436389305281</c:v>
                </c:pt>
                <c:pt idx="429">
                  <c:v>71.705831380128998</c:v>
                </c:pt>
                <c:pt idx="430">
                  <c:v>72.340121061285373</c:v>
                </c:pt>
                <c:pt idx="431">
                  <c:v>72.969263578996163</c:v>
                </c:pt>
                <c:pt idx="432">
                  <c:v>73.593219728685256</c:v>
                </c:pt>
                <c:pt idx="433">
                  <c:v>74.211952875844787</c:v>
                </c:pt>
                <c:pt idx="434">
                  <c:v>74.825428880373295</c:v>
                </c:pt>
                <c:pt idx="435">
                  <c:v>75.433616024124149</c:v>
                </c:pt>
                <c:pt idx="436">
                  <c:v>76.036484941424618</c:v>
                </c:pt>
                <c:pt idx="437">
                  <c:v>76.634008552346401</c:v>
                </c:pt>
                <c:pt idx="438">
                  <c:v>77.22616199852709</c:v>
                </c:pt>
                <c:pt idx="439">
                  <c:v>77.812922581358762</c:v>
                </c:pt>
                <c:pt idx="440">
                  <c:v>78.394269702375638</c:v>
                </c:pt>
                <c:pt idx="441">
                  <c:v>78.970184805687254</c:v>
                </c:pt>
                <c:pt idx="442">
                  <c:v>79.540651322315867</c:v>
                </c:pt>
                <c:pt idx="443">
                  <c:v>80.105654616309522</c:v>
                </c:pt>
                <c:pt idx="444">
                  <c:v>80.665181932512652</c:v>
                </c:pt>
                <c:pt idx="445">
                  <c:v>81.219222345886166</c:v>
                </c:pt>
                <c:pt idx="446">
                  <c:v>81.767766712278359</c:v>
                </c:pt>
                <c:pt idx="447">
                  <c:v>82.31080762055602</c:v>
                </c:pt>
                <c:pt idx="448">
                  <c:v>82.848339346013063</c:v>
                </c:pt>
                <c:pt idx="449">
                  <c:v>83.38035780498106</c:v>
                </c:pt>
                <c:pt idx="450">
                  <c:v>83.906860510572272</c:v>
                </c:pt>
                <c:pt idx="451">
                  <c:v>84.427846529492072</c:v>
                </c:pt>
                <c:pt idx="452">
                  <c:v>84.943316439862684</c:v>
                </c:pt>
                <c:pt idx="453">
                  <c:v>85.453272290005543</c:v>
                </c:pt>
                <c:pt idx="454">
                  <c:v>85.957717558133766</c:v>
                </c:pt>
                <c:pt idx="455">
                  <c:v>86.456657112910733</c:v>
                </c:pt>
                <c:pt idx="456">
                  <c:v>86.950097174834298</c:v>
                </c:pt>
                <c:pt idx="457">
                  <c:v>87.438045278409987</c:v>
                </c:pt>
                <c:pt idx="458">
                  <c:v>87.920510235079476</c:v>
                </c:pt>
                <c:pt idx="459">
                  <c:v>88.397502096873765</c:v>
                </c:pt>
                <c:pt idx="460">
                  <c:v>88.869032120763009</c:v>
                </c:pt>
                <c:pt idx="461">
                  <c:v>89.335112733677533</c:v>
                </c:pt>
                <c:pt idx="462">
                  <c:v>89.79575749817684</c:v>
                </c:pt>
                <c:pt idx="463">
                  <c:v>90.250981078745397</c:v>
                </c:pt>
                <c:pt idx="464">
                  <c:v>90.70079920869567</c:v>
                </c:pt>
                <c:pt idx="465">
                  <c:v>91.145228657661235</c:v>
                </c:pt>
                <c:pt idx="466">
                  <c:v>91.584287199663351</c:v>
                </c:pt>
                <c:pt idx="467">
                  <c:v>92.017993581736917</c:v>
                </c:pt>
                <c:pt idx="468">
                  <c:v>92.44636749310196</c:v>
                </c:pt>
                <c:pt idx="469">
                  <c:v>92.869429534868914</c:v>
                </c:pt>
                <c:pt idx="470">
                  <c:v>93.28720119026616</c:v>
                </c:pt>
                <c:pt idx="471">
                  <c:v>93.699704795380057</c:v>
                </c:pt>
                <c:pt idx="472">
                  <c:v>94.106963510397804</c:v>
                </c:pt>
                <c:pt idx="473">
                  <c:v>94.509001291344973</c:v>
                </c:pt>
                <c:pt idx="474">
                  <c:v>94.905842862309527</c:v>
                </c:pt>
                <c:pt idx="475">
                  <c:v>95.297513688145486</c:v>
                </c:pt>
                <c:pt idx="476">
                  <c:v>95.684039947649509</c:v>
                </c:pt>
                <c:pt idx="477">
                  <c:v>96.065448507204138</c:v>
                </c:pt>
                <c:pt idx="478">
                  <c:v>96.441766894882207</c:v>
                </c:pt>
                <c:pt idx="479">
                  <c:v>96.813023275007168</c:v>
                </c:pt>
                <c:pt idx="480">
                  <c:v>97.179246423164344</c:v>
                </c:pt>
                <c:pt idx="481">
                  <c:v>97.540465701658462</c:v>
                </c:pt>
                <c:pt idx="482">
                  <c:v>97.896711035413318</c:v>
                </c:pt>
                <c:pt idx="483">
                  <c:v>98.24801288830912</c:v>
                </c:pt>
                <c:pt idx="484">
                  <c:v>98.59440223995415</c:v>
                </c:pt>
                <c:pt idx="485">
                  <c:v>98.935910562886392</c:v>
                </c:pt>
                <c:pt idx="486">
                  <c:v>99.27256980020195</c:v>
                </c:pt>
                <c:pt idx="487">
                  <c:v>99.604412343606711</c:v>
                </c:pt>
                <c:pt idx="488">
                  <c:v>99.931471011887709</c:v>
                </c:pt>
                <c:pt idx="489">
                  <c:v>100.25377902980112</c:v>
                </c:pt>
                <c:pt idx="490">
                  <c:v>100.57137000737339</c:v>
                </c:pt>
                <c:pt idx="491">
                  <c:v>100.88427791961256</c:v>
                </c:pt>
                <c:pt idx="492">
                  <c:v>101.19253708662639</c:v>
                </c:pt>
                <c:pt idx="493">
                  <c:v>101.49618215414424</c:v>
                </c:pt>
                <c:pt idx="494">
                  <c:v>101.79524807443951</c:v>
                </c:pt>
                <c:pt idx="495">
                  <c:v>102.08977008764951</c:v>
                </c:pt>
                <c:pt idx="496">
                  <c:v>102.37978370348945</c:v>
                </c:pt>
                <c:pt idx="497">
                  <c:v>102.66532468335748</c:v>
                </c:pt>
                <c:pt idx="498">
                  <c:v>102.9464290228275</c:v>
                </c:pt>
                <c:pt idx="499">
                  <c:v>103.22313293452646</c:v>
                </c:pt>
                <c:pt idx="500">
                  <c:v>103.49547283139273</c:v>
                </c:pt>
                <c:pt idx="501">
                  <c:v>103.7634853103123</c:v>
                </c:pt>
                <c:pt idx="502">
                  <c:v>104.02720713612946</c:v>
                </c:pt>
                <c:pt idx="503">
                  <c:v>104.28667522602811</c:v>
                </c:pt>
                <c:pt idx="504">
                  <c:v>104.54192663428074</c:v>
                </c:pt>
                <c:pt idx="505">
                  <c:v>104.792998537361</c:v>
                </c:pt>
                <c:pt idx="506">
                  <c:v>105.03992821941645</c:v>
                </c:pt>
                <c:pt idx="507">
                  <c:v>105.28275305809798</c:v>
                </c:pt>
                <c:pt idx="508">
                  <c:v>105.52151051074158</c:v>
                </c:pt>
                <c:pt idx="509">
                  <c:v>105.75623810089931</c:v>
                </c:pt>
                <c:pt idx="510">
                  <c:v>105.98697340521521</c:v>
                </c:pt>
                <c:pt idx="511">
                  <c:v>106.21375404064231</c:v>
                </c:pt>
                <c:pt idx="512">
                  <c:v>106.4366176519969</c:v>
                </c:pt>
                <c:pt idx="513">
                  <c:v>106.65560189984571</c:v>
                </c:pt>
                <c:pt idx="514">
                  <c:v>106.87074444872245</c:v>
                </c:pt>
                <c:pt idx="515">
                  <c:v>107.08208295566905</c:v>
                </c:pt>
                <c:pt idx="516">
                  <c:v>107.28965505909778</c:v>
                </c:pt>
                <c:pt idx="517">
                  <c:v>107.49349836796998</c:v>
                </c:pt>
                <c:pt idx="518">
                  <c:v>107.69365045128696</c:v>
                </c:pt>
                <c:pt idx="519">
                  <c:v>107.89014882788911</c:v>
                </c:pt>
                <c:pt idx="520">
                  <c:v>108.08303095655866</c:v>
                </c:pt>
                <c:pt idx="521">
                  <c:v>108.27233422642175</c:v>
                </c:pt>
                <c:pt idx="522">
                  <c:v>108.45809594764556</c:v>
                </c:pt>
                <c:pt idx="523">
                  <c:v>108.64035334242597</c:v>
                </c:pt>
                <c:pt idx="524">
                  <c:v>108.81914353626135</c:v>
                </c:pt>
                <c:pt idx="525">
                  <c:v>108.99450354950815</c:v>
                </c:pt>
                <c:pt idx="526">
                  <c:v>109.16647028921349</c:v>
                </c:pt>
                <c:pt idx="527">
                  <c:v>109.33508054122076</c:v>
                </c:pt>
                <c:pt idx="528">
                  <c:v>109.50037096254313</c:v>
                </c:pt>
                <c:pt idx="529">
                  <c:v>109.66237807400118</c:v>
                </c:pt>
                <c:pt idx="530">
                  <c:v>109.82113825311939</c:v>
                </c:pt>
                <c:pt idx="531">
                  <c:v>109.97668772727758</c:v>
                </c:pt>
                <c:pt idx="532">
                  <c:v>110.1290625671125</c:v>
                </c:pt>
                <c:pt idx="533">
                  <c:v>110.27829868016492</c:v>
                </c:pt>
                <c:pt idx="534">
                  <c:v>110.42443180476822</c:v>
                </c:pt>
                <c:pt idx="535">
                  <c:v>110.56749750417335</c:v>
                </c:pt>
                <c:pt idx="536">
                  <c:v>110.70753116090621</c:v>
                </c:pt>
                <c:pt idx="537">
                  <c:v>110.84456797135266</c:v>
                </c:pt>
                <c:pt idx="538">
                  <c:v>110.97864294056669</c:v>
                </c:pt>
                <c:pt idx="539">
                  <c:v>111.10979087729766</c:v>
                </c:pt>
                <c:pt idx="540">
                  <c:v>111.23804638923167</c:v>
                </c:pt>
                <c:pt idx="541">
                  <c:v>111.36344387844314</c:v>
                </c:pt>
                <c:pt idx="542">
                  <c:v>111.48601753705188</c:v>
                </c:pt>
                <c:pt idx="543">
                  <c:v>111.60580134308151</c:v>
                </c:pt>
                <c:pt idx="544">
                  <c:v>111.72282905651488</c:v>
                </c:pt>
                <c:pt idx="545">
                  <c:v>111.83713421554206</c:v>
                </c:pt>
                <c:pt idx="546">
                  <c:v>111.94875013299691</c:v>
                </c:pt>
                <c:pt idx="547">
                  <c:v>112.05770989297757</c:v>
                </c:pt>
                <c:pt idx="548">
                  <c:v>112.16404634764743</c:v>
                </c:pt>
                <c:pt idx="549">
                  <c:v>112.26779211421146</c:v>
                </c:pt>
                <c:pt idx="550">
                  <c:v>112.3689795720647</c:v>
                </c:pt>
                <c:pt idx="551">
                  <c:v>112.4676408601082</c:v>
                </c:pt>
                <c:pt idx="552">
                  <c:v>112.56380787422881</c:v>
                </c:pt>
                <c:pt idx="553">
                  <c:v>112.65751226493848</c:v>
                </c:pt>
                <c:pt idx="554">
                  <c:v>112.74878543516941</c:v>
                </c:pt>
                <c:pt idx="555">
                  <c:v>112.83765853822109</c:v>
                </c:pt>
                <c:pt idx="556">
                  <c:v>112.9241624758553</c:v>
                </c:pt>
                <c:pt idx="557">
                  <c:v>113.00832789653523</c:v>
                </c:pt>
                <c:pt idx="558">
                  <c:v>113.09018519380521</c:v>
                </c:pt>
                <c:pt idx="559">
                  <c:v>113.16976450480706</c:v>
                </c:pt>
                <c:pt idx="560">
                  <c:v>113.24709570892969</c:v>
                </c:pt>
                <c:pt idx="561">
                  <c:v>113.32220842658796</c:v>
                </c:pt>
                <c:pt idx="562">
                  <c:v>113.39513201812777</c:v>
                </c:pt>
                <c:pt idx="563">
                  <c:v>113.46589558285334</c:v>
                </c:pt>
                <c:pt idx="564">
                  <c:v>113.53452795817356</c:v>
                </c:pt>
                <c:pt idx="565">
                  <c:v>113.60105771886414</c:v>
                </c:pt>
                <c:pt idx="566">
                  <c:v>113.66551317644166</c:v>
                </c:pt>
                <c:pt idx="567">
                  <c:v>113.72792237864681</c:v>
                </c:pt>
                <c:pt idx="568">
                  <c:v>113.7883131090334</c:v>
                </c:pt>
                <c:pt idx="569">
                  <c:v>113.84671288665967</c:v>
                </c:pt>
                <c:pt idx="570">
                  <c:v>113.90314896587937</c:v>
                </c:pt>
                <c:pt idx="571">
                  <c:v>113.95764833622881</c:v>
                </c:pt>
                <c:pt idx="572">
                  <c:v>114.01023772240752</c:v>
                </c:pt>
                <c:pt idx="573">
                  <c:v>114.06094358434913</c:v>
                </c:pt>
                <c:pt idx="574">
                  <c:v>114.10979211737964</c:v>
                </c:pt>
                <c:pt idx="575">
                  <c:v>114.15680925246041</c:v>
                </c:pt>
                <c:pt idx="576">
                  <c:v>114.20202065651287</c:v>
                </c:pt>
                <c:pt idx="577">
                  <c:v>114.24545173282215</c:v>
                </c:pt>
                <c:pt idx="578">
                  <c:v>114.28712762151721</c:v>
                </c:pt>
                <c:pt idx="579">
                  <c:v>114.32707320012452</c:v>
                </c:pt>
                <c:pt idx="580">
                  <c:v>114.36531308419281</c:v>
                </c:pt>
                <c:pt idx="581">
                  <c:v>114.40187162798651</c:v>
                </c:pt>
                <c:pt idx="582">
                  <c:v>114.43677292524508</c:v>
                </c:pt>
                <c:pt idx="583">
                  <c:v>114.47004081000607</c:v>
                </c:pt>
                <c:pt idx="584">
                  <c:v>114.50169885748937</c:v>
                </c:pt>
                <c:pt idx="585">
                  <c:v>114.53177038504039</c:v>
                </c:pt>
                <c:pt idx="586">
                  <c:v>114.5602784531298</c:v>
                </c:pt>
                <c:pt idx="587">
                  <c:v>114.58724586640783</c:v>
                </c:pt>
                <c:pt idx="588">
                  <c:v>114.61269517481043</c:v>
                </c:pt>
                <c:pt idx="589">
                  <c:v>114.63664867471594</c:v>
                </c:pt>
                <c:pt idx="590">
                  <c:v>114.65912841014946</c:v>
                </c:pt>
                <c:pt idx="591">
                  <c:v>114.68015617403327</c:v>
                </c:pt>
                <c:pt idx="592">
                  <c:v>114.69975350948111</c:v>
                </c:pt>
                <c:pt idx="593">
                  <c:v>114.71794171113471</c:v>
                </c:pt>
                <c:pt idx="594">
                  <c:v>114.73474182654024</c:v>
                </c:pt>
                <c:pt idx="595">
                  <c:v>114.75017465756315</c:v>
                </c:pt>
                <c:pt idx="596">
                  <c:v>114.76426076183941</c:v>
                </c:pt>
                <c:pt idx="597">
                  <c:v>114.77702045426162</c:v>
                </c:pt>
                <c:pt idx="598">
                  <c:v>114.78847380849794</c:v>
                </c:pt>
                <c:pt idx="599">
                  <c:v>114.79864065854254</c:v>
                </c:pt>
                <c:pt idx="600">
                  <c:v>114.80754060029565</c:v>
                </c:pt>
                <c:pt idx="601">
                  <c:v>114.81519299317173</c:v>
                </c:pt>
                <c:pt idx="602">
                  <c:v>114.82161696173432</c:v>
                </c:pt>
                <c:pt idx="603">
                  <c:v>114.8268313973559</c:v>
                </c:pt>
                <c:pt idx="604">
                  <c:v>114.8308549599014</c:v>
                </c:pt>
                <c:pt idx="605">
                  <c:v>114.83085780289923</c:v>
                </c:pt>
                <c:pt idx="606">
                  <c:v>114.83086064474389</c:v>
                </c:pt>
                <c:pt idx="607">
                  <c:v>114.83086348543542</c:v>
                </c:pt>
                <c:pt idx="608">
                  <c:v>114.83086632497378</c:v>
                </c:pt>
                <c:pt idx="609">
                  <c:v>114.83086916335903</c:v>
                </c:pt>
                <c:pt idx="610">
                  <c:v>114.83087200059119</c:v>
                </c:pt>
                <c:pt idx="611">
                  <c:v>114.83087483667026</c:v>
                </c:pt>
                <c:pt idx="612">
                  <c:v>114.83087767159626</c:v>
                </c:pt>
                <c:pt idx="613">
                  <c:v>114.83088050536921</c:v>
                </c:pt>
                <c:pt idx="614">
                  <c:v>114.83088333798914</c:v>
                </c:pt>
                <c:pt idx="615">
                  <c:v>114.83088616945606</c:v>
                </c:pt>
                <c:pt idx="616">
                  <c:v>114.83088899976997</c:v>
                </c:pt>
                <c:pt idx="617">
                  <c:v>114.83089182893093</c:v>
                </c:pt>
                <c:pt idx="618">
                  <c:v>114.83089465693891</c:v>
                </c:pt>
                <c:pt idx="619">
                  <c:v>114.83089748379398</c:v>
                </c:pt>
                <c:pt idx="620">
                  <c:v>114.83090030949609</c:v>
                </c:pt>
                <c:pt idx="621">
                  <c:v>114.83090313404531</c:v>
                </c:pt>
                <c:pt idx="622">
                  <c:v>114.83090595744166</c:v>
                </c:pt>
                <c:pt idx="623">
                  <c:v>114.83090877968512</c:v>
                </c:pt>
                <c:pt idx="624">
                  <c:v>114.83091160077574</c:v>
                </c:pt>
                <c:pt idx="625">
                  <c:v>114.83091442071353</c:v>
                </c:pt>
                <c:pt idx="626">
                  <c:v>114.83091723949852</c:v>
                </c:pt>
                <c:pt idx="627">
                  <c:v>114.8309200571307</c:v>
                </c:pt>
                <c:pt idx="628">
                  <c:v>114.83092287361009</c:v>
                </c:pt>
                <c:pt idx="629">
                  <c:v>114.83092568893672</c:v>
                </c:pt>
                <c:pt idx="630">
                  <c:v>114.83092850311061</c:v>
                </c:pt>
                <c:pt idx="631">
                  <c:v>114.83093131613178</c:v>
                </c:pt>
                <c:pt idx="632">
                  <c:v>114.83093412800025</c:v>
                </c:pt>
                <c:pt idx="633">
                  <c:v>114.83093693871602</c:v>
                </c:pt>
                <c:pt idx="634">
                  <c:v>114.83093974827912</c:v>
                </c:pt>
                <c:pt idx="635">
                  <c:v>114.83094255668958</c:v>
                </c:pt>
                <c:pt idx="636">
                  <c:v>114.83094536394738</c:v>
                </c:pt>
                <c:pt idx="637">
                  <c:v>114.83094817005258</c:v>
                </c:pt>
                <c:pt idx="638">
                  <c:v>114.83095097500517</c:v>
                </c:pt>
                <c:pt idx="639">
                  <c:v>114.83095377880521</c:v>
                </c:pt>
                <c:pt idx="640">
                  <c:v>114.83095658145265</c:v>
                </c:pt>
                <c:pt idx="641">
                  <c:v>114.83095938294755</c:v>
                </c:pt>
                <c:pt idx="642">
                  <c:v>114.83096218328993</c:v>
                </c:pt>
                <c:pt idx="643">
                  <c:v>114.8309649824798</c:v>
                </c:pt>
                <c:pt idx="644">
                  <c:v>114.83096778051718</c:v>
                </c:pt>
                <c:pt idx="645">
                  <c:v>114.83097057740208</c:v>
                </c:pt>
                <c:pt idx="646">
                  <c:v>114.83097337313453</c:v>
                </c:pt>
                <c:pt idx="647">
                  <c:v>114.83097616771454</c:v>
                </c:pt>
                <c:pt idx="648">
                  <c:v>114.83097896114212</c:v>
                </c:pt>
                <c:pt idx="649">
                  <c:v>114.8309817534173</c:v>
                </c:pt>
                <c:pt idx="650">
                  <c:v>114.8309845445401</c:v>
                </c:pt>
                <c:pt idx="651">
                  <c:v>114.83098733451055</c:v>
                </c:pt>
                <c:pt idx="652">
                  <c:v>114.83099012332862</c:v>
                </c:pt>
                <c:pt idx="653">
                  <c:v>114.83099291099437</c:v>
                </c:pt>
                <c:pt idx="654">
                  <c:v>114.8309956975078</c:v>
                </c:pt>
                <c:pt idx="655">
                  <c:v>114.83099848286896</c:v>
                </c:pt>
                <c:pt idx="656">
                  <c:v>114.83100126707782</c:v>
                </c:pt>
                <c:pt idx="657">
                  <c:v>114.83100405013444</c:v>
                </c:pt>
                <c:pt idx="658">
                  <c:v>114.8310068320388</c:v>
                </c:pt>
                <c:pt idx="659">
                  <c:v>114.83100961279094</c:v>
                </c:pt>
                <c:pt idx="660">
                  <c:v>114.83101239239087</c:v>
                </c:pt>
                <c:pt idx="661">
                  <c:v>114.83101517083863</c:v>
                </c:pt>
                <c:pt idx="662">
                  <c:v>114.8310179481342</c:v>
                </c:pt>
                <c:pt idx="663">
                  <c:v>114.83102072427762</c:v>
                </c:pt>
                <c:pt idx="664">
                  <c:v>114.83102349926892</c:v>
                </c:pt>
                <c:pt idx="665">
                  <c:v>114.83102627310809</c:v>
                </c:pt>
                <c:pt idx="666">
                  <c:v>114.83102904579516</c:v>
                </c:pt>
                <c:pt idx="667">
                  <c:v>114.83103181733017</c:v>
                </c:pt>
                <c:pt idx="668">
                  <c:v>114.83103458771311</c:v>
                </c:pt>
                <c:pt idx="669">
                  <c:v>114.83103735694398</c:v>
                </c:pt>
                <c:pt idx="670">
                  <c:v>114.83104012502284</c:v>
                </c:pt>
                <c:pt idx="671">
                  <c:v>114.83104289194971</c:v>
                </c:pt>
                <c:pt idx="672">
                  <c:v>114.83104565772456</c:v>
                </c:pt>
                <c:pt idx="673">
                  <c:v>114.83104842234744</c:v>
                </c:pt>
                <c:pt idx="674">
                  <c:v>114.83105118581837</c:v>
                </c:pt>
                <c:pt idx="675">
                  <c:v>114.83105394813737</c:v>
                </c:pt>
                <c:pt idx="676">
                  <c:v>114.83105670930442</c:v>
                </c:pt>
                <c:pt idx="677">
                  <c:v>114.8310594693196</c:v>
                </c:pt>
                <c:pt idx="678">
                  <c:v>114.8310622281829</c:v>
                </c:pt>
                <c:pt idx="679">
                  <c:v>114.83106498589433</c:v>
                </c:pt>
                <c:pt idx="680">
                  <c:v>114.8310677424539</c:v>
                </c:pt>
                <c:pt idx="681">
                  <c:v>114.83107049786165</c:v>
                </c:pt>
                <c:pt idx="682">
                  <c:v>114.83107325211759</c:v>
                </c:pt>
                <c:pt idx="683">
                  <c:v>114.83107600522172</c:v>
                </c:pt>
                <c:pt idx="684">
                  <c:v>114.83107875717408</c:v>
                </c:pt>
                <c:pt idx="685">
                  <c:v>114.8310815079747</c:v>
                </c:pt>
                <c:pt idx="686">
                  <c:v>114.83108425762356</c:v>
                </c:pt>
                <c:pt idx="687">
                  <c:v>114.8310870061207</c:v>
                </c:pt>
                <c:pt idx="688">
                  <c:v>114.83108975346614</c:v>
                </c:pt>
                <c:pt idx="689">
                  <c:v>114.83109249965989</c:v>
                </c:pt>
                <c:pt idx="690">
                  <c:v>114.83109524470196</c:v>
                </c:pt>
                <c:pt idx="691">
                  <c:v>114.83109798859239</c:v>
                </c:pt>
                <c:pt idx="692">
                  <c:v>114.83110073133118</c:v>
                </c:pt>
                <c:pt idx="693">
                  <c:v>114.83110347291834</c:v>
                </c:pt>
                <c:pt idx="694">
                  <c:v>114.83110621335393</c:v>
                </c:pt>
                <c:pt idx="695">
                  <c:v>114.83110895263793</c:v>
                </c:pt>
                <c:pt idx="696">
                  <c:v>114.83111169077036</c:v>
                </c:pt>
                <c:pt idx="697">
                  <c:v>114.83111442775126</c:v>
                </c:pt>
                <c:pt idx="698">
                  <c:v>114.83111716358063</c:v>
                </c:pt>
                <c:pt idx="699">
                  <c:v>114.83111989825849</c:v>
                </c:pt>
                <c:pt idx="700">
                  <c:v>114.83112263178487</c:v>
                </c:pt>
                <c:pt idx="701">
                  <c:v>114.83112536415975</c:v>
                </c:pt>
                <c:pt idx="702">
                  <c:v>114.83112809538319</c:v>
                </c:pt>
                <c:pt idx="703">
                  <c:v>114.83113082545519</c:v>
                </c:pt>
                <c:pt idx="704">
                  <c:v>114.83113355437578</c:v>
                </c:pt>
                <c:pt idx="705">
                  <c:v>114.83113628214497</c:v>
                </c:pt>
                <c:pt idx="706">
                  <c:v>114.83113900876278</c:v>
                </c:pt>
                <c:pt idx="707">
                  <c:v>114.83114173422922</c:v>
                </c:pt>
                <c:pt idx="708">
                  <c:v>114.8311444585443</c:v>
                </c:pt>
                <c:pt idx="709">
                  <c:v>114.83114718170806</c:v>
                </c:pt>
                <c:pt idx="710">
                  <c:v>114.83114990372052</c:v>
                </c:pt>
                <c:pt idx="711">
                  <c:v>114.83115262458166</c:v>
                </c:pt>
                <c:pt idx="712">
                  <c:v>114.83115534429155</c:v>
                </c:pt>
                <c:pt idx="713">
                  <c:v>114.83115806285016</c:v>
                </c:pt>
                <c:pt idx="714">
                  <c:v>114.83116078025753</c:v>
                </c:pt>
                <c:pt idx="715">
                  <c:v>114.8311634965137</c:v>
                </c:pt>
                <c:pt idx="716">
                  <c:v>114.83116621161864</c:v>
                </c:pt>
                <c:pt idx="717">
                  <c:v>114.8311689255724</c:v>
                </c:pt>
                <c:pt idx="718">
                  <c:v>114.831171638375</c:v>
                </c:pt>
                <c:pt idx="719">
                  <c:v>114.83117435002646</c:v>
                </c:pt>
                <c:pt idx="720">
                  <c:v>114.83117706052677</c:v>
                </c:pt>
                <c:pt idx="721">
                  <c:v>114.83117976987597</c:v>
                </c:pt>
                <c:pt idx="722">
                  <c:v>114.83118247807407</c:v>
                </c:pt>
                <c:pt idx="723">
                  <c:v>114.83118518512109</c:v>
                </c:pt>
                <c:pt idx="724">
                  <c:v>114.83118789101705</c:v>
                </c:pt>
                <c:pt idx="725">
                  <c:v>114.83119059576197</c:v>
                </c:pt>
                <c:pt idx="726">
                  <c:v>114.83119329935586</c:v>
                </c:pt>
                <c:pt idx="727">
                  <c:v>114.83119600179874</c:v>
                </c:pt>
                <c:pt idx="728">
                  <c:v>114.83119870309065</c:v>
                </c:pt>
                <c:pt idx="729">
                  <c:v>114.83120140323157</c:v>
                </c:pt>
                <c:pt idx="730">
                  <c:v>114.83120410222153</c:v>
                </c:pt>
                <c:pt idx="731">
                  <c:v>114.83120680006057</c:v>
                </c:pt>
                <c:pt idx="732">
                  <c:v>114.83120949674868</c:v>
                </c:pt>
                <c:pt idx="733">
                  <c:v>114.83121219228589</c:v>
                </c:pt>
                <c:pt idx="734">
                  <c:v>114.83121488667223</c:v>
                </c:pt>
                <c:pt idx="735">
                  <c:v>114.8312175799077</c:v>
                </c:pt>
                <c:pt idx="736">
                  <c:v>114.83122027199232</c:v>
                </c:pt>
                <c:pt idx="737">
                  <c:v>114.83122296292612</c:v>
                </c:pt>
                <c:pt idx="738">
                  <c:v>114.83122565270909</c:v>
                </c:pt>
                <c:pt idx="739">
                  <c:v>114.83122834134129</c:v>
                </c:pt>
                <c:pt idx="740">
                  <c:v>114.8312310288227</c:v>
                </c:pt>
                <c:pt idx="741">
                  <c:v>114.83123371515336</c:v>
                </c:pt>
                <c:pt idx="742">
                  <c:v>114.83123640033328</c:v>
                </c:pt>
                <c:pt idx="743">
                  <c:v>114.83123908436247</c:v>
                </c:pt>
                <c:pt idx="744">
                  <c:v>114.83124176724097</c:v>
                </c:pt>
                <c:pt idx="745">
                  <c:v>114.83124444896877</c:v>
                </c:pt>
                <c:pt idx="746">
                  <c:v>114.8312471295459</c:v>
                </c:pt>
                <c:pt idx="747">
                  <c:v>114.83124980897239</c:v>
                </c:pt>
                <c:pt idx="748">
                  <c:v>114.83125248724824</c:v>
                </c:pt>
                <c:pt idx="749">
                  <c:v>114.83125516437347</c:v>
                </c:pt>
                <c:pt idx="750">
                  <c:v>114.83125784034812</c:v>
                </c:pt>
                <c:pt idx="751">
                  <c:v>114.83126051517219</c:v>
                </c:pt>
                <c:pt idx="752">
                  <c:v>114.83126318884568</c:v>
                </c:pt>
                <c:pt idx="753">
                  <c:v>114.83126586136865</c:v>
                </c:pt>
                <c:pt idx="754">
                  <c:v>114.83126853274109</c:v>
                </c:pt>
                <c:pt idx="755">
                  <c:v>114.83127120296302</c:v>
                </c:pt>
                <c:pt idx="756">
                  <c:v>114.83127387203446</c:v>
                </c:pt>
                <c:pt idx="757">
                  <c:v>114.83127653995541</c:v>
                </c:pt>
                <c:pt idx="758">
                  <c:v>114.83127920672594</c:v>
                </c:pt>
                <c:pt idx="759">
                  <c:v>114.83128187234603</c:v>
                </c:pt>
                <c:pt idx="760">
                  <c:v>114.83128453681569</c:v>
                </c:pt>
                <c:pt idx="761">
                  <c:v>114.83128720013495</c:v>
                </c:pt>
                <c:pt idx="762">
                  <c:v>114.83128986230383</c:v>
                </c:pt>
                <c:pt idx="763">
                  <c:v>114.83129252332233</c:v>
                </c:pt>
                <c:pt idx="764">
                  <c:v>114.83129518319051</c:v>
                </c:pt>
                <c:pt idx="765">
                  <c:v>114.83129784190834</c:v>
                </c:pt>
                <c:pt idx="766">
                  <c:v>114.83130049947587</c:v>
                </c:pt>
                <c:pt idx="767">
                  <c:v>114.83130315589311</c:v>
                </c:pt>
                <c:pt idx="768">
                  <c:v>114.83130581116008</c:v>
                </c:pt>
                <c:pt idx="769">
                  <c:v>114.83130846527678</c:v>
                </c:pt>
                <c:pt idx="770">
                  <c:v>114.83131111824325</c:v>
                </c:pt>
                <c:pt idx="771">
                  <c:v>114.83131377005948</c:v>
                </c:pt>
                <c:pt idx="772">
                  <c:v>114.83131642072551</c:v>
                </c:pt>
                <c:pt idx="773">
                  <c:v>114.83131907024136</c:v>
                </c:pt>
                <c:pt idx="774">
                  <c:v>114.83132171860706</c:v>
                </c:pt>
                <c:pt idx="775">
                  <c:v>114.8313243658226</c:v>
                </c:pt>
                <c:pt idx="776">
                  <c:v>114.83132701188799</c:v>
                </c:pt>
                <c:pt idx="777">
                  <c:v>114.83132965680329</c:v>
                </c:pt>
                <c:pt idx="778">
                  <c:v>114.83133230056849</c:v>
                </c:pt>
                <c:pt idx="779">
                  <c:v>114.83133494318359</c:v>
                </c:pt>
                <c:pt idx="780">
                  <c:v>114.83133758464865</c:v>
                </c:pt>
                <c:pt idx="781">
                  <c:v>114.83134022496367</c:v>
                </c:pt>
                <c:pt idx="782">
                  <c:v>114.83134286412866</c:v>
                </c:pt>
                <c:pt idx="783">
                  <c:v>114.83134550214363</c:v>
                </c:pt>
                <c:pt idx="784">
                  <c:v>114.83134813900864</c:v>
                </c:pt>
                <c:pt idx="785">
                  <c:v>114.83135077472366</c:v>
                </c:pt>
                <c:pt idx="786">
                  <c:v>114.83135340928872</c:v>
                </c:pt>
                <c:pt idx="787">
                  <c:v>114.83135604270386</c:v>
                </c:pt>
                <c:pt idx="788">
                  <c:v>114.83135867496907</c:v>
                </c:pt>
                <c:pt idx="789">
                  <c:v>114.83136130608437</c:v>
                </c:pt>
                <c:pt idx="790">
                  <c:v>114.83136393604981</c:v>
                </c:pt>
                <c:pt idx="791">
                  <c:v>114.83136656486538</c:v>
                </c:pt>
                <c:pt idx="792">
                  <c:v>114.8313691925311</c:v>
                </c:pt>
                <c:pt idx="793">
                  <c:v>114.83137181904701</c:v>
                </c:pt>
                <c:pt idx="794">
                  <c:v>114.83137444441309</c:v>
                </c:pt>
                <c:pt idx="795">
                  <c:v>114.83137706862939</c:v>
                </c:pt>
                <c:pt idx="796">
                  <c:v>114.8313796916959</c:v>
                </c:pt>
                <c:pt idx="797">
                  <c:v>114.83138231361268</c:v>
                </c:pt>
                <c:pt idx="798">
                  <c:v>114.8313849343797</c:v>
                </c:pt>
                <c:pt idx="799">
                  <c:v>114.831387553997</c:v>
                </c:pt>
                <c:pt idx="800">
                  <c:v>114.83139017246459</c:v>
                </c:pt>
                <c:pt idx="801">
                  <c:v>114.83139278978251</c:v>
                </c:pt>
                <c:pt idx="802">
                  <c:v>114.83139540595076</c:v>
                </c:pt>
                <c:pt idx="803">
                  <c:v>114.83139802096936</c:v>
                </c:pt>
                <c:pt idx="804">
                  <c:v>114.83140063483832</c:v>
                </c:pt>
                <c:pt idx="805">
                  <c:v>114.83140324755766</c:v>
                </c:pt>
                <c:pt idx="806">
                  <c:v>114.83140585912741</c:v>
                </c:pt>
                <c:pt idx="807">
                  <c:v>114.8314084695476</c:v>
                </c:pt>
                <c:pt idx="808">
                  <c:v>114.83141107881821</c:v>
                </c:pt>
                <c:pt idx="809">
                  <c:v>114.83141368693927</c:v>
                </c:pt>
                <c:pt idx="810">
                  <c:v>114.83141629391082</c:v>
                </c:pt>
                <c:pt idx="811">
                  <c:v>114.83141889973287</c:v>
                </c:pt>
                <c:pt idx="812">
                  <c:v>114.83142150440541</c:v>
                </c:pt>
                <c:pt idx="813">
                  <c:v>114.8314241079285</c:v>
                </c:pt>
                <c:pt idx="814">
                  <c:v>114.83142671030213</c:v>
                </c:pt>
                <c:pt idx="815">
                  <c:v>114.83142931152629</c:v>
                </c:pt>
                <c:pt idx="816">
                  <c:v>114.83143191160109</c:v>
                </c:pt>
                <c:pt idx="817">
                  <c:v>114.83143451052646</c:v>
                </c:pt>
                <c:pt idx="818">
                  <c:v>114.83143710830247</c:v>
                </c:pt>
                <c:pt idx="819">
                  <c:v>114.8314397049291</c:v>
                </c:pt>
                <c:pt idx="820">
                  <c:v>114.83144230040638</c:v>
                </c:pt>
                <c:pt idx="821">
                  <c:v>114.83144489473433</c:v>
                </c:pt>
                <c:pt idx="822">
                  <c:v>114.83144748791298</c:v>
                </c:pt>
                <c:pt idx="823">
                  <c:v>114.83145007994233</c:v>
                </c:pt>
                <c:pt idx="824">
                  <c:v>114.83145267082242</c:v>
                </c:pt>
                <c:pt idx="825">
                  <c:v>114.83145526055323</c:v>
                </c:pt>
                <c:pt idx="826">
                  <c:v>114.83145784913481</c:v>
                </c:pt>
                <c:pt idx="827">
                  <c:v>114.83146043656717</c:v>
                </c:pt>
                <c:pt idx="828">
                  <c:v>114.83146302285034</c:v>
                </c:pt>
                <c:pt idx="829">
                  <c:v>114.83146560798431</c:v>
                </c:pt>
                <c:pt idx="830">
                  <c:v>114.83146819196911</c:v>
                </c:pt>
                <c:pt idx="831">
                  <c:v>114.83147077480479</c:v>
                </c:pt>
                <c:pt idx="832">
                  <c:v>114.8314733564913</c:v>
                </c:pt>
                <c:pt idx="833">
                  <c:v>114.83147593702871</c:v>
                </c:pt>
                <c:pt idx="834">
                  <c:v>114.83147851641704</c:v>
                </c:pt>
                <c:pt idx="835">
                  <c:v>114.83148109465627</c:v>
                </c:pt>
                <c:pt idx="836">
                  <c:v>114.83148367174645</c:v>
                </c:pt>
                <c:pt idx="837">
                  <c:v>114.83148624768758</c:v>
                </c:pt>
                <c:pt idx="838">
                  <c:v>114.8314888224797</c:v>
                </c:pt>
                <c:pt idx="839">
                  <c:v>114.8314913961228</c:v>
                </c:pt>
                <c:pt idx="840">
                  <c:v>114.83149396861691</c:v>
                </c:pt>
                <c:pt idx="841">
                  <c:v>114.83149653996206</c:v>
                </c:pt>
                <c:pt idx="842">
                  <c:v>114.83149911015823</c:v>
                </c:pt>
                <c:pt idx="843">
                  <c:v>114.83150167920549</c:v>
                </c:pt>
                <c:pt idx="844">
                  <c:v>114.83150424710382</c:v>
                </c:pt>
                <c:pt idx="845">
                  <c:v>114.83150681385327</c:v>
                </c:pt>
                <c:pt idx="846">
                  <c:v>114.83150937945382</c:v>
                </c:pt>
                <c:pt idx="847">
                  <c:v>114.8315119439055</c:v>
                </c:pt>
                <c:pt idx="848">
                  <c:v>114.83151450720835</c:v>
                </c:pt>
                <c:pt idx="849">
                  <c:v>114.83151706936236</c:v>
                </c:pt>
                <c:pt idx="850">
                  <c:v>114.83151963036758</c:v>
                </c:pt>
                <c:pt idx="851">
                  <c:v>114.83152219022398</c:v>
                </c:pt>
                <c:pt idx="852">
                  <c:v>114.83152474893163</c:v>
                </c:pt>
                <c:pt idx="853">
                  <c:v>114.8315273064905</c:v>
                </c:pt>
                <c:pt idx="854">
                  <c:v>114.83152986290065</c:v>
                </c:pt>
                <c:pt idx="855">
                  <c:v>114.83153241816207</c:v>
                </c:pt>
                <c:pt idx="856">
                  <c:v>114.83153497227478</c:v>
                </c:pt>
                <c:pt idx="857">
                  <c:v>114.83153752523883</c:v>
                </c:pt>
                <c:pt idx="858">
                  <c:v>114.83154007705419</c:v>
                </c:pt>
                <c:pt idx="859">
                  <c:v>114.83154262772091</c:v>
                </c:pt>
                <c:pt idx="860">
                  <c:v>114.83154517723898</c:v>
                </c:pt>
                <c:pt idx="861">
                  <c:v>114.83154772560846</c:v>
                </c:pt>
                <c:pt idx="862">
                  <c:v>114.83155027282933</c:v>
                </c:pt>
                <c:pt idx="863">
                  <c:v>114.83155281890163</c:v>
                </c:pt>
                <c:pt idx="864">
                  <c:v>114.83155536382536</c:v>
                </c:pt>
                <c:pt idx="865">
                  <c:v>114.83155790760054</c:v>
                </c:pt>
                <c:pt idx="866">
                  <c:v>114.83156045022722</c:v>
                </c:pt>
                <c:pt idx="867">
                  <c:v>114.83156299170538</c:v>
                </c:pt>
                <c:pt idx="868">
                  <c:v>114.83156553203503</c:v>
                </c:pt>
                <c:pt idx="869">
                  <c:v>114.83156807121622</c:v>
                </c:pt>
                <c:pt idx="870">
                  <c:v>114.83157060924897</c:v>
                </c:pt>
                <c:pt idx="871">
                  <c:v>114.83157314613327</c:v>
                </c:pt>
                <c:pt idx="872">
                  <c:v>114.83157568186917</c:v>
                </c:pt>
                <c:pt idx="873">
                  <c:v>114.83157821645666</c:v>
                </c:pt>
                <c:pt idx="874">
                  <c:v>114.83158074989578</c:v>
                </c:pt>
                <c:pt idx="875">
                  <c:v>114.83158328218651</c:v>
                </c:pt>
                <c:pt idx="876">
                  <c:v>114.83158581332893</c:v>
                </c:pt>
                <c:pt idx="877">
                  <c:v>114.83158834332299</c:v>
                </c:pt>
                <c:pt idx="878">
                  <c:v>114.83159087216876</c:v>
                </c:pt>
                <c:pt idx="879">
                  <c:v>114.83159339986622</c:v>
                </c:pt>
                <c:pt idx="880">
                  <c:v>114.83159592641542</c:v>
                </c:pt>
                <c:pt idx="881">
                  <c:v>114.83159845181633</c:v>
                </c:pt>
                <c:pt idx="882">
                  <c:v>114.83160097606903</c:v>
                </c:pt>
                <c:pt idx="883">
                  <c:v>114.8316034991735</c:v>
                </c:pt>
                <c:pt idx="884">
                  <c:v>114.83160602112976</c:v>
                </c:pt>
                <c:pt idx="885">
                  <c:v>114.83160854193785</c:v>
                </c:pt>
                <c:pt idx="886">
                  <c:v>114.83161106159775</c:v>
                </c:pt>
                <c:pt idx="887">
                  <c:v>114.83161358010952</c:v>
                </c:pt>
                <c:pt idx="888">
                  <c:v>114.83161609747314</c:v>
                </c:pt>
                <c:pt idx="889">
                  <c:v>114.83161861368866</c:v>
                </c:pt>
                <c:pt idx="890">
                  <c:v>114.83162112875608</c:v>
                </c:pt>
                <c:pt idx="891">
                  <c:v>114.83162364267541</c:v>
                </c:pt>
                <c:pt idx="892">
                  <c:v>114.8316261554467</c:v>
                </c:pt>
                <c:pt idx="893">
                  <c:v>114.83162866706994</c:v>
                </c:pt>
                <c:pt idx="894">
                  <c:v>114.83163117754513</c:v>
                </c:pt>
                <c:pt idx="895">
                  <c:v>114.83163368687234</c:v>
                </c:pt>
                <c:pt idx="896">
                  <c:v>114.83163619505154</c:v>
                </c:pt>
                <c:pt idx="897">
                  <c:v>114.8316387020828</c:v>
                </c:pt>
                <c:pt idx="898">
                  <c:v>114.83164120796609</c:v>
                </c:pt>
                <c:pt idx="899">
                  <c:v>114.83164371270144</c:v>
                </c:pt>
                <c:pt idx="900">
                  <c:v>114.83164621628887</c:v>
                </c:pt>
                <c:pt idx="901">
                  <c:v>114.83164871872842</c:v>
                </c:pt>
                <c:pt idx="902">
                  <c:v>114.83165122002006</c:v>
                </c:pt>
                <c:pt idx="903">
                  <c:v>114.83165372016386</c:v>
                </c:pt>
                <c:pt idx="904">
                  <c:v>114.8316562191598</c:v>
                </c:pt>
                <c:pt idx="905">
                  <c:v>114.8316587170079</c:v>
                </c:pt>
                <c:pt idx="906">
                  <c:v>114.8316612137082</c:v>
                </c:pt>
                <c:pt idx="907">
                  <c:v>114.8316637092607</c:v>
                </c:pt>
                <c:pt idx="908">
                  <c:v>114.83166620366543</c:v>
                </c:pt>
                <c:pt idx="909">
                  <c:v>114.83166869692241</c:v>
                </c:pt>
                <c:pt idx="910">
                  <c:v>114.83167118903164</c:v>
                </c:pt>
                <c:pt idx="911">
                  <c:v>114.83167367999316</c:v>
                </c:pt>
                <c:pt idx="912">
                  <c:v>114.83167616980697</c:v>
                </c:pt>
                <c:pt idx="913">
                  <c:v>114.83167865847308</c:v>
                </c:pt>
                <c:pt idx="914">
                  <c:v>114.83168114599152</c:v>
                </c:pt>
                <c:pt idx="915">
                  <c:v>114.83168363236233</c:v>
                </c:pt>
                <c:pt idx="916">
                  <c:v>114.83168611758549</c:v>
                </c:pt>
                <c:pt idx="917">
                  <c:v>114.83168860166104</c:v>
                </c:pt>
                <c:pt idx="918">
                  <c:v>114.831691084589</c:v>
                </c:pt>
                <c:pt idx="919">
                  <c:v>114.83169356636938</c:v>
                </c:pt>
                <c:pt idx="920">
                  <c:v>114.83169604700218</c:v>
                </c:pt>
                <c:pt idx="921">
                  <c:v>114.83169852648746</c:v>
                </c:pt>
                <c:pt idx="922">
                  <c:v>114.83170100482521</c:v>
                </c:pt>
                <c:pt idx="923">
                  <c:v>114.83170348201544</c:v>
                </c:pt>
                <c:pt idx="924">
                  <c:v>114.83170595805818</c:v>
                </c:pt>
                <c:pt idx="925">
                  <c:v>114.83170843295346</c:v>
                </c:pt>
                <c:pt idx="926">
                  <c:v>114.83171090670128</c:v>
                </c:pt>
                <c:pt idx="927">
                  <c:v>114.83171337930168</c:v>
                </c:pt>
                <c:pt idx="928">
                  <c:v>114.83171585075463</c:v>
                </c:pt>
                <c:pt idx="929">
                  <c:v>114.83171832106019</c:v>
                </c:pt>
                <c:pt idx="930">
                  <c:v>114.83172079021837</c:v>
                </c:pt>
                <c:pt idx="931">
                  <c:v>114.83172325822919</c:v>
                </c:pt>
                <c:pt idx="932">
                  <c:v>114.83172572509265</c:v>
                </c:pt>
                <c:pt idx="933">
                  <c:v>114.83172819080878</c:v>
                </c:pt>
                <c:pt idx="934">
                  <c:v>114.83173065537761</c:v>
                </c:pt>
                <c:pt idx="935">
                  <c:v>114.83173311879915</c:v>
                </c:pt>
                <c:pt idx="936">
                  <c:v>114.8317355810734</c:v>
                </c:pt>
                <c:pt idx="937">
                  <c:v>114.8317380422004</c:v>
                </c:pt>
                <c:pt idx="938">
                  <c:v>114.83174050218015</c:v>
                </c:pt>
                <c:pt idx="939">
                  <c:v>114.83174296101271</c:v>
                </c:pt>
                <c:pt idx="940">
                  <c:v>114.83174541869803</c:v>
                </c:pt>
                <c:pt idx="941">
                  <c:v>114.83174787523619</c:v>
                </c:pt>
                <c:pt idx="942">
                  <c:v>114.83175033062714</c:v>
                </c:pt>
                <c:pt idx="943">
                  <c:v>114.83175278487097</c:v>
                </c:pt>
                <c:pt idx="944">
                  <c:v>114.83175523796766</c:v>
                </c:pt>
                <c:pt idx="945">
                  <c:v>114.83175768991721</c:v>
                </c:pt>
                <c:pt idx="946">
                  <c:v>114.83176014071969</c:v>
                </c:pt>
                <c:pt idx="947">
                  <c:v>114.83176259037509</c:v>
                </c:pt>
                <c:pt idx="948">
                  <c:v>114.83176503888342</c:v>
                </c:pt>
                <c:pt idx="949">
                  <c:v>114.83176748624471</c:v>
                </c:pt>
                <c:pt idx="950">
                  <c:v>114.83176993245897</c:v>
                </c:pt>
                <c:pt idx="951">
                  <c:v>114.83177237752622</c:v>
                </c:pt>
                <c:pt idx="952">
                  <c:v>114.83177482144647</c:v>
                </c:pt>
                <c:pt idx="953">
                  <c:v>114.83177726421977</c:v>
                </c:pt>
                <c:pt idx="954">
                  <c:v>114.8317797058461</c:v>
                </c:pt>
                <c:pt idx="955">
                  <c:v>114.83178214632549</c:v>
                </c:pt>
                <c:pt idx="956">
                  <c:v>114.83178458565797</c:v>
                </c:pt>
                <c:pt idx="957">
                  <c:v>114.83178702384355</c:v>
                </c:pt>
                <c:pt idx="958">
                  <c:v>114.83178946088223</c:v>
                </c:pt>
                <c:pt idx="959">
                  <c:v>114.83179189677406</c:v>
                </c:pt>
                <c:pt idx="960">
                  <c:v>114.83179433151902</c:v>
                </c:pt>
                <c:pt idx="961">
                  <c:v>114.83179676511718</c:v>
                </c:pt>
                <c:pt idx="962">
                  <c:v>114.8317991975685</c:v>
                </c:pt>
                <c:pt idx="963">
                  <c:v>114.83180162887304</c:v>
                </c:pt>
                <c:pt idx="964">
                  <c:v>114.8318040590308</c:v>
                </c:pt>
                <c:pt idx="965">
                  <c:v>114.83180648804181</c:v>
                </c:pt>
                <c:pt idx="966">
                  <c:v>114.83180891590607</c:v>
                </c:pt>
                <c:pt idx="967">
                  <c:v>114.83181134262361</c:v>
                </c:pt>
                <c:pt idx="968">
                  <c:v>114.83181376819444</c:v>
                </c:pt>
                <c:pt idx="969">
                  <c:v>114.83181619261859</c:v>
                </c:pt>
                <c:pt idx="970">
                  <c:v>114.83181861589605</c:v>
                </c:pt>
                <c:pt idx="971">
                  <c:v>114.83182103802689</c:v>
                </c:pt>
                <c:pt idx="972">
                  <c:v>114.83182345901108</c:v>
                </c:pt>
                <c:pt idx="973">
                  <c:v>114.83182587884865</c:v>
                </c:pt>
                <c:pt idx="974">
                  <c:v>114.8318282975396</c:v>
                </c:pt>
                <c:pt idx="975">
                  <c:v>114.831830715084</c:v>
                </c:pt>
                <c:pt idx="976">
                  <c:v>114.83183313148183</c:v>
                </c:pt>
                <c:pt idx="977">
                  <c:v>114.8318355467331</c:v>
                </c:pt>
                <c:pt idx="978">
                  <c:v>114.83183796083785</c:v>
                </c:pt>
                <c:pt idx="979">
                  <c:v>114.83184037379611</c:v>
                </c:pt>
                <c:pt idx="980">
                  <c:v>114.83184278560785</c:v>
                </c:pt>
                <c:pt idx="981">
                  <c:v>114.83184519627314</c:v>
                </c:pt>
                <c:pt idx="982">
                  <c:v>114.83184760579196</c:v>
                </c:pt>
                <c:pt idx="983">
                  <c:v>114.83185001416435</c:v>
                </c:pt>
                <c:pt idx="984">
                  <c:v>114.83185242139032</c:v>
                </c:pt>
                <c:pt idx="985">
                  <c:v>114.83185482746988</c:v>
                </c:pt>
                <c:pt idx="986">
                  <c:v>114.83185723240305</c:v>
                </c:pt>
                <c:pt idx="987">
                  <c:v>114.83185963618986</c:v>
                </c:pt>
                <c:pt idx="988">
                  <c:v>114.83186203883031</c:v>
                </c:pt>
                <c:pt idx="989">
                  <c:v>114.83186444032444</c:v>
                </c:pt>
                <c:pt idx="990">
                  <c:v>114.83186684067225</c:v>
                </c:pt>
                <c:pt idx="991">
                  <c:v>114.83186923987377</c:v>
                </c:pt>
                <c:pt idx="992">
                  <c:v>114.83187163792901</c:v>
                </c:pt>
                <c:pt idx="993">
                  <c:v>114.83187403483798</c:v>
                </c:pt>
                <c:pt idx="994">
                  <c:v>114.83187643060073</c:v>
                </c:pt>
                <c:pt idx="995">
                  <c:v>114.83187882521723</c:v>
                </c:pt>
                <c:pt idx="996">
                  <c:v>114.83188121868754</c:v>
                </c:pt>
                <c:pt idx="997">
                  <c:v>114.83188361101166</c:v>
                </c:pt>
                <c:pt idx="998">
                  <c:v>114.83188600218961</c:v>
                </c:pt>
                <c:pt idx="999">
                  <c:v>114.8318883922214</c:v>
                </c:pt>
                <c:pt idx="1000">
                  <c:v>114.83189078110705</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42.400000000000333</c:v>
                </c:pt>
                <c:pt idx="605">
                  <c:v>42.400100000000336</c:v>
                </c:pt>
                <c:pt idx="606">
                  <c:v>42.400200000000339</c:v>
                </c:pt>
                <c:pt idx="607">
                  <c:v>42.400300000000342</c:v>
                </c:pt>
                <c:pt idx="608">
                  <c:v>42.400400000000346</c:v>
                </c:pt>
                <c:pt idx="609">
                  <c:v>42.400500000000349</c:v>
                </c:pt>
                <c:pt idx="610">
                  <c:v>42.400600000000352</c:v>
                </c:pt>
                <c:pt idx="611">
                  <c:v>42.400700000000356</c:v>
                </c:pt>
                <c:pt idx="612">
                  <c:v>42.400800000000359</c:v>
                </c:pt>
                <c:pt idx="613">
                  <c:v>42.400900000000362</c:v>
                </c:pt>
                <c:pt idx="614">
                  <c:v>42.401000000000366</c:v>
                </c:pt>
                <c:pt idx="615">
                  <c:v>42.401100000000369</c:v>
                </c:pt>
                <c:pt idx="616">
                  <c:v>42.401200000000372</c:v>
                </c:pt>
                <c:pt idx="617">
                  <c:v>42.401300000000376</c:v>
                </c:pt>
                <c:pt idx="618">
                  <c:v>42.401400000000379</c:v>
                </c:pt>
                <c:pt idx="619">
                  <c:v>42.401500000000382</c:v>
                </c:pt>
                <c:pt idx="620">
                  <c:v>42.401600000000386</c:v>
                </c:pt>
                <c:pt idx="621">
                  <c:v>42.401700000000389</c:v>
                </c:pt>
                <c:pt idx="622">
                  <c:v>42.401800000000392</c:v>
                </c:pt>
                <c:pt idx="623">
                  <c:v>42.401900000000396</c:v>
                </c:pt>
                <c:pt idx="624">
                  <c:v>42.402000000000399</c:v>
                </c:pt>
                <c:pt idx="625">
                  <c:v>42.402100000000402</c:v>
                </c:pt>
                <c:pt idx="626">
                  <c:v>42.402200000000406</c:v>
                </c:pt>
                <c:pt idx="627">
                  <c:v>42.402300000000409</c:v>
                </c:pt>
                <c:pt idx="628">
                  <c:v>42.402400000000412</c:v>
                </c:pt>
                <c:pt idx="629">
                  <c:v>42.402500000000416</c:v>
                </c:pt>
                <c:pt idx="630">
                  <c:v>42.402600000000419</c:v>
                </c:pt>
                <c:pt idx="631">
                  <c:v>42.402700000000422</c:v>
                </c:pt>
                <c:pt idx="632">
                  <c:v>42.402800000000425</c:v>
                </c:pt>
                <c:pt idx="633">
                  <c:v>42.402900000000429</c:v>
                </c:pt>
                <c:pt idx="634">
                  <c:v>42.403000000000432</c:v>
                </c:pt>
                <c:pt idx="635">
                  <c:v>42.403100000000435</c:v>
                </c:pt>
                <c:pt idx="636">
                  <c:v>42.403200000000439</c:v>
                </c:pt>
                <c:pt idx="637">
                  <c:v>42.403300000000442</c:v>
                </c:pt>
                <c:pt idx="638">
                  <c:v>42.403400000000445</c:v>
                </c:pt>
                <c:pt idx="639">
                  <c:v>42.403500000000449</c:v>
                </c:pt>
                <c:pt idx="640">
                  <c:v>42.403600000000452</c:v>
                </c:pt>
                <c:pt idx="641">
                  <c:v>42.403700000000455</c:v>
                </c:pt>
                <c:pt idx="642">
                  <c:v>42.403800000000459</c:v>
                </c:pt>
                <c:pt idx="643">
                  <c:v>42.403900000000462</c:v>
                </c:pt>
                <c:pt idx="644">
                  <c:v>42.404000000000465</c:v>
                </c:pt>
                <c:pt idx="645">
                  <c:v>42.404100000000469</c:v>
                </c:pt>
                <c:pt idx="646">
                  <c:v>42.404200000000472</c:v>
                </c:pt>
                <c:pt idx="647">
                  <c:v>42.404300000000475</c:v>
                </c:pt>
                <c:pt idx="648">
                  <c:v>42.404400000000479</c:v>
                </c:pt>
                <c:pt idx="649">
                  <c:v>42.404500000000482</c:v>
                </c:pt>
                <c:pt idx="650">
                  <c:v>42.404600000000485</c:v>
                </c:pt>
                <c:pt idx="651">
                  <c:v>42.404700000000489</c:v>
                </c:pt>
                <c:pt idx="652">
                  <c:v>42.404800000000492</c:v>
                </c:pt>
                <c:pt idx="653">
                  <c:v>42.404900000000495</c:v>
                </c:pt>
                <c:pt idx="654">
                  <c:v>42.405000000000499</c:v>
                </c:pt>
                <c:pt idx="655">
                  <c:v>42.405100000000502</c:v>
                </c:pt>
                <c:pt idx="656">
                  <c:v>42.405200000000505</c:v>
                </c:pt>
                <c:pt idx="657">
                  <c:v>42.405300000000508</c:v>
                </c:pt>
                <c:pt idx="658">
                  <c:v>42.405400000000512</c:v>
                </c:pt>
                <c:pt idx="659">
                  <c:v>42.405500000000515</c:v>
                </c:pt>
                <c:pt idx="660">
                  <c:v>42.405600000000518</c:v>
                </c:pt>
                <c:pt idx="661">
                  <c:v>42.405700000000522</c:v>
                </c:pt>
                <c:pt idx="662">
                  <c:v>42.405800000000525</c:v>
                </c:pt>
                <c:pt idx="663">
                  <c:v>42.405900000000528</c:v>
                </c:pt>
                <c:pt idx="664">
                  <c:v>42.406000000000532</c:v>
                </c:pt>
                <c:pt idx="665">
                  <c:v>42.406100000000535</c:v>
                </c:pt>
                <c:pt idx="666">
                  <c:v>42.406200000000538</c:v>
                </c:pt>
                <c:pt idx="667">
                  <c:v>42.406300000000542</c:v>
                </c:pt>
                <c:pt idx="668">
                  <c:v>42.406400000000545</c:v>
                </c:pt>
                <c:pt idx="669">
                  <c:v>42.406500000000548</c:v>
                </c:pt>
                <c:pt idx="670">
                  <c:v>42.406600000000552</c:v>
                </c:pt>
                <c:pt idx="671">
                  <c:v>42.406700000000555</c:v>
                </c:pt>
                <c:pt idx="672">
                  <c:v>42.406800000000558</c:v>
                </c:pt>
                <c:pt idx="673">
                  <c:v>42.406900000000562</c:v>
                </c:pt>
                <c:pt idx="674">
                  <c:v>42.407000000000565</c:v>
                </c:pt>
                <c:pt idx="675">
                  <c:v>42.407100000000568</c:v>
                </c:pt>
                <c:pt idx="676">
                  <c:v>42.407200000000572</c:v>
                </c:pt>
                <c:pt idx="677">
                  <c:v>42.407300000000575</c:v>
                </c:pt>
                <c:pt idx="678">
                  <c:v>42.407400000000578</c:v>
                </c:pt>
                <c:pt idx="679">
                  <c:v>42.407500000000582</c:v>
                </c:pt>
                <c:pt idx="680">
                  <c:v>42.407600000000585</c:v>
                </c:pt>
                <c:pt idx="681">
                  <c:v>42.407700000000588</c:v>
                </c:pt>
                <c:pt idx="682">
                  <c:v>42.407800000000591</c:v>
                </c:pt>
                <c:pt idx="683">
                  <c:v>42.407900000000595</c:v>
                </c:pt>
                <c:pt idx="684">
                  <c:v>42.408000000000598</c:v>
                </c:pt>
                <c:pt idx="685">
                  <c:v>42.408100000000601</c:v>
                </c:pt>
                <c:pt idx="686">
                  <c:v>42.408200000000605</c:v>
                </c:pt>
                <c:pt idx="687">
                  <c:v>42.408300000000608</c:v>
                </c:pt>
                <c:pt idx="688">
                  <c:v>42.408400000000611</c:v>
                </c:pt>
                <c:pt idx="689">
                  <c:v>42.408500000000615</c:v>
                </c:pt>
                <c:pt idx="690">
                  <c:v>42.408600000000618</c:v>
                </c:pt>
                <c:pt idx="691">
                  <c:v>42.408700000000621</c:v>
                </c:pt>
                <c:pt idx="692">
                  <c:v>42.408800000000625</c:v>
                </c:pt>
                <c:pt idx="693">
                  <c:v>42.408900000000628</c:v>
                </c:pt>
                <c:pt idx="694">
                  <c:v>42.409000000000631</c:v>
                </c:pt>
                <c:pt idx="695">
                  <c:v>42.409100000000635</c:v>
                </c:pt>
                <c:pt idx="696">
                  <c:v>42.409200000000638</c:v>
                </c:pt>
                <c:pt idx="697">
                  <c:v>42.409300000000641</c:v>
                </c:pt>
                <c:pt idx="698">
                  <c:v>42.409400000000645</c:v>
                </c:pt>
                <c:pt idx="699">
                  <c:v>42.409500000000648</c:v>
                </c:pt>
                <c:pt idx="700">
                  <c:v>42.409600000000651</c:v>
                </c:pt>
                <c:pt idx="701">
                  <c:v>42.409700000000655</c:v>
                </c:pt>
                <c:pt idx="702">
                  <c:v>42.409800000000658</c:v>
                </c:pt>
                <c:pt idx="703">
                  <c:v>42.409900000000661</c:v>
                </c:pt>
                <c:pt idx="704">
                  <c:v>42.410000000000664</c:v>
                </c:pt>
                <c:pt idx="705">
                  <c:v>42.410100000000668</c:v>
                </c:pt>
                <c:pt idx="706">
                  <c:v>42.410200000000671</c:v>
                </c:pt>
                <c:pt idx="707">
                  <c:v>42.410300000000674</c:v>
                </c:pt>
                <c:pt idx="708">
                  <c:v>42.410400000000678</c:v>
                </c:pt>
                <c:pt idx="709">
                  <c:v>42.410500000000681</c:v>
                </c:pt>
                <c:pt idx="710">
                  <c:v>42.410600000000684</c:v>
                </c:pt>
                <c:pt idx="711">
                  <c:v>42.410700000000688</c:v>
                </c:pt>
                <c:pt idx="712">
                  <c:v>42.410800000000691</c:v>
                </c:pt>
                <c:pt idx="713">
                  <c:v>42.410900000000694</c:v>
                </c:pt>
                <c:pt idx="714">
                  <c:v>42.411000000000698</c:v>
                </c:pt>
                <c:pt idx="715">
                  <c:v>42.411100000000701</c:v>
                </c:pt>
                <c:pt idx="716">
                  <c:v>42.411200000000704</c:v>
                </c:pt>
                <c:pt idx="717">
                  <c:v>42.411300000000708</c:v>
                </c:pt>
                <c:pt idx="718">
                  <c:v>42.411400000000711</c:v>
                </c:pt>
                <c:pt idx="719">
                  <c:v>42.411500000000714</c:v>
                </c:pt>
                <c:pt idx="720">
                  <c:v>42.411600000000718</c:v>
                </c:pt>
                <c:pt idx="721">
                  <c:v>42.411700000000721</c:v>
                </c:pt>
                <c:pt idx="722">
                  <c:v>42.411800000000724</c:v>
                </c:pt>
                <c:pt idx="723">
                  <c:v>42.411900000000728</c:v>
                </c:pt>
                <c:pt idx="724">
                  <c:v>42.412000000000731</c:v>
                </c:pt>
                <c:pt idx="725">
                  <c:v>42.412100000000734</c:v>
                </c:pt>
                <c:pt idx="726">
                  <c:v>42.412200000000738</c:v>
                </c:pt>
                <c:pt idx="727">
                  <c:v>42.412300000000741</c:v>
                </c:pt>
                <c:pt idx="728">
                  <c:v>42.412400000000744</c:v>
                </c:pt>
                <c:pt idx="729">
                  <c:v>42.412500000000747</c:v>
                </c:pt>
                <c:pt idx="730">
                  <c:v>42.412600000000751</c:v>
                </c:pt>
                <c:pt idx="731">
                  <c:v>42.412700000000754</c:v>
                </c:pt>
                <c:pt idx="732">
                  <c:v>42.412800000000757</c:v>
                </c:pt>
                <c:pt idx="733">
                  <c:v>42.412900000000761</c:v>
                </c:pt>
                <c:pt idx="734">
                  <c:v>42.413000000000764</c:v>
                </c:pt>
                <c:pt idx="735">
                  <c:v>42.413100000000767</c:v>
                </c:pt>
                <c:pt idx="736">
                  <c:v>42.413200000000771</c:v>
                </c:pt>
                <c:pt idx="737">
                  <c:v>42.413300000000774</c:v>
                </c:pt>
                <c:pt idx="738">
                  <c:v>42.413400000000777</c:v>
                </c:pt>
                <c:pt idx="739">
                  <c:v>42.413500000000781</c:v>
                </c:pt>
                <c:pt idx="740">
                  <c:v>42.413600000000784</c:v>
                </c:pt>
                <c:pt idx="741">
                  <c:v>42.413700000000787</c:v>
                </c:pt>
                <c:pt idx="742">
                  <c:v>42.413800000000791</c:v>
                </c:pt>
                <c:pt idx="743">
                  <c:v>42.413900000000794</c:v>
                </c:pt>
                <c:pt idx="744">
                  <c:v>42.414000000000797</c:v>
                </c:pt>
                <c:pt idx="745">
                  <c:v>42.414100000000801</c:v>
                </c:pt>
                <c:pt idx="746">
                  <c:v>42.414200000000804</c:v>
                </c:pt>
                <c:pt idx="747">
                  <c:v>42.414300000000807</c:v>
                </c:pt>
                <c:pt idx="748">
                  <c:v>42.414400000000811</c:v>
                </c:pt>
                <c:pt idx="749">
                  <c:v>42.414500000000814</c:v>
                </c:pt>
                <c:pt idx="750">
                  <c:v>42.414600000000817</c:v>
                </c:pt>
                <c:pt idx="751">
                  <c:v>42.414700000000821</c:v>
                </c:pt>
                <c:pt idx="752">
                  <c:v>42.414800000000824</c:v>
                </c:pt>
                <c:pt idx="753">
                  <c:v>42.414900000000827</c:v>
                </c:pt>
                <c:pt idx="754">
                  <c:v>42.41500000000083</c:v>
                </c:pt>
                <c:pt idx="755">
                  <c:v>42.415100000000834</c:v>
                </c:pt>
                <c:pt idx="756">
                  <c:v>42.415200000000837</c:v>
                </c:pt>
                <c:pt idx="757">
                  <c:v>42.41530000000084</c:v>
                </c:pt>
                <c:pt idx="758">
                  <c:v>42.415400000000844</c:v>
                </c:pt>
                <c:pt idx="759">
                  <c:v>42.415500000000847</c:v>
                </c:pt>
                <c:pt idx="760">
                  <c:v>42.41560000000085</c:v>
                </c:pt>
                <c:pt idx="761">
                  <c:v>42.415700000000854</c:v>
                </c:pt>
                <c:pt idx="762">
                  <c:v>42.415800000000857</c:v>
                </c:pt>
                <c:pt idx="763">
                  <c:v>42.41590000000086</c:v>
                </c:pt>
                <c:pt idx="764">
                  <c:v>42.416000000000864</c:v>
                </c:pt>
                <c:pt idx="765">
                  <c:v>42.416100000000867</c:v>
                </c:pt>
                <c:pt idx="766">
                  <c:v>42.41620000000087</c:v>
                </c:pt>
                <c:pt idx="767">
                  <c:v>42.416300000000874</c:v>
                </c:pt>
                <c:pt idx="768">
                  <c:v>42.416400000000877</c:v>
                </c:pt>
                <c:pt idx="769">
                  <c:v>42.41650000000088</c:v>
                </c:pt>
                <c:pt idx="770">
                  <c:v>42.416600000000884</c:v>
                </c:pt>
                <c:pt idx="771">
                  <c:v>42.416700000000887</c:v>
                </c:pt>
                <c:pt idx="772">
                  <c:v>42.41680000000089</c:v>
                </c:pt>
                <c:pt idx="773">
                  <c:v>42.416900000000894</c:v>
                </c:pt>
                <c:pt idx="774">
                  <c:v>42.417000000000897</c:v>
                </c:pt>
                <c:pt idx="775">
                  <c:v>42.4171000000009</c:v>
                </c:pt>
                <c:pt idx="776">
                  <c:v>42.417200000000904</c:v>
                </c:pt>
                <c:pt idx="777">
                  <c:v>42.417300000000907</c:v>
                </c:pt>
                <c:pt idx="778">
                  <c:v>42.41740000000091</c:v>
                </c:pt>
                <c:pt idx="779">
                  <c:v>42.417500000000913</c:v>
                </c:pt>
                <c:pt idx="780">
                  <c:v>42.417600000000917</c:v>
                </c:pt>
                <c:pt idx="781">
                  <c:v>42.41770000000092</c:v>
                </c:pt>
                <c:pt idx="782">
                  <c:v>42.417800000000923</c:v>
                </c:pt>
                <c:pt idx="783">
                  <c:v>42.417900000000927</c:v>
                </c:pt>
                <c:pt idx="784">
                  <c:v>42.41800000000093</c:v>
                </c:pt>
                <c:pt idx="785">
                  <c:v>42.418100000000933</c:v>
                </c:pt>
                <c:pt idx="786">
                  <c:v>42.418200000000937</c:v>
                </c:pt>
                <c:pt idx="787">
                  <c:v>42.41830000000094</c:v>
                </c:pt>
                <c:pt idx="788">
                  <c:v>42.418400000000943</c:v>
                </c:pt>
                <c:pt idx="789">
                  <c:v>42.418500000000947</c:v>
                </c:pt>
                <c:pt idx="790">
                  <c:v>42.41860000000095</c:v>
                </c:pt>
                <c:pt idx="791">
                  <c:v>42.418700000000953</c:v>
                </c:pt>
                <c:pt idx="792">
                  <c:v>42.418800000000957</c:v>
                </c:pt>
                <c:pt idx="793">
                  <c:v>42.41890000000096</c:v>
                </c:pt>
                <c:pt idx="794">
                  <c:v>42.419000000000963</c:v>
                </c:pt>
                <c:pt idx="795">
                  <c:v>42.419100000000967</c:v>
                </c:pt>
                <c:pt idx="796">
                  <c:v>42.41920000000097</c:v>
                </c:pt>
                <c:pt idx="797">
                  <c:v>42.419300000000973</c:v>
                </c:pt>
                <c:pt idx="798">
                  <c:v>42.419400000000977</c:v>
                </c:pt>
                <c:pt idx="799">
                  <c:v>42.41950000000098</c:v>
                </c:pt>
                <c:pt idx="800">
                  <c:v>42.419600000000983</c:v>
                </c:pt>
                <c:pt idx="801">
                  <c:v>42.419700000000987</c:v>
                </c:pt>
                <c:pt idx="802">
                  <c:v>42.41980000000099</c:v>
                </c:pt>
                <c:pt idx="803">
                  <c:v>42.419900000000993</c:v>
                </c:pt>
                <c:pt idx="804">
                  <c:v>42.420000000000996</c:v>
                </c:pt>
                <c:pt idx="805">
                  <c:v>42.420100000001</c:v>
                </c:pt>
                <c:pt idx="806">
                  <c:v>42.420200000001003</c:v>
                </c:pt>
                <c:pt idx="807">
                  <c:v>42.420300000001006</c:v>
                </c:pt>
                <c:pt idx="808">
                  <c:v>42.42040000000101</c:v>
                </c:pt>
                <c:pt idx="809">
                  <c:v>42.420500000001013</c:v>
                </c:pt>
                <c:pt idx="810">
                  <c:v>42.420600000001016</c:v>
                </c:pt>
                <c:pt idx="811">
                  <c:v>42.42070000000102</c:v>
                </c:pt>
                <c:pt idx="812">
                  <c:v>42.420800000001023</c:v>
                </c:pt>
                <c:pt idx="813">
                  <c:v>42.420900000001026</c:v>
                </c:pt>
                <c:pt idx="814">
                  <c:v>42.42100000000103</c:v>
                </c:pt>
                <c:pt idx="815">
                  <c:v>42.421100000001033</c:v>
                </c:pt>
                <c:pt idx="816">
                  <c:v>42.421200000001036</c:v>
                </c:pt>
                <c:pt idx="817">
                  <c:v>42.42130000000104</c:v>
                </c:pt>
                <c:pt idx="818">
                  <c:v>42.421400000001043</c:v>
                </c:pt>
                <c:pt idx="819">
                  <c:v>42.421500000001046</c:v>
                </c:pt>
                <c:pt idx="820">
                  <c:v>42.42160000000105</c:v>
                </c:pt>
                <c:pt idx="821">
                  <c:v>42.421700000001053</c:v>
                </c:pt>
                <c:pt idx="822">
                  <c:v>42.421800000001056</c:v>
                </c:pt>
                <c:pt idx="823">
                  <c:v>42.42190000000106</c:v>
                </c:pt>
                <c:pt idx="824">
                  <c:v>42.422000000001063</c:v>
                </c:pt>
                <c:pt idx="825">
                  <c:v>42.422100000001066</c:v>
                </c:pt>
                <c:pt idx="826">
                  <c:v>42.422200000001069</c:v>
                </c:pt>
                <c:pt idx="827">
                  <c:v>42.422300000001073</c:v>
                </c:pt>
                <c:pt idx="828">
                  <c:v>42.422400000001076</c:v>
                </c:pt>
                <c:pt idx="829">
                  <c:v>42.422500000001079</c:v>
                </c:pt>
                <c:pt idx="830">
                  <c:v>42.422600000001083</c:v>
                </c:pt>
                <c:pt idx="831">
                  <c:v>42.422700000001086</c:v>
                </c:pt>
                <c:pt idx="832">
                  <c:v>42.422800000001089</c:v>
                </c:pt>
                <c:pt idx="833">
                  <c:v>42.422900000001093</c:v>
                </c:pt>
                <c:pt idx="834">
                  <c:v>42.423000000001096</c:v>
                </c:pt>
                <c:pt idx="835">
                  <c:v>42.423100000001099</c:v>
                </c:pt>
                <c:pt idx="836">
                  <c:v>42.423200000001103</c:v>
                </c:pt>
                <c:pt idx="837">
                  <c:v>42.423300000001106</c:v>
                </c:pt>
                <c:pt idx="838">
                  <c:v>42.423400000001109</c:v>
                </c:pt>
                <c:pt idx="839">
                  <c:v>42.423500000001113</c:v>
                </c:pt>
                <c:pt idx="840">
                  <c:v>42.423600000001116</c:v>
                </c:pt>
                <c:pt idx="841">
                  <c:v>42.423700000001119</c:v>
                </c:pt>
                <c:pt idx="842">
                  <c:v>42.423800000001123</c:v>
                </c:pt>
                <c:pt idx="843">
                  <c:v>42.423900000001126</c:v>
                </c:pt>
                <c:pt idx="844">
                  <c:v>42.424000000001129</c:v>
                </c:pt>
                <c:pt idx="845">
                  <c:v>42.424100000001133</c:v>
                </c:pt>
                <c:pt idx="846">
                  <c:v>42.424200000001136</c:v>
                </c:pt>
                <c:pt idx="847">
                  <c:v>42.424300000001139</c:v>
                </c:pt>
                <c:pt idx="848">
                  <c:v>42.424400000001143</c:v>
                </c:pt>
                <c:pt idx="849">
                  <c:v>42.424500000001146</c:v>
                </c:pt>
                <c:pt idx="850">
                  <c:v>42.424600000001149</c:v>
                </c:pt>
                <c:pt idx="851">
                  <c:v>42.424700000001152</c:v>
                </c:pt>
                <c:pt idx="852">
                  <c:v>42.424800000001156</c:v>
                </c:pt>
                <c:pt idx="853">
                  <c:v>42.424900000001159</c:v>
                </c:pt>
                <c:pt idx="854">
                  <c:v>42.425000000001162</c:v>
                </c:pt>
                <c:pt idx="855">
                  <c:v>42.425100000001166</c:v>
                </c:pt>
                <c:pt idx="856">
                  <c:v>42.425200000001169</c:v>
                </c:pt>
                <c:pt idx="857">
                  <c:v>42.425300000001172</c:v>
                </c:pt>
                <c:pt idx="858">
                  <c:v>42.425400000001176</c:v>
                </c:pt>
                <c:pt idx="859">
                  <c:v>42.425500000001179</c:v>
                </c:pt>
                <c:pt idx="860">
                  <c:v>42.425600000001182</c:v>
                </c:pt>
                <c:pt idx="861">
                  <c:v>42.425700000001186</c:v>
                </c:pt>
                <c:pt idx="862">
                  <c:v>42.425800000001189</c:v>
                </c:pt>
                <c:pt idx="863">
                  <c:v>42.425900000001192</c:v>
                </c:pt>
                <c:pt idx="864">
                  <c:v>42.426000000001196</c:v>
                </c:pt>
                <c:pt idx="865">
                  <c:v>42.426100000001199</c:v>
                </c:pt>
                <c:pt idx="866">
                  <c:v>42.426200000001202</c:v>
                </c:pt>
                <c:pt idx="867">
                  <c:v>42.426300000001206</c:v>
                </c:pt>
                <c:pt idx="868">
                  <c:v>42.426400000001209</c:v>
                </c:pt>
                <c:pt idx="869">
                  <c:v>42.426500000001212</c:v>
                </c:pt>
                <c:pt idx="870">
                  <c:v>42.426600000001216</c:v>
                </c:pt>
                <c:pt idx="871">
                  <c:v>42.426700000001219</c:v>
                </c:pt>
                <c:pt idx="872">
                  <c:v>42.426800000001222</c:v>
                </c:pt>
                <c:pt idx="873">
                  <c:v>42.426900000001226</c:v>
                </c:pt>
                <c:pt idx="874">
                  <c:v>42.427000000001229</c:v>
                </c:pt>
                <c:pt idx="875">
                  <c:v>42.427100000001232</c:v>
                </c:pt>
                <c:pt idx="876">
                  <c:v>42.427200000001235</c:v>
                </c:pt>
                <c:pt idx="877">
                  <c:v>42.427300000001239</c:v>
                </c:pt>
                <c:pt idx="878">
                  <c:v>42.427400000001242</c:v>
                </c:pt>
                <c:pt idx="879">
                  <c:v>42.427500000001245</c:v>
                </c:pt>
                <c:pt idx="880">
                  <c:v>42.427600000001249</c:v>
                </c:pt>
                <c:pt idx="881">
                  <c:v>42.427700000001252</c:v>
                </c:pt>
                <c:pt idx="882">
                  <c:v>42.427800000001255</c:v>
                </c:pt>
                <c:pt idx="883">
                  <c:v>42.427900000001259</c:v>
                </c:pt>
                <c:pt idx="884">
                  <c:v>42.428000000001262</c:v>
                </c:pt>
                <c:pt idx="885">
                  <c:v>42.428100000001265</c:v>
                </c:pt>
                <c:pt idx="886">
                  <c:v>42.428200000001269</c:v>
                </c:pt>
                <c:pt idx="887">
                  <c:v>42.428300000001272</c:v>
                </c:pt>
                <c:pt idx="888">
                  <c:v>42.428400000001275</c:v>
                </c:pt>
                <c:pt idx="889">
                  <c:v>42.428500000001279</c:v>
                </c:pt>
                <c:pt idx="890">
                  <c:v>42.428600000001282</c:v>
                </c:pt>
                <c:pt idx="891">
                  <c:v>42.428700000001285</c:v>
                </c:pt>
                <c:pt idx="892">
                  <c:v>42.428800000001289</c:v>
                </c:pt>
                <c:pt idx="893">
                  <c:v>42.428900000001292</c:v>
                </c:pt>
                <c:pt idx="894">
                  <c:v>42.429000000001295</c:v>
                </c:pt>
                <c:pt idx="895">
                  <c:v>42.429100000001299</c:v>
                </c:pt>
                <c:pt idx="896">
                  <c:v>42.429200000001302</c:v>
                </c:pt>
                <c:pt idx="897">
                  <c:v>42.429300000001305</c:v>
                </c:pt>
                <c:pt idx="898">
                  <c:v>42.429400000001309</c:v>
                </c:pt>
                <c:pt idx="899">
                  <c:v>42.429500000001312</c:v>
                </c:pt>
                <c:pt idx="900">
                  <c:v>42.429600000001315</c:v>
                </c:pt>
                <c:pt idx="901">
                  <c:v>42.429700000001318</c:v>
                </c:pt>
                <c:pt idx="902">
                  <c:v>42.429800000001322</c:v>
                </c:pt>
                <c:pt idx="903">
                  <c:v>42.429900000001325</c:v>
                </c:pt>
                <c:pt idx="904">
                  <c:v>42.430000000001328</c:v>
                </c:pt>
                <c:pt idx="905">
                  <c:v>42.430100000001332</c:v>
                </c:pt>
                <c:pt idx="906">
                  <c:v>42.430200000001335</c:v>
                </c:pt>
                <c:pt idx="907">
                  <c:v>42.430300000001338</c:v>
                </c:pt>
                <c:pt idx="908">
                  <c:v>42.430400000001342</c:v>
                </c:pt>
                <c:pt idx="909">
                  <c:v>42.430500000001345</c:v>
                </c:pt>
                <c:pt idx="910">
                  <c:v>42.430600000001348</c:v>
                </c:pt>
                <c:pt idx="911">
                  <c:v>42.430700000001352</c:v>
                </c:pt>
                <c:pt idx="912">
                  <c:v>42.430800000001355</c:v>
                </c:pt>
                <c:pt idx="913">
                  <c:v>42.430900000001358</c:v>
                </c:pt>
                <c:pt idx="914">
                  <c:v>42.431000000001362</c:v>
                </c:pt>
                <c:pt idx="915">
                  <c:v>42.431100000001365</c:v>
                </c:pt>
                <c:pt idx="916">
                  <c:v>42.431200000001368</c:v>
                </c:pt>
                <c:pt idx="917">
                  <c:v>42.431300000001372</c:v>
                </c:pt>
                <c:pt idx="918">
                  <c:v>42.431400000001375</c:v>
                </c:pt>
                <c:pt idx="919">
                  <c:v>42.431500000001378</c:v>
                </c:pt>
                <c:pt idx="920">
                  <c:v>42.431600000001382</c:v>
                </c:pt>
                <c:pt idx="921">
                  <c:v>42.431700000001385</c:v>
                </c:pt>
                <c:pt idx="922">
                  <c:v>42.431800000001388</c:v>
                </c:pt>
                <c:pt idx="923">
                  <c:v>42.431900000001392</c:v>
                </c:pt>
                <c:pt idx="924">
                  <c:v>42.432000000001395</c:v>
                </c:pt>
                <c:pt idx="925">
                  <c:v>42.432100000001398</c:v>
                </c:pt>
                <c:pt idx="926">
                  <c:v>42.432200000001401</c:v>
                </c:pt>
                <c:pt idx="927">
                  <c:v>42.432300000001405</c:v>
                </c:pt>
                <c:pt idx="928">
                  <c:v>42.432400000001408</c:v>
                </c:pt>
                <c:pt idx="929">
                  <c:v>42.432500000001411</c:v>
                </c:pt>
                <c:pt idx="930">
                  <c:v>42.432600000001415</c:v>
                </c:pt>
                <c:pt idx="931">
                  <c:v>42.432700000001418</c:v>
                </c:pt>
                <c:pt idx="932">
                  <c:v>42.432800000001421</c:v>
                </c:pt>
                <c:pt idx="933">
                  <c:v>42.432900000001425</c:v>
                </c:pt>
                <c:pt idx="934">
                  <c:v>42.433000000001428</c:v>
                </c:pt>
                <c:pt idx="935">
                  <c:v>42.433100000001431</c:v>
                </c:pt>
                <c:pt idx="936">
                  <c:v>42.433200000001435</c:v>
                </c:pt>
                <c:pt idx="937">
                  <c:v>42.433300000001438</c:v>
                </c:pt>
                <c:pt idx="938">
                  <c:v>42.433400000001441</c:v>
                </c:pt>
                <c:pt idx="939">
                  <c:v>42.433500000001445</c:v>
                </c:pt>
                <c:pt idx="940">
                  <c:v>42.433600000001448</c:v>
                </c:pt>
                <c:pt idx="941">
                  <c:v>42.433700000001451</c:v>
                </c:pt>
                <c:pt idx="942">
                  <c:v>42.433800000001455</c:v>
                </c:pt>
                <c:pt idx="943">
                  <c:v>42.433900000001458</c:v>
                </c:pt>
                <c:pt idx="944">
                  <c:v>42.434000000001461</c:v>
                </c:pt>
                <c:pt idx="945">
                  <c:v>42.434100000001465</c:v>
                </c:pt>
                <c:pt idx="946">
                  <c:v>42.434200000001468</c:v>
                </c:pt>
                <c:pt idx="947">
                  <c:v>42.434300000001471</c:v>
                </c:pt>
                <c:pt idx="948">
                  <c:v>42.434400000001474</c:v>
                </c:pt>
                <c:pt idx="949">
                  <c:v>42.434500000001478</c:v>
                </c:pt>
                <c:pt idx="950">
                  <c:v>42.434600000001481</c:v>
                </c:pt>
                <c:pt idx="951">
                  <c:v>42.434700000001484</c:v>
                </c:pt>
                <c:pt idx="952">
                  <c:v>42.434800000001488</c:v>
                </c:pt>
                <c:pt idx="953">
                  <c:v>42.434900000001491</c:v>
                </c:pt>
                <c:pt idx="954">
                  <c:v>42.435000000001494</c:v>
                </c:pt>
                <c:pt idx="955">
                  <c:v>42.435100000001498</c:v>
                </c:pt>
                <c:pt idx="956">
                  <c:v>42.435200000001501</c:v>
                </c:pt>
                <c:pt idx="957">
                  <c:v>42.435300000001504</c:v>
                </c:pt>
                <c:pt idx="958">
                  <c:v>42.435400000001508</c:v>
                </c:pt>
                <c:pt idx="959">
                  <c:v>42.435500000001511</c:v>
                </c:pt>
                <c:pt idx="960">
                  <c:v>42.435600000001514</c:v>
                </c:pt>
                <c:pt idx="961">
                  <c:v>42.435700000001518</c:v>
                </c:pt>
                <c:pt idx="962">
                  <c:v>42.435800000001521</c:v>
                </c:pt>
                <c:pt idx="963">
                  <c:v>42.435900000001524</c:v>
                </c:pt>
                <c:pt idx="964">
                  <c:v>42.436000000001528</c:v>
                </c:pt>
                <c:pt idx="965">
                  <c:v>42.436100000001531</c:v>
                </c:pt>
                <c:pt idx="966">
                  <c:v>42.436200000001534</c:v>
                </c:pt>
                <c:pt idx="967">
                  <c:v>42.436300000001538</c:v>
                </c:pt>
                <c:pt idx="968">
                  <c:v>42.436400000001541</c:v>
                </c:pt>
                <c:pt idx="969">
                  <c:v>42.436500000001544</c:v>
                </c:pt>
                <c:pt idx="970">
                  <c:v>42.436600000001548</c:v>
                </c:pt>
                <c:pt idx="971">
                  <c:v>42.436700000001551</c:v>
                </c:pt>
                <c:pt idx="972">
                  <c:v>42.436800000001554</c:v>
                </c:pt>
                <c:pt idx="973">
                  <c:v>42.436900000001557</c:v>
                </c:pt>
                <c:pt idx="974">
                  <c:v>42.437000000001561</c:v>
                </c:pt>
                <c:pt idx="975">
                  <c:v>42.437100000001564</c:v>
                </c:pt>
                <c:pt idx="976">
                  <c:v>42.437200000001567</c:v>
                </c:pt>
                <c:pt idx="977">
                  <c:v>42.437300000001571</c:v>
                </c:pt>
                <c:pt idx="978">
                  <c:v>42.437400000001574</c:v>
                </c:pt>
                <c:pt idx="979">
                  <c:v>42.437500000001577</c:v>
                </c:pt>
                <c:pt idx="980">
                  <c:v>42.437600000001581</c:v>
                </c:pt>
                <c:pt idx="981">
                  <c:v>42.437700000001584</c:v>
                </c:pt>
                <c:pt idx="982">
                  <c:v>42.437800000001587</c:v>
                </c:pt>
                <c:pt idx="983">
                  <c:v>42.437900000001591</c:v>
                </c:pt>
                <c:pt idx="984">
                  <c:v>42.438000000001594</c:v>
                </c:pt>
                <c:pt idx="985">
                  <c:v>42.438100000001597</c:v>
                </c:pt>
                <c:pt idx="986">
                  <c:v>42.438200000001601</c:v>
                </c:pt>
                <c:pt idx="987">
                  <c:v>42.438300000001604</c:v>
                </c:pt>
                <c:pt idx="988">
                  <c:v>42.438400000001607</c:v>
                </c:pt>
                <c:pt idx="989">
                  <c:v>42.438500000001611</c:v>
                </c:pt>
                <c:pt idx="990">
                  <c:v>42.438600000001614</c:v>
                </c:pt>
                <c:pt idx="991">
                  <c:v>42.438700000001617</c:v>
                </c:pt>
                <c:pt idx="992">
                  <c:v>42.438800000001621</c:v>
                </c:pt>
                <c:pt idx="993">
                  <c:v>42.438900000001624</c:v>
                </c:pt>
                <c:pt idx="994">
                  <c:v>42.439000000001627</c:v>
                </c:pt>
                <c:pt idx="995">
                  <c:v>42.439100000001631</c:v>
                </c:pt>
                <c:pt idx="996">
                  <c:v>42.439200000001634</c:v>
                </c:pt>
                <c:pt idx="997">
                  <c:v>42.439300000001637</c:v>
                </c:pt>
                <c:pt idx="998">
                  <c:v>42.43940000000164</c:v>
                </c:pt>
                <c:pt idx="999">
                  <c:v>42.439500000001644</c:v>
                </c:pt>
                <c:pt idx="1000">
                  <c:v>42.439600000001647</c:v>
                </c:pt>
              </c:numCache>
            </c:numRef>
          </c:xVal>
          <c:yVal>
            <c:numRef>
              <c:f>Calculs!$AG$4:$AG$1004</c:f>
              <c:numCache>
                <c:formatCode>0.00</c:formatCode>
                <c:ptCount val="1001"/>
                <c:pt idx="0">
                  <c:v>0</c:v>
                </c:pt>
                <c:pt idx="1">
                  <c:v>24.736771518671468</c:v>
                </c:pt>
                <c:pt idx="2">
                  <c:v>137.7762884087507</c:v>
                </c:pt>
                <c:pt idx="3">
                  <c:v>206.5789872993706</c:v>
                </c:pt>
                <c:pt idx="4">
                  <c:v>199.18513482858322</c:v>
                </c:pt>
                <c:pt idx="5">
                  <c:v>191.7727969541194</c:v>
                </c:pt>
                <c:pt idx="6">
                  <c:v>188.75560139082691</c:v>
                </c:pt>
                <c:pt idx="7">
                  <c:v>190.14560644196263</c:v>
                </c:pt>
                <c:pt idx="8">
                  <c:v>191.53355573135906</c:v>
                </c:pt>
                <c:pt idx="9">
                  <c:v>192.91938005200538</c:v>
                </c:pt>
                <c:pt idx="10">
                  <c:v>194.30300951840729</c:v>
                </c:pt>
                <c:pt idx="11">
                  <c:v>195.2256396202493</c:v>
                </c:pt>
                <c:pt idx="12">
                  <c:v>195.6859598370981</c:v>
                </c:pt>
                <c:pt idx="13">
                  <c:v>196.14238922550342</c:v>
                </c:pt>
                <c:pt idx="14">
                  <c:v>196.59489488798357</c:v>
                </c:pt>
                <c:pt idx="15">
                  <c:v>197.04344415836837</c:v>
                </c:pt>
                <c:pt idx="16">
                  <c:v>197.48800460878491</c:v>
                </c:pt>
                <c:pt idx="17">
                  <c:v>197.92854405662507</c:v>
                </c:pt>
                <c:pt idx="18">
                  <c:v>198.36503057149619</c:v>
                </c:pt>
                <c:pt idx="19">
                  <c:v>198.797432482152</c:v>
                </c:pt>
                <c:pt idx="20">
                  <c:v>199.22571838340372</c:v>
                </c:pt>
                <c:pt idx="21">
                  <c:v>199.46506213080391</c:v>
                </c:pt>
                <c:pt idx="22">
                  <c:v>199.5149629068413</c:v>
                </c:pt>
                <c:pt idx="23">
                  <c:v>199.56013351408757</c:v>
                </c:pt>
                <c:pt idx="24">
                  <c:v>199.60056762250355</c:v>
                </c:pt>
                <c:pt idx="25">
                  <c:v>199.63625939345695</c:v>
                </c:pt>
                <c:pt idx="26">
                  <c:v>199.66720348209213</c:v>
                </c:pt>
                <c:pt idx="27">
                  <c:v>199.69339503958614</c:v>
                </c:pt>
                <c:pt idx="28">
                  <c:v>199.71482971528923</c:v>
                </c:pt>
                <c:pt idx="29">
                  <c:v>199.73150365875068</c:v>
                </c:pt>
                <c:pt idx="30">
                  <c:v>199.74341352162895</c:v>
                </c:pt>
                <c:pt idx="31">
                  <c:v>199.75055645948601</c:v>
                </c:pt>
                <c:pt idx="32">
                  <c:v>199.75293013346499</c:v>
                </c:pt>
                <c:pt idx="33">
                  <c:v>199.75053271185214</c:v>
                </c:pt>
                <c:pt idx="34">
                  <c:v>199.74336287152107</c:v>
                </c:pt>
                <c:pt idx="35">
                  <c:v>199.73141979925992</c:v>
                </c:pt>
                <c:pt idx="36">
                  <c:v>199.71470319298106</c:v>
                </c:pt>
                <c:pt idx="37">
                  <c:v>199.69321326281278</c:v>
                </c:pt>
                <c:pt idx="38">
                  <c:v>199.66695073207242</c:v>
                </c:pt>
                <c:pt idx="39">
                  <c:v>199.63591683812157</c:v>
                </c:pt>
                <c:pt idx="40">
                  <c:v>199.60011333310189</c:v>
                </c:pt>
                <c:pt idx="41">
                  <c:v>199.41450442350884</c:v>
                </c:pt>
                <c:pt idx="42">
                  <c:v>199.07878795924654</c:v>
                </c:pt>
                <c:pt idx="43">
                  <c:v>198.73804219674781</c:v>
                </c:pt>
                <c:pt idx="44">
                  <c:v>198.39229341667914</c:v>
                </c:pt>
                <c:pt idx="45">
                  <c:v>198.04156845765561</c:v>
                </c:pt>
                <c:pt idx="46">
                  <c:v>197.68589471092889</c:v>
                </c:pt>
                <c:pt idx="47">
                  <c:v>197.3253001149406</c:v>
                </c:pt>
                <c:pt idx="48">
                  <c:v>196.9598131497427</c:v>
                </c:pt>
                <c:pt idx="49">
                  <c:v>196.58946283128824</c:v>
                </c:pt>
                <c:pt idx="50">
                  <c:v>196.21427870559396</c:v>
                </c:pt>
                <c:pt idx="51">
                  <c:v>195.83429084277799</c:v>
                </c:pt>
                <c:pt idx="52">
                  <c:v>195.44952983097335</c:v>
                </c:pt>
                <c:pt idx="53">
                  <c:v>195.06002677012174</c:v>
                </c:pt>
                <c:pt idx="54">
                  <c:v>194.66581326564872</c:v>
                </c:pt>
                <c:pt idx="55">
                  <c:v>194.26692142202296</c:v>
                </c:pt>
                <c:pt idx="56">
                  <c:v>193.86338383620239</c:v>
                </c:pt>
                <c:pt idx="57">
                  <c:v>193.45523359096975</c:v>
                </c:pt>
                <c:pt idx="58">
                  <c:v>193.04250424815999</c:v>
                </c:pt>
                <c:pt idx="59">
                  <c:v>192.62522984178216</c:v>
                </c:pt>
                <c:pt idx="60">
                  <c:v>192.20344487103844</c:v>
                </c:pt>
                <c:pt idx="61">
                  <c:v>191.77718429324327</c:v>
                </c:pt>
                <c:pt idx="62">
                  <c:v>191.34648351664492</c:v>
                </c:pt>
                <c:pt idx="63">
                  <c:v>190.91137839315252</c:v>
                </c:pt>
                <c:pt idx="64">
                  <c:v>190.47190521097085</c:v>
                </c:pt>
                <c:pt idx="65">
                  <c:v>190.028100687147</c:v>
                </c:pt>
                <c:pt idx="66">
                  <c:v>189.58000196002948</c:v>
                </c:pt>
                <c:pt idx="67">
                  <c:v>189.12764658164491</c:v>
                </c:pt>
                <c:pt idx="68">
                  <c:v>188.67107250999391</c:v>
                </c:pt>
                <c:pt idx="69">
                  <c:v>188.21031810126931</c:v>
                </c:pt>
                <c:pt idx="70">
                  <c:v>187.74542210199951</c:v>
                </c:pt>
                <c:pt idx="71">
                  <c:v>187.27642364112026</c:v>
                </c:pt>
                <c:pt idx="72">
                  <c:v>186.80336222197758</c:v>
                </c:pt>
                <c:pt idx="73">
                  <c:v>186.32627771426459</c:v>
                </c:pt>
                <c:pt idx="74">
                  <c:v>185.8452103458954</c:v>
                </c:pt>
                <c:pt idx="75">
                  <c:v>185.36020069481955</c:v>
                </c:pt>
                <c:pt idx="76">
                  <c:v>184.87128968077883</c:v>
                </c:pt>
                <c:pt idx="77">
                  <c:v>184.37851855701032</c:v>
                </c:pt>
                <c:pt idx="78">
                  <c:v>183.8819289018989</c:v>
                </c:pt>
                <c:pt idx="79">
                  <c:v>183.38156261058134</c:v>
                </c:pt>
                <c:pt idx="80">
                  <c:v>182.8774618865057</c:v>
                </c:pt>
                <c:pt idx="81">
                  <c:v>182.2196350870388</c:v>
                </c:pt>
                <c:pt idx="82">
                  <c:v>181.4079784950182</c:v>
                </c:pt>
                <c:pt idx="83">
                  <c:v>180.59278548310138</c:v>
                </c:pt>
                <c:pt idx="84">
                  <c:v>179.77412448390976</c:v>
                </c:pt>
                <c:pt idx="85">
                  <c:v>178.95206404454561</c:v>
                </c:pt>
                <c:pt idx="86">
                  <c:v>178.12667281209622</c:v>
                </c:pt>
                <c:pt idx="87">
                  <c:v>177.29801951920743</c:v>
                </c:pt>
                <c:pt idx="88">
                  <c:v>176.46617296972855</c:v>
                </c:pt>
                <c:pt idx="89">
                  <c:v>175.63120202443548</c:v>
                </c:pt>
                <c:pt idx="90">
                  <c:v>174.7931755868361</c:v>
                </c:pt>
                <c:pt idx="91">
                  <c:v>173.88555429493641</c:v>
                </c:pt>
                <c:pt idx="92">
                  <c:v>172.9083649914952</c:v>
                </c:pt>
                <c:pt idx="93">
                  <c:v>171.92840284552494</c:v>
                </c:pt>
                <c:pt idx="94">
                  <c:v>170.94574835947697</c:v>
                </c:pt>
                <c:pt idx="95">
                  <c:v>169.96048190308213</c:v>
                </c:pt>
                <c:pt idx="96">
                  <c:v>168.97268369717904</c:v>
                </c:pt>
                <c:pt idx="97">
                  <c:v>167.98243379771975</c:v>
                </c:pt>
                <c:pt idx="98">
                  <c:v>166.98981207995911</c:v>
                </c:pt>
                <c:pt idx="99">
                  <c:v>165.99489822283124</c:v>
                </c:pt>
                <c:pt idx="100">
                  <c:v>164.99777169351802</c:v>
                </c:pt>
                <c:pt idx="101">
                  <c:v>163.98780685739933</c:v>
                </c:pt>
                <c:pt idx="102">
                  <c:v>162.96507978037127</c:v>
                </c:pt>
                <c:pt idx="103">
                  <c:v>161.94039651514967</c:v>
                </c:pt>
                <c:pt idx="104">
                  <c:v>160.91383735320349</c:v>
                </c:pt>
                <c:pt idx="105">
                  <c:v>159.88548227935803</c:v>
                </c:pt>
                <c:pt idx="106">
                  <c:v>158.8554109572417</c:v>
                </c:pt>
                <c:pt idx="107">
                  <c:v>157.8237027149633</c:v>
                </c:pt>
                <c:pt idx="108">
                  <c:v>156.79043653102354</c:v>
                </c:pt>
                <c:pt idx="109">
                  <c:v>155.75569102046413</c:v>
                </c:pt>
                <c:pt idx="110">
                  <c:v>154.71954442125673</c:v>
                </c:pt>
                <c:pt idx="111">
                  <c:v>153.80590969187031</c:v>
                </c:pt>
                <c:pt idx="112">
                  <c:v>153.01485536939177</c:v>
                </c:pt>
                <c:pt idx="113">
                  <c:v>152.22232600053124</c:v>
                </c:pt>
                <c:pt idx="114">
                  <c:v>151.42837901332496</c:v>
                </c:pt>
                <c:pt idx="115">
                  <c:v>150.63307163234225</c:v>
                </c:pt>
                <c:pt idx="116">
                  <c:v>149.83646086969571</c:v>
                </c:pt>
                <c:pt idx="117">
                  <c:v>149.03860351618579</c:v>
                </c:pt>
                <c:pt idx="118">
                  <c:v>148.23955613258042</c:v>
                </c:pt>
                <c:pt idx="119">
                  <c:v>147.43937504103266</c:v>
                </c:pt>
                <c:pt idx="120">
                  <c:v>146.63811631663617</c:v>
                </c:pt>
                <c:pt idx="121">
                  <c:v>145.62947160032269</c:v>
                </c:pt>
                <c:pt idx="122">
                  <c:v>144.4135728455214</c:v>
                </c:pt>
                <c:pt idx="123">
                  <c:v>143.19739406890102</c:v>
                </c:pt>
                <c:pt idx="124">
                  <c:v>141.98102162710342</c:v>
                </c:pt>
                <c:pt idx="125">
                  <c:v>140.76454113185051</c:v>
                </c:pt>
                <c:pt idx="126">
                  <c:v>139.54803743811632</c:v>
                </c:pt>
                <c:pt idx="127">
                  <c:v>138.33159463267472</c:v>
                </c:pt>
                <c:pt idx="128">
                  <c:v>137.11529602302377</c:v>
                </c:pt>
                <c:pt idx="129">
                  <c:v>135.89922412668383</c:v>
                </c:pt>
                <c:pt idx="130">
                  <c:v>134.68346066087244</c:v>
                </c:pt>
                <c:pt idx="131">
                  <c:v>133.41380824380414</c:v>
                </c:pt>
                <c:pt idx="132">
                  <c:v>132.09038751530608</c:v>
                </c:pt>
                <c:pt idx="133">
                  <c:v>130.7677194190554</c:v>
                </c:pt>
                <c:pt idx="134">
                  <c:v>129.44589076173742</c:v>
                </c:pt>
                <c:pt idx="135">
                  <c:v>128.12498734940857</c:v>
                </c:pt>
                <c:pt idx="136">
                  <c:v>126.80509397862241</c:v>
                </c:pt>
                <c:pt idx="137">
                  <c:v>125.4862944279984</c:v>
                </c:pt>
                <c:pt idx="138">
                  <c:v>124.16867145022991</c:v>
                </c:pt>
                <c:pt idx="139">
                  <c:v>122.85230676452892</c:v>
                </c:pt>
                <c:pt idx="140">
                  <c:v>121.53728104950397</c:v>
                </c:pt>
                <c:pt idx="141">
                  <c:v>119.57173401828167</c:v>
                </c:pt>
                <c:pt idx="142">
                  <c:v>116.95649464132701</c:v>
                </c:pt>
                <c:pt idx="143">
                  <c:v>114.34576748757124</c:v>
                </c:pt>
                <c:pt idx="144">
                  <c:v>111.73974652017526</c:v>
                </c:pt>
                <c:pt idx="145">
                  <c:v>109.13862179361573</c:v>
                </c:pt>
                <c:pt idx="146">
                  <c:v>106.54257944358477</c:v>
                </c:pt>
                <c:pt idx="147">
                  <c:v>103.95180167896609</c:v>
                </c:pt>
                <c:pt idx="148">
                  <c:v>101.36646677585112</c:v>
                </c:pt>
                <c:pt idx="149">
                  <c:v>98.786749073555896</c:v>
                </c:pt>
                <c:pt idx="150">
                  <c:v>96.212818972604055</c:v>
                </c:pt>
                <c:pt idx="151">
                  <c:v>93.644842934633928</c:v>
                </c:pt>
                <c:pt idx="152">
                  <c:v>91.082983484192425</c:v>
                </c:pt>
                <c:pt idx="153">
                  <c:v>88.527399212374007</c:v>
                </c:pt>
                <c:pt idx="154">
                  <c:v>85.978244782264852</c:v>
                </c:pt>
                <c:pt idx="155">
                  <c:v>83.435670936150188</c:v>
                </c:pt>
                <c:pt idx="156">
                  <c:v>77.793285988575619</c:v>
                </c:pt>
                <c:pt idx="157">
                  <c:v>69.058091646640989</c:v>
                </c:pt>
                <c:pt idx="158">
                  <c:v>60.349681065874023</c:v>
                </c:pt>
                <c:pt idx="159">
                  <c:v>51.669268596648081</c:v>
                </c:pt>
                <c:pt idx="160">
                  <c:v>43.018025464640999</c:v>
                </c:pt>
                <c:pt idx="161">
                  <c:v>30.441552406262552</c:v>
                </c:pt>
                <c:pt idx="162">
                  <c:v>13.954349323646333</c:v>
                </c:pt>
                <c:pt idx="163">
                  <c:v>-2.0898945558034159</c:v>
                </c:pt>
                <c:pt idx="164">
                  <c:v>-17.689041073512726</c:v>
                </c:pt>
                <c:pt idx="165">
                  <c:v>-29.437800298246046</c:v>
                </c:pt>
                <c:pt idx="166">
                  <c:v>-37.350535256410126</c:v>
                </c:pt>
                <c:pt idx="167">
                  <c:v>-48.101706920485476</c:v>
                </c:pt>
                <c:pt idx="168">
                  <c:v>-59.596277137496841</c:v>
                </c:pt>
                <c:pt idx="169">
                  <c:v>-76.972356495994106</c:v>
                </c:pt>
                <c:pt idx="170">
                  <c:v>-96.034452569496409</c:v>
                </c:pt>
                <c:pt idx="171">
                  <c:v>-102.13131358382142</c:v>
                </c:pt>
                <c:pt idx="172">
                  <c:v>-101.57608009043064</c:v>
                </c:pt>
                <c:pt idx="173">
                  <c:v>-101.02562568211033</c:v>
                </c:pt>
                <c:pt idx="174">
                  <c:v>-100.47989520526866</c:v>
                </c:pt>
                <c:pt idx="175">
                  <c:v>-99.938834304125521</c:v>
                </c:pt>
                <c:pt idx="176">
                  <c:v>-99.402389406853246</c:v>
                </c:pt>
                <c:pt idx="177">
                  <c:v>-98.870507711997917</c:v>
                </c:pt>
                <c:pt idx="178">
                  <c:v>-98.343137175175045</c:v>
                </c:pt>
                <c:pt idx="179">
                  <c:v>-97.820226496033087</c:v>
                </c:pt>
                <c:pt idx="180">
                  <c:v>-97.301725105479036</c:v>
                </c:pt>
                <c:pt idx="181">
                  <c:v>-96.7875831531599</c:v>
                </c:pt>
                <c:pt idx="182">
                  <c:v>-96.277751495193669</c:v>
                </c:pt>
                <c:pt idx="183">
                  <c:v>-95.772181682145046</c:v>
                </c:pt>
                <c:pt idx="184">
                  <c:v>-95.270825947239686</c:v>
                </c:pt>
                <c:pt idx="185">
                  <c:v>-94.773637194811911</c:v>
                </c:pt>
                <c:pt idx="186">
                  <c:v>-94.280568988980107</c:v>
                </c:pt>
                <c:pt idx="187">
                  <c:v>-93.791575542545445</c:v>
                </c:pt>
                <c:pt idx="188">
                  <c:v>-93.306611706108157</c:v>
                </c:pt>
                <c:pt idx="189">
                  <c:v>-92.825632957397019</c:v>
                </c:pt>
                <c:pt idx="190">
                  <c:v>-92.348595390807006</c:v>
                </c:pt>
                <c:pt idx="191">
                  <c:v>-91.875455707140404</c:v>
                </c:pt>
                <c:pt idx="192">
                  <c:v>-91.406171203547387</c:v>
                </c:pt>
                <c:pt idx="193">
                  <c:v>-90.940699763660689</c:v>
                </c:pt>
                <c:pt idx="194">
                  <c:v>-90.478999847921344</c:v>
                </c:pt>
                <c:pt idx="195">
                  <c:v>-90.021030484089763</c:v>
                </c:pt>
                <c:pt idx="196">
                  <c:v>-89.566751257939842</c:v>
                </c:pt>
                <c:pt idx="197">
                  <c:v>-89.116122304130144</c:v>
                </c:pt>
                <c:pt idx="198">
                  <c:v>-88.669104297250115</c:v>
                </c:pt>
                <c:pt idx="199">
                  <c:v>-88.225658443036238</c:v>
                </c:pt>
                <c:pt idx="200">
                  <c:v>-87.785746469755153</c:v>
                </c:pt>
                <c:pt idx="201">
                  <c:v>-87.349330619749395</c:v>
                </c:pt>
                <c:pt idx="202">
                  <c:v>-83.082999067159676</c:v>
                </c:pt>
                <c:pt idx="203">
                  <c:v>-79.143416888725397</c:v>
                </c:pt>
                <c:pt idx="204">
                  <c:v>-75.497647628549586</c:v>
                </c:pt>
                <c:pt idx="205">
                  <c:v>-72.11683870601729</c:v>
                </c:pt>
                <c:pt idx="206">
                  <c:v>-68.975624782105939</c:v>
                </c:pt>
                <c:pt idx="207">
                  <c:v>-66.051630869525937</c:v>
                </c:pt>
                <c:pt idx="208">
                  <c:v>-63.325056504387234</c:v>
                </c:pt>
                <c:pt idx="209">
                  <c:v>-60.778326155449136</c:v>
                </c:pt>
                <c:pt idx="210">
                  <c:v>-58.395794037633024</c:v>
                </c:pt>
                <c:pt idx="211">
                  <c:v>-56.163493829765081</c:v>
                </c:pt>
                <c:pt idx="212">
                  <c:v>-54.068925628314247</c:v>
                </c:pt>
                <c:pt idx="213">
                  <c:v>-52.100873915516516</c:v>
                </c:pt>
                <c:pt idx="214">
                  <c:v>-50.249251469164662</c:v>
                </c:pt>
                <c:pt idx="215">
                  <c:v>-48.504965058683965</c:v>
                </c:pt>
                <c:pt idx="216">
                  <c:v>-46.859799508325878</c:v>
                </c:pt>
                <c:pt idx="217">
                  <c:v>-45.306317302055142</c:v>
                </c:pt>
                <c:pt idx="218">
                  <c:v>-43.837771385791029</c:v>
                </c:pt>
                <c:pt idx="219">
                  <c:v>-42.44802921421266</c:v>
                </c:pt>
                <c:pt idx="220">
                  <c:v>-41.131506409382801</c:v>
                </c:pt>
                <c:pt idx="221">
                  <c:v>-39.883108661119039</c:v>
                </c:pt>
                <c:pt idx="222">
                  <c:v>-38.6981807154799</c:v>
                </c:pt>
                <c:pt idx="223">
                  <c:v>-37.572461476751087</c:v>
                </c:pt>
                <c:pt idx="224">
                  <c:v>-36.502044396923296</c:v>
                </c:pt>
                <c:pt idx="225">
                  <c:v>-35.483342450446543</c:v>
                </c:pt>
                <c:pt idx="226">
                  <c:v>-34.513057095516274</c:v>
                </c:pt>
                <c:pt idx="227">
                  <c:v>-33.58815070991448</c:v>
                </c:pt>
                <c:pt idx="228">
                  <c:v>-32.70582206241437</c:v>
                </c:pt>
                <c:pt idx="229">
                  <c:v>-31.863484442338937</c:v>
                </c:pt>
                <c:pt idx="230">
                  <c:v>-31.058746121972192</c:v>
                </c:pt>
                <c:pt idx="231">
                  <c:v>-30.289392870740592</c:v>
                </c:pt>
                <c:pt idx="232">
                  <c:v>-29.553372277706892</c:v>
                </c:pt>
                <c:pt idx="233">
                  <c:v>-28.848779671016999</c:v>
                </c:pt>
                <c:pt idx="234">
                  <c:v>-28.173845450395135</c:v>
                </c:pt>
                <c:pt idx="235">
                  <c:v>-27.526923672321058</c:v>
                </c:pt>
                <c:pt idx="236">
                  <c:v>-26.906481747755176</c:v>
                </c:pt>
                <c:pt idx="237">
                  <c:v>-26.311091129704625</c:v>
                </c:pt>
                <c:pt idx="238">
                  <c:v>-25.73941888297098</c:v>
                </c:pt>
                <c:pt idx="239">
                  <c:v>-25.190220041439623</c:v>
                </c:pt>
                <c:pt idx="240">
                  <c:v>-24.662330669559942</c:v>
                </c:pt>
                <c:pt idx="241">
                  <c:v>-24.154661554474266</c:v>
                </c:pt>
                <c:pt idx="242">
                  <c:v>-23.66619246379279</c:v>
                </c:pt>
                <c:pt idx="243">
                  <c:v>-23.195966911460303</c:v>
                </c:pt>
                <c:pt idx="244">
                  <c:v>-22.743087380669863</c:v>
                </c:pt>
                <c:pt idx="245">
                  <c:v>-22.306710958477634</c:v>
                </c:pt>
                <c:pt idx="246">
                  <c:v>-21.886045341771229</c:v>
                </c:pt>
                <c:pt idx="247">
                  <c:v>-21.480345178634821</c:v>
                </c:pt>
                <c:pt idx="248">
                  <c:v>-21.088908713019194</c:v>
                </c:pt>
                <c:pt idx="249">
                  <c:v>-20.711074704030185</c:v>
                </c:pt>
                <c:pt idx="250">
                  <c:v>-20.346219594156629</c:v>
                </c:pt>
                <c:pt idx="251">
                  <c:v>-19.993754903417269</c:v>
                </c:pt>
                <c:pt idx="252">
                  <c:v>-19.653124828760035</c:v>
                </c:pt>
                <c:pt idx="253">
                  <c:v>-19.323804030134994</c:v>
                </c:pt>
                <c:pt idx="254">
                  <c:v>-19.005295586515338</c:v>
                </c:pt>
                <c:pt idx="255">
                  <c:v>-18.697129106788879</c:v>
                </c:pt>
                <c:pt idx="256">
                  <c:v>-18.398858981909747</c:v>
                </c:pt>
                <c:pt idx="257">
                  <c:v>-18.110062766007204</c:v>
                </c:pt>
                <c:pt idx="258">
                  <c:v>-17.830339675315543</c:v>
                </c:pt>
                <c:pt idx="259">
                  <c:v>-17.559309194831187</c:v>
                </c:pt>
                <c:pt idx="260">
                  <c:v>-17.29660978353494</c:v>
                </c:pt>
                <c:pt idx="261">
                  <c:v>-17.041897669851547</c:v>
                </c:pt>
                <c:pt idx="262">
                  <c:v>-16.794845729765559</c:v>
                </c:pt>
                <c:pt idx="263">
                  <c:v>-16.555142440682317</c:v>
                </c:pt>
                <c:pt idx="264">
                  <c:v>-16.322490904723281</c:v>
                </c:pt>
                <c:pt idx="265">
                  <c:v>-16.096607935683611</c:v>
                </c:pt>
                <c:pt idx="266">
                  <c:v>-15.877223204363746</c:v>
                </c:pt>
                <c:pt idx="267">
                  <c:v>-15.664078437420276</c:v>
                </c:pt>
                <c:pt idx="268">
                  <c:v>-15.456926665271038</c:v>
                </c:pt>
                <c:pt idx="269">
                  <c:v>-15.255531514938379</c:v>
                </c:pt>
                <c:pt idx="270">
                  <c:v>-15.059666544027255</c:v>
                </c:pt>
                <c:pt idx="271">
                  <c:v>-14.869114612314812</c:v>
                </c:pt>
                <c:pt idx="272">
                  <c:v>-14.683667287677689</c:v>
                </c:pt>
                <c:pt idx="273">
                  <c:v>-14.503124283305915</c:v>
                </c:pt>
                <c:pt idx="274">
                  <c:v>-14.327292923349383</c:v>
                </c:pt>
                <c:pt idx="275">
                  <c:v>-14.155987634317048</c:v>
                </c:pt>
                <c:pt idx="276">
                  <c:v>-13.989029459701623</c:v>
                </c:pt>
                <c:pt idx="277">
                  <c:v>-13.826245595434981</c:v>
                </c:pt>
                <c:pt idx="278">
                  <c:v>-13.667468943893429</c:v>
                </c:pt>
                <c:pt idx="279">
                  <c:v>-13.51253768426772</c:v>
                </c:pt>
                <c:pt idx="280">
                  <c:v>-13.361294857191847</c:v>
                </c:pt>
                <c:pt idx="281">
                  <c:v>-13.213587961587098</c:v>
                </c:pt>
                <c:pt idx="282">
                  <c:v>-13.069268561724783</c:v>
                </c:pt>
                <c:pt idx="283">
                  <c:v>-12.928191902542238</c:v>
                </c:pt>
                <c:pt idx="284">
                  <c:v>-12.790216531262539</c:v>
                </c:pt>
                <c:pt idx="285">
                  <c:v>-12.655203923369061</c:v>
                </c:pt>
                <c:pt idx="286">
                  <c:v>-12.523018110971083</c:v>
                </c:pt>
                <c:pt idx="287">
                  <c:v>-12.393525311566147</c:v>
                </c:pt>
                <c:pt idx="288">
                  <c:v>-12.266593555158499</c:v>
                </c:pt>
                <c:pt idx="289">
                  <c:v>-12.142092307629831</c:v>
                </c:pt>
                <c:pt idx="290">
                  <c:v>-12.019892088178787</c:v>
                </c:pt>
                <c:pt idx="291">
                  <c:v>-11.899864078548104</c:v>
                </c:pt>
                <c:pt idx="292">
                  <c:v>-11.781879721642397</c:v>
                </c:pt>
                <c:pt idx="293">
                  <c:v>-11.66581030700485</c:v>
                </c:pt>
                <c:pt idx="294">
                  <c:v>-11.551526540466638</c:v>
                </c:pt>
                <c:pt idx="295">
                  <c:v>-11.438898095108126</c:v>
                </c:pt>
                <c:pt idx="296">
                  <c:v>-11.327793140475668</c:v>
                </c:pt>
                <c:pt idx="297">
                  <c:v>-11.218077846781425</c:v>
                </c:pt>
                <c:pt idx="298">
                  <c:v>-11.109615860577083</c:v>
                </c:pt>
                <c:pt idx="299">
                  <c:v>-11.002267748135544</c:v>
                </c:pt>
                <c:pt idx="300">
                  <c:v>-10.895890402500086</c:v>
                </c:pt>
                <c:pt idx="301">
                  <c:v>-10.790336409870292</c:v>
                </c:pt>
                <c:pt idx="302">
                  <c:v>-10.685453370692853</c:v>
                </c:pt>
                <c:pt idx="303">
                  <c:v>-10.581083170519319</c:v>
                </c:pt>
                <c:pt idx="304">
                  <c:v>-10.477061195390959</c:v>
                </c:pt>
                <c:pt idx="305">
                  <c:v>-10.37321548622587</c:v>
                </c:pt>
                <c:pt idx="306">
                  <c:v>-10.269365826431949</c:v>
                </c:pt>
                <c:pt idx="307">
                  <c:v>-10.165322756775067</c:v>
                </c:pt>
                <c:pt idx="308">
                  <c:v>-10.060886511424652</c:v>
                </c:pt>
                <c:pt idx="309">
                  <c:v>-9.9558458691198961</c:v>
                </c:pt>
                <c:pt idx="310">
                  <c:v>-9.8499769136013811</c:v>
                </c:pt>
                <c:pt idx="311">
                  <c:v>-9.7430416979035712</c:v>
                </c:pt>
                <c:pt idx="312">
                  <c:v>-9.634786807890924</c:v>
                </c:pt>
                <c:pt idx="313">
                  <c:v>-9.5249418216567907</c:v>
                </c:pt>
                <c:pt idx="314">
                  <c:v>-9.4132176632309914</c:v>
                </c:pt>
                <c:pt idx="315">
                  <c:v>-9.2993048516374515</c:v>
                </c:pt>
                <c:pt idx="316">
                  <c:v>-9.1828716499286909</c:v>
                </c:pt>
                <c:pt idx="317">
                  <c:v>-9.0635621236717423</c:v>
                </c:pt>
                <c:pt idx="318">
                  <c:v>-8.9409941248022555</c:v>
                </c:pt>
                <c:pt idx="319">
                  <c:v>-8.8147572251975532</c:v>
                </c:pt>
                <c:pt idx="320">
                  <c:v>-8.6844106352145278</c:v>
                </c:pt>
                <c:pt idx="321">
                  <c:v>-8.5494811563346449</c:v>
                </c:pt>
                <c:pt idx="322">
                  <c:v>-8.4094612345603359</c:v>
                </c:pt>
                <c:pt idx="323">
                  <c:v>-8.2638072029627629</c:v>
                </c:pt>
                <c:pt idx="324">
                  <c:v>-8.1119378284415316</c:v>
                </c:pt>
                <c:pt idx="325">
                  <c:v>-7.9532333099076986</c:v>
                </c:pt>
                <c:pt idx="326">
                  <c:v>-7.7870349131514089</c:v>
                </c:pt>
                <c:pt idx="327">
                  <c:v>-7.6126454716701524</c:v>
                </c:pt>
                <c:pt idx="328">
                  <c:v>-7.4293310321972905</c:v>
                </c:pt>
                <c:pt idx="329">
                  <c:v>-7.2363239771606365</c:v>
                </c:pt>
                <c:pt idx="330">
                  <c:v>-7.0328280110647023</c:v>
                </c:pt>
                <c:pt idx="331">
                  <c:v>-6.8180254492318548</c:v>
                </c:pt>
                <c:pt idx="332">
                  <c:v>-6.5910872884409981</c:v>
                </c:pt>
                <c:pt idx="333">
                  <c:v>-6.3511865597721417</c:v>
                </c:pt>
                <c:pt idx="334">
                  <c:v>-6.0975154510258491</c:v>
                </c:pt>
                <c:pt idx="335">
                  <c:v>-5.8293066226710195</c:v>
                </c:pt>
                <c:pt idx="336">
                  <c:v>-5.5458590079377368</c:v>
                </c:pt>
                <c:pt idx="337">
                  <c:v>-5.2465681641439152</c:v>
                </c:pt>
                <c:pt idx="338">
                  <c:v>-4.930960910957447</c:v>
                </c:pt>
                <c:pt idx="339">
                  <c:v>-4.5987335422910984</c:v>
                </c:pt>
                <c:pt idx="340">
                  <c:v>-4.2497923371630764</c:v>
                </c:pt>
                <c:pt idx="341">
                  <c:v>-3.8842944495353904</c:v>
                </c:pt>
                <c:pt idx="342">
                  <c:v>-3.5026865867593293</c:v>
                </c:pt>
                <c:pt idx="343">
                  <c:v>-3.1057382838089431</c:v>
                </c:pt>
                <c:pt idx="344">
                  <c:v>-2.6945661691915213</c:v>
                </c:pt>
                <c:pt idx="345">
                  <c:v>-2.2706455368787406</c:v>
                </c:pt>
                <c:pt idx="346">
                  <c:v>-1.8358059135014295</c:v>
                </c:pt>
                <c:pt idx="347">
                  <c:v>-1.3922082193047363</c:v>
                </c:pt>
                <c:pt idx="348">
                  <c:v>-0.9423025558717697</c:v>
                </c:pt>
                <c:pt idx="349">
                  <c:v>-0.48876749084854737</c:v>
                </c:pt>
                <c:pt idx="350">
                  <c:v>-3.4433713257514514E-2</c:v>
                </c:pt>
                <c:pt idx="351">
                  <c:v>0.41780321414494215</c:v>
                </c:pt>
                <c:pt idx="352">
                  <c:v>0.8650749073851336</c:v>
                </c:pt>
                <c:pt idx="353">
                  <c:v>1.3046302937600451</c:v>
                </c:pt>
                <c:pt idx="354">
                  <c:v>1.7339173428353101</c:v>
                </c:pt>
                <c:pt idx="355">
                  <c:v>2.1506509801999809</c:v>
                </c:pt>
                <c:pt idx="356">
                  <c:v>2.5528634481741195</c:v>
                </c:pt>
                <c:pt idx="357">
                  <c:v>2.9389353609907132</c:v>
                </c:pt>
                <c:pt idx="358">
                  <c:v>3.3076076550975464</c:v>
                </c:pt>
                <c:pt idx="359">
                  <c:v>3.657976277868451</c:v>
                </c:pt>
                <c:pt idx="360">
                  <c:v>3.9894726132499114</c:v>
                </c:pt>
                <c:pt idx="361">
                  <c:v>4.3018332519958227</c:v>
                </c:pt>
                <c:pt idx="362">
                  <c:v>4.595062820434646</c:v>
                </c:pt>
                <c:pt idx="363">
                  <c:v>4.8693932955763994</c:v>
                </c:pt>
                <c:pt idx="364">
                  <c:v>5.1252426941980866</c:v>
                </c:pt>
                <c:pt idx="365">
                  <c:v>5.3631753631616768</c:v>
                </c:pt>
                <c:pt idx="366">
                  <c:v>5.583865426153217</c:v>
                </c:pt>
                <c:pt idx="367">
                  <c:v>5.7880643329632973</c:v>
                </c:pt>
                <c:pt idx="368">
                  <c:v>5.9765729529019307</c:v>
                </c:pt>
                <c:pt idx="369">
                  <c:v>6.1502182685291427</c:v>
                </c:pt>
                <c:pt idx="370">
                  <c:v>6.3098344553594989</c:v>
                </c:pt>
                <c:pt idx="371">
                  <c:v>6.4562479623521671</c:v>
                </c:pt>
                <c:pt idx="372">
                  <c:v>6.5902661168633516</c:v>
                </c:pt>
                <c:pt idx="373">
                  <c:v>6.7126687458954768</c:v>
                </c:pt>
                <c:pt idx="374">
                  <c:v>6.8242023145845092</c:v>
                </c:pt>
                <c:pt idx="375">
                  <c:v>6.9255761178323736</c:v>
                </c:pt>
                <c:pt idx="376">
                  <c:v>7.0174601102351604</c:v>
                </c:pt>
                <c:pt idx="377">
                  <c:v>7.1004840146394255</c:v>
                </c:pt>
                <c:pt idx="378">
                  <c:v>7.1752374051516181</c:v>
                </c:pt>
                <c:pt idx="379">
                  <c:v>7.2422705127252662</c:v>
                </c:pt>
                <c:pt idx="380">
                  <c:v>7.3020955486154406</c:v>
                </c:pt>
                <c:pt idx="381">
                  <c:v>7.3551883821705477</c:v>
                </c:pt>
                <c:pt idx="382">
                  <c:v>7.4019904444951603</c:v>
                </c:pt>
                <c:pt idx="383">
                  <c:v>7.4429107587710019</c:v>
                </c:pt>
                <c:pt idx="384">
                  <c:v>7.4783280220136117</c:v>
                </c:pt>
                <c:pt idx="385">
                  <c:v>7.5085926824223526</c:v>
                </c:pt>
                <c:pt idx="386">
                  <c:v>7.5340289719247515</c:v>
                </c:pt>
                <c:pt idx="387">
                  <c:v>7.5549368656629428</c:v>
                </c:pt>
                <c:pt idx="388">
                  <c:v>7.5715939496018745</c:v>
                </c:pt>
                <c:pt idx="389">
                  <c:v>7.5842571846645646</c:v>
                </c:pt>
                <c:pt idx="390">
                  <c:v>7.593164561254591</c:v>
                </c:pt>
                <c:pt idx="391">
                  <c:v>7.5985366420744329</c:v>
                </c:pt>
                <c:pt idx="392">
                  <c:v>7.6005779940915588</c:v>
                </c:pt>
                <c:pt idx="393">
                  <c:v>7.5994785125871358</c:v>
                </c:pt>
                <c:pt idx="394">
                  <c:v>7.5954146416427228</c:v>
                </c:pt>
                <c:pt idx="395">
                  <c:v>7.5885504963359125</c:v>
                </c:pt>
                <c:pt idx="396">
                  <c:v>7.5790388924515621</c:v>
                </c:pt>
                <c:pt idx="397">
                  <c:v>7.5670222897687918</c:v>
                </c:pt>
                <c:pt idx="398">
                  <c:v>7.552633655031892</c:v>
                </c:pt>
                <c:pt idx="399">
                  <c:v>7.5359972506143462</c:v>
                </c:pt>
                <c:pt idx="400">
                  <c:v>7.517229354684849</c:v>
                </c:pt>
                <c:pt idx="401">
                  <c:v>7.496438918416521</c:v>
                </c:pt>
                <c:pt idx="402">
                  <c:v>7.4737281654714272</c:v>
                </c:pt>
                <c:pt idx="403">
                  <c:v>7.4491931386610801</c:v>
                </c:pt>
                <c:pt idx="404">
                  <c:v>7.4229241983439387</c:v>
                </c:pt>
                <c:pt idx="405">
                  <c:v>7.3950064767828962</c:v>
                </c:pt>
                <c:pt idx="406">
                  <c:v>7.3655202923565906</c:v>
                </c:pt>
                <c:pt idx="407">
                  <c:v>7.3345415272026333</c:v>
                </c:pt>
                <c:pt idx="408">
                  <c:v>7.3021419715717801</c:v>
                </c:pt>
                <c:pt idx="409">
                  <c:v>7.2683896378910582</c:v>
                </c:pt>
                <c:pt idx="410">
                  <c:v>7.2333490472721831</c:v>
                </c:pt>
                <c:pt idx="411">
                  <c:v>7.1970814909588308</c:v>
                </c:pt>
                <c:pt idx="412">
                  <c:v>7.1596452689827537</c:v>
                </c:pt>
                <c:pt idx="413">
                  <c:v>7.1210959080929364</c:v>
                </c:pt>
                <c:pt idx="414">
                  <c:v>7.0814863608339111</c:v>
                </c:pt>
                <c:pt idx="415">
                  <c:v>7.0408671874771418</c:v>
                </c:pt>
                <c:pt idx="416">
                  <c:v>6.9992867223527337</c:v>
                </c:pt>
                <c:pt idx="417">
                  <c:v>6.9567912259859055</c:v>
                </c:pt>
                <c:pt idx="418">
                  <c:v>6.9134250243129944</c:v>
                </c:pt>
                <c:pt idx="419">
                  <c:v>6.8692306361339925</c:v>
                </c:pt>
                <c:pt idx="420">
                  <c:v>6.8242488898517983</c:v>
                </c:pt>
                <c:pt idx="421">
                  <c:v>6.7785190304515606</c:v>
                </c:pt>
                <c:pt idx="422">
                  <c:v>6.7320788175856743</c:v>
                </c:pt>
                <c:pt idx="423">
                  <c:v>6.6849646155506184</c:v>
                </c:pt>
                <c:pt idx="424">
                  <c:v>6.6372114758698046</c:v>
                </c:pt>
                <c:pt idx="425">
                  <c:v>6.5888532131314488</c:v>
                </c:pt>
                <c:pt idx="426">
                  <c:v>6.5399224746714353</c:v>
                </c:pt>
                <c:pt idx="427">
                  <c:v>6.4904508046378258</c:v>
                </c:pt>
                <c:pt idx="428">
                  <c:v>6.4404687029251102</c:v>
                </c:pt>
                <c:pt idx="429">
                  <c:v>6.3900056794225435</c:v>
                </c:pt>
                <c:pt idx="430">
                  <c:v>6.3390903039811883</c:v>
                </c:pt>
                <c:pt idx="431">
                  <c:v>6.2877502524681823</c:v>
                </c:pt>
                <c:pt idx="432">
                  <c:v>6.2360123492442145</c:v>
                </c:pt>
                <c:pt idx="433">
                  <c:v>6.1839026063704061</c:v>
                </c:pt>
                <c:pt idx="434">
                  <c:v>6.1314462598240524</c:v>
                </c:pt>
                <c:pt idx="435">
                  <c:v>6.0786678029781314</c:v>
                </c:pt>
                <c:pt idx="436">
                  <c:v>6.0255910175773906</c:v>
                </c:pt>
                <c:pt idx="437">
                  <c:v>5.972239002423616</c:v>
                </c:pt>
                <c:pt idx="438">
                  <c:v>5.9186341999643357</c:v>
                </c:pt>
                <c:pt idx="439">
                  <c:v>5.8647984209625248</c:v>
                </c:pt>
                <c:pt idx="440">
                  <c:v>5.8107528674097573</c:v>
                </c:pt>
                <c:pt idx="441">
                  <c:v>5.7565181538312675</c:v>
                </c:pt>
                <c:pt idx="442">
                  <c:v>5.702114327118899</c:v>
                </c:pt>
                <c:pt idx="443">
                  <c:v>5.6475608850163441</c:v>
                </c:pt>
                <c:pt idx="444">
                  <c:v>5.5928767933705847</c:v>
                </c:pt>
                <c:pt idx="445">
                  <c:v>5.538080502253881</c:v>
                </c:pt>
                <c:pt idx="446">
                  <c:v>5.4831899610518802</c:v>
                </c:pt>
                <c:pt idx="447">
                  <c:v>5.4282226326053973</c:v>
                </c:pt>
                <c:pt idx="448">
                  <c:v>5.3731955064861365</c:v>
                </c:pt>
                <c:pt idx="449">
                  <c:v>5.3181251114799002</c:v>
                </c:pt>
                <c:pt idx="450">
                  <c:v>5.2630275273446614</c:v>
                </c:pt>
                <c:pt idx="451">
                  <c:v>5.2079183959053585</c:v>
                </c:pt>
                <c:pt idx="452">
                  <c:v>5.1528129315419813</c:v>
                </c:pt>
                <c:pt idx="453">
                  <c:v>5.0977259311229357</c:v>
                </c:pt>
                <c:pt idx="454">
                  <c:v>5.0426717834312393</c:v>
                </c:pt>
                <c:pt idx="455">
                  <c:v>4.9876644781271589</c:v>
                </c:pt>
                <c:pt idx="456">
                  <c:v>4.9327176142872879</c:v>
                </c:pt>
                <c:pt idx="457">
                  <c:v>4.8778444085566219</c:v>
                </c:pt>
                <c:pt idx="458">
                  <c:v>4.8230577029472119</c:v>
                </c:pt>
                <c:pt idx="459">
                  <c:v>4.7683699723140682</c:v>
                </c:pt>
                <c:pt idx="460">
                  <c:v>4.7137933315363707</c:v>
                </c:pt>
                <c:pt idx="461">
                  <c:v>4.6593395424297883</c:v>
                </c:pt>
                <c:pt idx="462">
                  <c:v>4.6050200204132574</c:v>
                </c:pt>
                <c:pt idx="463">
                  <c:v>4.5508458409518173</c:v>
                </c:pt>
                <c:pt idx="464">
                  <c:v>4.4968277457950068</c:v>
                </c:pt>
                <c:pt idx="465">
                  <c:v>4.4429761490287527</c:v>
                </c:pt>
                <c:pt idx="466">
                  <c:v>4.3893011429570432</c:v>
                </c:pt>
                <c:pt idx="467">
                  <c:v>4.3358125038282029</c:v>
                </c:pt>
                <c:pt idx="468">
                  <c:v>4.2825196974193149</c:v>
                </c:pt>
                <c:pt idx="469">
                  <c:v>4.2294318844910181</c:v>
                </c:pt>
                <c:pt idx="470">
                  <c:v>4.1765579261238237</c:v>
                </c:pt>
                <c:pt idx="471">
                  <c:v>4.1239063889460672</c:v>
                </c:pt>
                <c:pt idx="472">
                  <c:v>4.071485550262568</c:v>
                </c:pt>
                <c:pt idx="473">
                  <c:v>4.019303403092275</c:v>
                </c:pt>
                <c:pt idx="474">
                  <c:v>3.9673676611222914</c:v>
                </c:pt>
                <c:pt idx="475">
                  <c:v>3.915685763585012</c:v>
                </c:pt>
                <c:pt idx="476">
                  <c:v>3.8642648800642618</c:v>
                </c:pt>
                <c:pt idx="477">
                  <c:v>3.8131119152358917</c:v>
                </c:pt>
                <c:pt idx="478">
                  <c:v>3.762233513547546</c:v>
                </c:pt>
                <c:pt idx="479">
                  <c:v>3.711636063841854</c:v>
                </c:pt>
                <c:pt idx="480">
                  <c:v>3.6613257039268126</c:v>
                </c:pt>
                <c:pt idx="481">
                  <c:v>3.6113083250966733</c:v>
                </c:pt>
                <c:pt idx="482">
                  <c:v>3.5615895766061865</c:v>
                </c:pt>
                <c:pt idx="483">
                  <c:v>3.5121748701008002</c:v>
                </c:pt>
                <c:pt idx="484">
                  <c:v>3.463069384004946</c:v>
                </c:pt>
                <c:pt idx="485">
                  <c:v>3.414278067870284</c:v>
                </c:pt>
                <c:pt idx="486">
                  <c:v>3.3658056466855406</c:v>
                </c:pt>
                <c:pt idx="487">
                  <c:v>3.3176566251492323</c:v>
                </c:pt>
                <c:pt idx="488">
                  <c:v>3.2698352919063893</c:v>
                </c:pt>
                <c:pt idx="489">
                  <c:v>3.2223457237502036</c:v>
                </c:pt>
                <c:pt idx="490">
                  <c:v>3.1751917897891957</c:v>
                </c:pt>
                <c:pt idx="491">
                  <c:v>3.1283771555806199</c:v>
                </c:pt>
                <c:pt idx="492">
                  <c:v>3.0819052872302422</c:v>
                </c:pt>
                <c:pt idx="493">
                  <c:v>3.0357794554589832</c:v>
                </c:pt>
                <c:pt idx="494">
                  <c:v>2.9900027396363011</c:v>
                </c:pt>
                <c:pt idx="495">
                  <c:v>2.9445780317805346</c:v>
                </c:pt>
                <c:pt idx="496">
                  <c:v>2.899508040525963</c:v>
                </c:pt>
                <c:pt idx="497">
                  <c:v>2.854795295056503</c:v>
                </c:pt>
                <c:pt idx="498">
                  <c:v>2.8104421490057794</c:v>
                </c:pt>
                <c:pt idx="499">
                  <c:v>2.7664507843232258</c:v>
                </c:pt>
                <c:pt idx="500">
                  <c:v>2.7228232151059242</c:v>
                </c:pt>
                <c:pt idx="501">
                  <c:v>2.6795612913957205</c:v>
                </c:pt>
                <c:pt idx="502">
                  <c:v>2.6366667029412127</c:v>
                </c:pt>
                <c:pt idx="503">
                  <c:v>2.5941409829241273</c:v>
                </c:pt>
                <c:pt idx="504">
                  <c:v>2.5519855116495958</c:v>
                </c:pt>
                <c:pt idx="505">
                  <c:v>2.5102015201998062</c:v>
                </c:pt>
                <c:pt idx="506">
                  <c:v>2.4687900940505578</c:v>
                </c:pt>
                <c:pt idx="507">
                  <c:v>2.4277521766501247</c:v>
                </c:pt>
                <c:pt idx="508">
                  <c:v>2.3870885729599047</c:v>
                </c:pt>
                <c:pt idx="509">
                  <c:v>2.3467999529564354</c:v>
                </c:pt>
                <c:pt idx="510">
                  <c:v>2.3068868550940866</c:v>
                </c:pt>
                <c:pt idx="511">
                  <c:v>2.267349689728019</c:v>
                </c:pt>
                <c:pt idx="512">
                  <c:v>2.2281887424969229</c:v>
                </c:pt>
                <c:pt idx="513">
                  <c:v>2.1894041776649633</c:v>
                </c:pt>
                <c:pt idx="514">
                  <c:v>2.1509960414225615</c:v>
                </c:pt>
                <c:pt idx="515">
                  <c:v>2.1129642651454779</c:v>
                </c:pt>
                <c:pt idx="516">
                  <c:v>2.0753086686118323</c:v>
                </c:pt>
                <c:pt idx="517">
                  <c:v>2.0380289631766022</c:v>
                </c:pt>
                <c:pt idx="518">
                  <c:v>2.0011247549032651</c:v>
                </c:pt>
                <c:pt idx="519">
                  <c:v>1.9645955476522037</c:v>
                </c:pt>
                <c:pt idx="520">
                  <c:v>1.9284407461255224</c:v>
                </c:pt>
                <c:pt idx="521">
                  <c:v>1.8926596588680047</c:v>
                </c:pt>
                <c:pt idx="522">
                  <c:v>1.8572515012239359</c:v>
                </c:pt>
                <c:pt idx="523">
                  <c:v>1.8222153982495373</c:v>
                </c:pt>
                <c:pt idx="524">
                  <c:v>1.7875503875807244</c:v>
                </c:pt>
                <c:pt idx="525">
                  <c:v>1.75325542225616</c:v>
                </c:pt>
                <c:pt idx="526">
                  <c:v>1.7193293734952437</c:v>
                </c:pt>
                <c:pt idx="527">
                  <c:v>1.6857710334310969</c:v>
                </c:pt>
                <c:pt idx="528">
                  <c:v>1.6525791177982203</c:v>
                </c:pt>
                <c:pt idx="529">
                  <c:v>1.6197522685750361</c:v>
                </c:pt>
                <c:pt idx="530">
                  <c:v>1.5872890565809339</c:v>
                </c:pt>
                <c:pt idx="531">
                  <c:v>1.5551879840281195</c:v>
                </c:pt>
                <c:pt idx="532">
                  <c:v>1.5234474870280099</c:v>
                </c:pt>
                <c:pt idx="533">
                  <c:v>1.4920659380524057</c:v>
                </c:pt>
                <c:pt idx="534">
                  <c:v>1.4610416483494042</c:v>
                </c:pt>
                <c:pt idx="535">
                  <c:v>1.4303728703141445</c:v>
                </c:pt>
                <c:pt idx="536">
                  <c:v>1.4000577998145367</c:v>
                </c:pt>
                <c:pt idx="537">
                  <c:v>1.3700945784720933</c:v>
                </c:pt>
                <c:pt idx="538">
                  <c:v>1.3404812958980159</c:v>
                </c:pt>
                <c:pt idx="539">
                  <c:v>1.3112159918847439</c:v>
                </c:pt>
                <c:pt idx="540">
                  <c:v>1.2822966585531717</c:v>
                </c:pt>
                <c:pt idx="541">
                  <c:v>1.2537212424557342</c:v>
                </c:pt>
                <c:pt idx="542">
                  <c:v>1.2254876466356706</c:v>
                </c:pt>
                <c:pt idx="543">
                  <c:v>1.1975937326426784</c:v>
                </c:pt>
                <c:pt idx="544">
                  <c:v>1.1700373225052942</c:v>
                </c:pt>
                <c:pt idx="545">
                  <c:v>1.1428162006602829</c:v>
                </c:pt>
                <c:pt idx="546">
                  <c:v>1.1159281158394005</c:v>
                </c:pt>
                <c:pt idx="547">
                  <c:v>1.0893707829138073</c:v>
                </c:pt>
                <c:pt idx="548">
                  <c:v>1.0631418846966234</c:v>
                </c:pt>
                <c:pt idx="549">
                  <c:v>1.0372390737038248</c:v>
                </c:pt>
                <c:pt idx="550">
                  <c:v>1.0116599738740391</c:v>
                </c:pt>
                <c:pt idx="551">
                  <c:v>0.98640218224755749</c:v>
                </c:pt>
                <c:pt idx="552">
                  <c:v>0.96146327060500703</c:v>
                </c:pt>
                <c:pt idx="553">
                  <c:v>0.93684078706612084</c:v>
                </c:pt>
                <c:pt idx="554">
                  <c:v>0.91253225764903512</c:v>
                </c:pt>
                <c:pt idx="555">
                  <c:v>0.88853518779060003</c:v>
                </c:pt>
                <c:pt idx="556">
                  <c:v>0.8648470638281136</c:v>
                </c:pt>
                <c:pt idx="557">
                  <c:v>0.84146535444302373</c:v>
                </c:pt>
                <c:pt idx="558">
                  <c:v>0.8183875120670443</c:v>
                </c:pt>
                <c:pt idx="559">
                  <c:v>0.79561097425116856</c:v>
                </c:pt>
                <c:pt idx="560">
                  <c:v>0.77313316499809126</c:v>
                </c:pt>
                <c:pt idx="561">
                  <c:v>0.75095149605855482</c:v>
                </c:pt>
                <c:pt idx="562">
                  <c:v>0.72906336819214523</c:v>
                </c:pt>
                <c:pt idx="563">
                  <c:v>0.70746617239297294</c:v>
                </c:pt>
                <c:pt idx="564">
                  <c:v>0.68615729108090129</c:v>
                </c:pt>
                <c:pt idx="565">
                  <c:v>0.66513409925871692</c:v>
                </c:pt>
                <c:pt idx="566">
                  <c:v>0.64439396563582108</c:v>
                </c:pt>
                <c:pt idx="567">
                  <c:v>0.62393425371902822</c:v>
                </c:pt>
                <c:pt idx="568">
                  <c:v>0.60375232287092295</c:v>
                </c:pt>
                <c:pt idx="569">
                  <c:v>0.58384552933633671</c:v>
                </c:pt>
                <c:pt idx="570">
                  <c:v>0.56421122723756589</c:v>
                </c:pt>
                <c:pt idx="571">
                  <c:v>0.54484676953868849</c:v>
                </c:pt>
                <c:pt idx="572">
                  <c:v>0.52574950897975548</c:v>
                </c:pt>
                <c:pt idx="573">
                  <c:v>0.50691679898120334</c:v>
                </c:pt>
                <c:pt idx="574">
                  <c:v>0.48834599451909888</c:v>
                </c:pt>
                <c:pt idx="575">
                  <c:v>0.47003445297182367</c:v>
                </c:pt>
                <c:pt idx="576">
                  <c:v>0.45197953493858734</c:v>
                </c:pt>
                <c:pt idx="577">
                  <c:v>0.43417860503044103</c:v>
                </c:pt>
                <c:pt idx="578">
                  <c:v>0.41662903263429385</c:v>
                </c:pt>
                <c:pt idx="579">
                  <c:v>0.39932819265035846</c:v>
                </c:pt>
                <c:pt idx="580">
                  <c:v>0.38227346620378633</c:v>
                </c:pt>
                <c:pt idx="581">
                  <c:v>0.36546224133072336</c:v>
                </c:pt>
                <c:pt idx="582">
                  <c:v>0.34889191363958894</c:v>
                </c:pt>
                <c:pt idx="583">
                  <c:v>0.33255988694789451</c:v>
                </c:pt>
                <c:pt idx="584">
                  <c:v>0.31646357389525015</c:v>
                </c:pt>
                <c:pt idx="585">
                  <c:v>0.30060039653298354</c:v>
                </c:pt>
                <c:pt idx="586">
                  <c:v>0.28496778689092928</c:v>
                </c:pt>
                <c:pt idx="587">
                  <c:v>0.26956318752188935</c:v>
                </c:pt>
                <c:pt idx="588">
                  <c:v>0.25438405202424264</c:v>
                </c:pt>
                <c:pt idx="589">
                  <c:v>0.23942784554320085</c:v>
                </c:pt>
                <c:pt idx="590">
                  <c:v>0.22469204525122244</c:v>
                </c:pt>
                <c:pt idx="591">
                  <c:v>0.21017414080804286</c:v>
                </c:pt>
                <c:pt idx="592">
                  <c:v>0.19587163480081848</c:v>
                </c:pt>
                <c:pt idx="593">
                  <c:v>0.18178204316484425</c:v>
                </c:pt>
                <c:pt idx="594">
                  <c:v>0.16790289558529992</c:v>
                </c:pt>
                <c:pt idx="595">
                  <c:v>0.15423173588053452</c:v>
                </c:pt>
                <c:pt idx="596">
                  <c:v>0.14076612236728536</c:v>
                </c:pt>
                <c:pt idx="597">
                  <c:v>0.12750362820830397</c:v>
                </c:pt>
                <c:pt idx="598">
                  <c:v>0.11444184174287209</c:v>
                </c:pt>
                <c:pt idx="599">
                  <c:v>0.10157836680055787</c:v>
                </c:pt>
                <c:pt idx="600">
                  <c:v>8.8910822998730765E-2</c:v>
                </c:pt>
                <c:pt idx="601">
                  <c:v>7.6436846024177996E-2</c:v>
                </c:pt>
                <c:pt idx="602">
                  <c:v>6.4154087899343182E-2</c:v>
                </c:pt>
                <c:pt idx="603">
                  <c:v>5.2060217233487194E-2</c:v>
                </c:pt>
                <c:pt idx="604">
                  <c:v>4.0152919459240266E-2</c:v>
                </c:pt>
                <c:pt idx="605">
                  <c:v>2.8429897054937925E-2</c:v>
                </c:pt>
                <c:pt idx="606">
                  <c:v>2.8418365332486317E-2</c:v>
                </c:pt>
                <c:pt idx="607">
                  <c:v>2.8406833789077268E-2</c:v>
                </c:pt>
                <c:pt idx="608">
                  <c:v>2.839530242469479E-2</c:v>
                </c:pt>
                <c:pt idx="609">
                  <c:v>2.838377123934599E-2</c:v>
                </c:pt>
                <c:pt idx="610">
                  <c:v>2.8372240233036194E-2</c:v>
                </c:pt>
                <c:pt idx="611">
                  <c:v>2.8360709405742313E-2</c:v>
                </c:pt>
                <c:pt idx="612">
                  <c:v>2.8349178757475002E-2</c:v>
                </c:pt>
                <c:pt idx="613">
                  <c:v>2.8337648288239592E-2</c:v>
                </c:pt>
                <c:pt idx="614">
                  <c:v>2.8326117998016542E-2</c:v>
                </c:pt>
                <c:pt idx="615">
                  <c:v>2.8314587886820064E-2</c:v>
                </c:pt>
                <c:pt idx="616">
                  <c:v>2.8303057954630617E-2</c:v>
                </c:pt>
                <c:pt idx="617">
                  <c:v>2.8291528201465965E-2</c:v>
                </c:pt>
                <c:pt idx="618">
                  <c:v>2.8279998627303016E-2</c:v>
                </c:pt>
                <c:pt idx="619">
                  <c:v>2.8268469232155979E-2</c:v>
                </c:pt>
                <c:pt idx="620">
                  <c:v>2.8256940016014198E-2</c:v>
                </c:pt>
                <c:pt idx="621">
                  <c:v>2.8245410978879448E-2</c:v>
                </c:pt>
                <c:pt idx="622">
                  <c:v>2.8233882120744624E-2</c:v>
                </c:pt>
                <c:pt idx="623">
                  <c:v>2.8222353441616832E-2</c:v>
                </c:pt>
                <c:pt idx="624">
                  <c:v>2.8210824941485413E-2</c:v>
                </c:pt>
                <c:pt idx="625">
                  <c:v>2.8199296620348591E-2</c:v>
                </c:pt>
                <c:pt idx="626">
                  <c:v>2.8187768478206365E-2</c:v>
                </c:pt>
                <c:pt idx="627">
                  <c:v>2.8176240515055184E-2</c:v>
                </c:pt>
                <c:pt idx="628">
                  <c:v>2.8164712730893271E-2</c:v>
                </c:pt>
                <c:pt idx="629">
                  <c:v>2.8153185125722402E-2</c:v>
                </c:pt>
                <c:pt idx="630">
                  <c:v>2.8141657699539024E-2</c:v>
                </c:pt>
                <c:pt idx="631">
                  <c:v>2.8130130452334257E-2</c:v>
                </c:pt>
                <c:pt idx="632">
                  <c:v>2.8118603384111651E-2</c:v>
                </c:pt>
                <c:pt idx="633">
                  <c:v>2.8107076494871208E-2</c:v>
                </c:pt>
                <c:pt idx="634">
                  <c:v>2.8095549784598717E-2</c:v>
                </c:pt>
                <c:pt idx="635">
                  <c:v>2.8084023253308388E-2</c:v>
                </c:pt>
                <c:pt idx="636">
                  <c:v>2.807249690098601E-2</c:v>
                </c:pt>
                <c:pt idx="637">
                  <c:v>2.8060970727636914E-2</c:v>
                </c:pt>
                <c:pt idx="638">
                  <c:v>2.8049444733253992E-2</c:v>
                </c:pt>
                <c:pt idx="639">
                  <c:v>2.8037918917840798E-2</c:v>
                </c:pt>
                <c:pt idx="640">
                  <c:v>2.8026393281379569E-2</c:v>
                </c:pt>
                <c:pt idx="641">
                  <c:v>2.8014867823888068E-2</c:v>
                </c:pt>
                <c:pt idx="642">
                  <c:v>2.800334254535386E-2</c:v>
                </c:pt>
                <c:pt idx="643">
                  <c:v>2.7991817445775169E-2</c:v>
                </c:pt>
                <c:pt idx="644">
                  <c:v>2.7980292525151995E-2</c:v>
                </c:pt>
                <c:pt idx="645">
                  <c:v>2.7968767783480786E-2</c:v>
                </c:pt>
                <c:pt idx="646">
                  <c:v>2.7957243220757988E-2</c:v>
                </c:pt>
                <c:pt idx="647">
                  <c:v>2.7945718836985378E-2</c:v>
                </c:pt>
                <c:pt idx="648">
                  <c:v>2.7934194632154075E-2</c:v>
                </c:pt>
                <c:pt idx="649">
                  <c:v>2.7922670606271183E-2</c:v>
                </c:pt>
                <c:pt idx="650">
                  <c:v>2.7911146759327821E-2</c:v>
                </c:pt>
                <c:pt idx="651">
                  <c:v>2.7899623091325765E-2</c:v>
                </c:pt>
                <c:pt idx="652">
                  <c:v>2.7888099602252581E-2</c:v>
                </c:pt>
                <c:pt idx="653">
                  <c:v>2.7876576292118926E-2</c:v>
                </c:pt>
                <c:pt idx="654">
                  <c:v>2.7865053160921249E-2</c:v>
                </c:pt>
                <c:pt idx="655">
                  <c:v>2.7853530208648891E-2</c:v>
                </c:pt>
                <c:pt idx="656">
                  <c:v>2.7842007435300076E-2</c:v>
                </c:pt>
                <c:pt idx="657">
                  <c:v>2.7830484840881908E-2</c:v>
                </c:pt>
                <c:pt idx="658">
                  <c:v>2.781896242538906E-2</c:v>
                </c:pt>
                <c:pt idx="659">
                  <c:v>2.7807440188816201E-2</c:v>
                </c:pt>
                <c:pt idx="660">
                  <c:v>2.7795918131161557E-2</c:v>
                </c:pt>
                <c:pt idx="661">
                  <c:v>2.7784396252419796E-2</c:v>
                </c:pt>
                <c:pt idx="662">
                  <c:v>2.7772874552596249E-2</c:v>
                </c:pt>
                <c:pt idx="663">
                  <c:v>2.7761353031685587E-2</c:v>
                </c:pt>
                <c:pt idx="664">
                  <c:v>2.774983168968248E-2</c:v>
                </c:pt>
                <c:pt idx="665">
                  <c:v>2.7738310526586929E-2</c:v>
                </c:pt>
                <c:pt idx="666">
                  <c:v>2.7726789542400709E-2</c:v>
                </c:pt>
                <c:pt idx="667">
                  <c:v>2.7715268737118492E-2</c:v>
                </c:pt>
                <c:pt idx="668">
                  <c:v>2.7703748110727844E-2</c:v>
                </c:pt>
                <c:pt idx="669">
                  <c:v>2.7692227663246527E-2</c:v>
                </c:pt>
                <c:pt idx="670">
                  <c:v>2.7680707394658555E-2</c:v>
                </c:pt>
                <c:pt idx="671">
                  <c:v>2.766918730496748E-2</c:v>
                </c:pt>
                <c:pt idx="672">
                  <c:v>2.7657667394162644E-2</c:v>
                </c:pt>
                <c:pt idx="673">
                  <c:v>2.7646147662251153E-2</c:v>
                </c:pt>
                <c:pt idx="674">
                  <c:v>2.7634628109229453E-2</c:v>
                </c:pt>
                <c:pt idx="675">
                  <c:v>2.7623108735092217E-2</c:v>
                </c:pt>
                <c:pt idx="676">
                  <c:v>2.7611589539839443E-2</c:v>
                </c:pt>
                <c:pt idx="677">
                  <c:v>2.7600070523469356E-2</c:v>
                </c:pt>
                <c:pt idx="678">
                  <c:v>2.7588551685974849E-2</c:v>
                </c:pt>
                <c:pt idx="679">
                  <c:v>2.75770330273577E-2</c:v>
                </c:pt>
                <c:pt idx="680">
                  <c:v>2.756551454761258E-2</c:v>
                </c:pt>
                <c:pt idx="681">
                  <c:v>2.7553996246741264E-2</c:v>
                </c:pt>
                <c:pt idx="682">
                  <c:v>2.75424781247402E-2</c:v>
                </c:pt>
                <c:pt idx="683">
                  <c:v>2.7530960181605835E-2</c:v>
                </c:pt>
                <c:pt idx="684">
                  <c:v>2.7519442417345275E-2</c:v>
                </c:pt>
                <c:pt idx="685">
                  <c:v>2.7507924831938979E-2</c:v>
                </c:pt>
                <c:pt idx="686">
                  <c:v>2.7496407425394054E-2</c:v>
                </c:pt>
                <c:pt idx="687">
                  <c:v>2.7484890197714051E-2</c:v>
                </c:pt>
                <c:pt idx="688">
                  <c:v>2.7473373148888314E-2</c:v>
                </c:pt>
                <c:pt idx="689">
                  <c:v>2.7461856278911512E-2</c:v>
                </c:pt>
                <c:pt idx="690">
                  <c:v>2.7450339587794303E-2</c:v>
                </c:pt>
                <c:pt idx="691">
                  <c:v>2.7438823075526031E-2</c:v>
                </c:pt>
                <c:pt idx="692">
                  <c:v>2.7427306742106694E-2</c:v>
                </c:pt>
                <c:pt idx="693">
                  <c:v>2.7415790587530964E-2</c:v>
                </c:pt>
                <c:pt idx="694">
                  <c:v>2.7404274611800616E-2</c:v>
                </c:pt>
                <c:pt idx="695">
                  <c:v>2.7392758814910323E-2</c:v>
                </c:pt>
                <c:pt idx="696">
                  <c:v>2.7381243196856531E-2</c:v>
                </c:pt>
                <c:pt idx="697">
                  <c:v>2.7369727757648121E-2</c:v>
                </c:pt>
                <c:pt idx="698">
                  <c:v>2.7358212497267331E-2</c:v>
                </c:pt>
                <c:pt idx="699">
                  <c:v>2.734669741571949E-2</c:v>
                </c:pt>
                <c:pt idx="700">
                  <c:v>2.733518251300282E-2</c:v>
                </c:pt>
                <c:pt idx="701">
                  <c:v>2.7323667789115547E-2</c:v>
                </c:pt>
                <c:pt idx="702">
                  <c:v>2.731215324405234E-2</c:v>
                </c:pt>
                <c:pt idx="703">
                  <c:v>2.7300638877813199E-2</c:v>
                </c:pt>
                <c:pt idx="704">
                  <c:v>2.7289124690394573E-2</c:v>
                </c:pt>
                <c:pt idx="705">
                  <c:v>2.7277610681794684E-2</c:v>
                </c:pt>
                <c:pt idx="706">
                  <c:v>2.7266096852013533E-2</c:v>
                </c:pt>
                <c:pt idx="707">
                  <c:v>2.7254583201044014E-2</c:v>
                </c:pt>
                <c:pt idx="708">
                  <c:v>2.7243069728887903E-2</c:v>
                </c:pt>
                <c:pt idx="709">
                  <c:v>2.7231556435545201E-2</c:v>
                </c:pt>
                <c:pt idx="710">
                  <c:v>2.7220043321010579E-2</c:v>
                </c:pt>
                <c:pt idx="711">
                  <c:v>2.720853038527693E-2</c:v>
                </c:pt>
                <c:pt idx="712">
                  <c:v>2.7197017628353137E-2</c:v>
                </c:pt>
                <c:pt idx="713">
                  <c:v>2.7185505050226766E-2</c:v>
                </c:pt>
                <c:pt idx="714">
                  <c:v>2.7173992650903145E-2</c:v>
                </c:pt>
                <c:pt idx="715">
                  <c:v>2.7162480430371616E-2</c:v>
                </c:pt>
                <c:pt idx="716">
                  <c:v>2.7150968388639285E-2</c:v>
                </c:pt>
                <c:pt idx="717">
                  <c:v>2.7139456525700822E-2</c:v>
                </c:pt>
                <c:pt idx="718">
                  <c:v>2.7127944841549123E-2</c:v>
                </c:pt>
                <c:pt idx="719">
                  <c:v>2.7116433336182411E-2</c:v>
                </c:pt>
                <c:pt idx="720">
                  <c:v>2.7104922009606014E-2</c:v>
                </c:pt>
                <c:pt idx="721">
                  <c:v>2.7093410861811051E-2</c:v>
                </c:pt>
                <c:pt idx="722">
                  <c:v>2.7081899892797523E-2</c:v>
                </c:pt>
                <c:pt idx="723">
                  <c:v>2.7070389102568981E-2</c:v>
                </c:pt>
                <c:pt idx="724">
                  <c:v>2.7058878491114768E-2</c:v>
                </c:pt>
                <c:pt idx="725">
                  <c:v>2.7047368058433108E-2</c:v>
                </c:pt>
                <c:pt idx="726">
                  <c:v>2.7035857804529329E-2</c:v>
                </c:pt>
                <c:pt idx="727">
                  <c:v>2.7024347729385667E-2</c:v>
                </c:pt>
                <c:pt idx="728">
                  <c:v>2.7012837833016334E-2</c:v>
                </c:pt>
                <c:pt idx="729">
                  <c:v>2.7001328115410672E-2</c:v>
                </c:pt>
                <c:pt idx="730">
                  <c:v>2.698981857657401E-2</c:v>
                </c:pt>
                <c:pt idx="731">
                  <c:v>2.6978309216492136E-2</c:v>
                </c:pt>
                <c:pt idx="732">
                  <c:v>2.6966800035175709E-2</c:v>
                </c:pt>
                <c:pt idx="733">
                  <c:v>2.695529103261407E-2</c:v>
                </c:pt>
                <c:pt idx="734">
                  <c:v>2.6943782208808997E-2</c:v>
                </c:pt>
                <c:pt idx="735">
                  <c:v>2.693227356375516E-2</c:v>
                </c:pt>
                <c:pt idx="736">
                  <c:v>2.6920765097449006E-2</c:v>
                </c:pt>
                <c:pt idx="737">
                  <c:v>2.6909256809890536E-2</c:v>
                </c:pt>
                <c:pt idx="738">
                  <c:v>2.6897748701083302E-2</c:v>
                </c:pt>
                <c:pt idx="739">
                  <c:v>2.6886240771014869E-2</c:v>
                </c:pt>
                <c:pt idx="740">
                  <c:v>2.6874733019692343E-2</c:v>
                </c:pt>
                <c:pt idx="741">
                  <c:v>2.6863225447112171E-2</c:v>
                </c:pt>
                <c:pt idx="742">
                  <c:v>2.6851718053258367E-2</c:v>
                </c:pt>
                <c:pt idx="743">
                  <c:v>2.6840210838143364E-2</c:v>
                </c:pt>
                <c:pt idx="744">
                  <c:v>2.6828703801768938E-2</c:v>
                </c:pt>
                <c:pt idx="745">
                  <c:v>2.6817196944113775E-2</c:v>
                </c:pt>
                <c:pt idx="746">
                  <c:v>2.6805690265192084E-2</c:v>
                </c:pt>
                <c:pt idx="747">
                  <c:v>2.6794183765002089E-2</c:v>
                </c:pt>
                <c:pt idx="748">
                  <c:v>2.6782677443529579E-2</c:v>
                </c:pt>
                <c:pt idx="749">
                  <c:v>2.677117130078166E-2</c:v>
                </c:pt>
                <c:pt idx="750">
                  <c:v>2.6759665336753002E-2</c:v>
                </c:pt>
                <c:pt idx="751">
                  <c:v>2.6748159551438278E-2</c:v>
                </c:pt>
                <c:pt idx="752">
                  <c:v>2.6736653944833932E-2</c:v>
                </c:pt>
                <c:pt idx="753">
                  <c:v>2.6725148516954178E-2</c:v>
                </c:pt>
                <c:pt idx="754">
                  <c:v>2.6713643267779474E-2</c:v>
                </c:pt>
                <c:pt idx="755">
                  <c:v>2.6702138197313374E-2</c:v>
                </c:pt>
                <c:pt idx="756">
                  <c:v>2.6690633305550548E-2</c:v>
                </c:pt>
                <c:pt idx="757">
                  <c:v>2.667912859249455E-2</c:v>
                </c:pt>
                <c:pt idx="758">
                  <c:v>2.6667624058143602E-2</c:v>
                </c:pt>
                <c:pt idx="759">
                  <c:v>2.6656119702487047E-2</c:v>
                </c:pt>
                <c:pt idx="760">
                  <c:v>2.664461552552666E-2</c:v>
                </c:pt>
                <c:pt idx="761">
                  <c:v>2.6633111527264219E-2</c:v>
                </c:pt>
                <c:pt idx="762">
                  <c:v>2.6621607707694395E-2</c:v>
                </c:pt>
                <c:pt idx="763">
                  <c:v>2.6610104066811857E-2</c:v>
                </c:pt>
                <c:pt idx="764">
                  <c:v>2.6598600604627265E-2</c:v>
                </c:pt>
                <c:pt idx="765">
                  <c:v>2.6587097321122855E-2</c:v>
                </c:pt>
                <c:pt idx="766">
                  <c:v>2.6575594216298626E-2</c:v>
                </c:pt>
                <c:pt idx="767">
                  <c:v>2.6564091290161684E-2</c:v>
                </c:pt>
                <c:pt idx="768">
                  <c:v>2.6552588542699596E-2</c:v>
                </c:pt>
                <c:pt idx="769">
                  <c:v>2.6541085973921241E-2</c:v>
                </c:pt>
                <c:pt idx="770">
                  <c:v>2.6529583583814187E-2</c:v>
                </c:pt>
                <c:pt idx="771">
                  <c:v>2.6518081372376656E-2</c:v>
                </c:pt>
                <c:pt idx="772">
                  <c:v>2.6506579339615755E-2</c:v>
                </c:pt>
                <c:pt idx="773">
                  <c:v>2.6495077485526153E-2</c:v>
                </c:pt>
                <c:pt idx="774">
                  <c:v>2.6483575810098969E-2</c:v>
                </c:pt>
                <c:pt idx="775">
                  <c:v>2.6472074313328875E-2</c:v>
                </c:pt>
                <c:pt idx="776">
                  <c:v>2.6460572995226528E-2</c:v>
                </c:pt>
                <c:pt idx="777">
                  <c:v>2.6449071855788375E-2</c:v>
                </c:pt>
                <c:pt idx="778">
                  <c:v>2.6437570894996654E-2</c:v>
                </c:pt>
                <c:pt idx="779">
                  <c:v>2.6426070112870903E-2</c:v>
                </c:pt>
                <c:pt idx="780">
                  <c:v>2.6414569509396912E-2</c:v>
                </c:pt>
                <c:pt idx="781">
                  <c:v>2.64030690845658E-2</c:v>
                </c:pt>
                <c:pt idx="782">
                  <c:v>2.6391568838386448E-2</c:v>
                </c:pt>
                <c:pt idx="783">
                  <c:v>2.6380068770860632E-2</c:v>
                </c:pt>
                <c:pt idx="784">
                  <c:v>2.6368568881967036E-2</c:v>
                </c:pt>
                <c:pt idx="785">
                  <c:v>2.6357069171721648E-2</c:v>
                </c:pt>
                <c:pt idx="786">
                  <c:v>2.6345569640117361E-2</c:v>
                </c:pt>
                <c:pt idx="787">
                  <c:v>2.6334070287150624E-2</c:v>
                </c:pt>
                <c:pt idx="788">
                  <c:v>2.6322571112817883E-2</c:v>
                </c:pt>
                <c:pt idx="789">
                  <c:v>2.6311072117119139E-2</c:v>
                </c:pt>
                <c:pt idx="790">
                  <c:v>2.6299573300049062E-2</c:v>
                </c:pt>
                <c:pt idx="791">
                  <c:v>2.6288074661607652E-2</c:v>
                </c:pt>
                <c:pt idx="792">
                  <c:v>2.627657620179491E-2</c:v>
                </c:pt>
                <c:pt idx="793">
                  <c:v>2.6265077920607283E-2</c:v>
                </c:pt>
                <c:pt idx="794">
                  <c:v>2.6253579818034112E-2</c:v>
                </c:pt>
                <c:pt idx="795">
                  <c:v>2.6242081894087832E-2</c:v>
                </c:pt>
                <c:pt idx="796">
                  <c:v>2.6230584148754232E-2</c:v>
                </c:pt>
                <c:pt idx="797">
                  <c:v>2.6219086582042195E-2</c:v>
                </c:pt>
                <c:pt idx="798">
                  <c:v>2.6207589193933956E-2</c:v>
                </c:pt>
                <c:pt idx="799">
                  <c:v>2.6196091984443726E-2</c:v>
                </c:pt>
                <c:pt idx="800">
                  <c:v>2.6184594953559071E-2</c:v>
                </c:pt>
                <c:pt idx="801">
                  <c:v>2.6173098101288872E-2</c:v>
                </c:pt>
                <c:pt idx="802">
                  <c:v>2.616160142761359E-2</c:v>
                </c:pt>
                <c:pt idx="803">
                  <c:v>2.6150104932543883E-2</c:v>
                </c:pt>
                <c:pt idx="804">
                  <c:v>2.6138608616070869E-2</c:v>
                </c:pt>
                <c:pt idx="805">
                  <c:v>2.6127112478199876E-2</c:v>
                </c:pt>
                <c:pt idx="806">
                  <c:v>2.6115616518920248E-2</c:v>
                </c:pt>
                <c:pt idx="807">
                  <c:v>2.6104120738240866E-2</c:v>
                </c:pt>
                <c:pt idx="808">
                  <c:v>2.6092625136143965E-2</c:v>
                </c:pt>
                <c:pt idx="809">
                  <c:v>2.6081129712641982E-2</c:v>
                </c:pt>
                <c:pt idx="810">
                  <c:v>2.6069634467724256E-2</c:v>
                </c:pt>
                <c:pt idx="811">
                  <c:v>2.605813940139079E-2</c:v>
                </c:pt>
                <c:pt idx="812">
                  <c:v>2.6046644513639805E-2</c:v>
                </c:pt>
                <c:pt idx="813">
                  <c:v>2.6035149804469526E-2</c:v>
                </c:pt>
                <c:pt idx="814">
                  <c:v>2.6023655273874624E-2</c:v>
                </c:pt>
                <c:pt idx="815">
                  <c:v>2.6012160921856875E-2</c:v>
                </c:pt>
                <c:pt idx="816">
                  <c:v>2.6000666748416279E-2</c:v>
                </c:pt>
                <c:pt idx="817">
                  <c:v>2.5989172753540402E-2</c:v>
                </c:pt>
                <c:pt idx="818">
                  <c:v>2.5977678937232795E-2</c:v>
                </c:pt>
                <c:pt idx="819">
                  <c:v>2.5966185299491684E-2</c:v>
                </c:pt>
                <c:pt idx="820">
                  <c:v>2.5954691840315292E-2</c:v>
                </c:pt>
                <c:pt idx="821">
                  <c:v>2.594319855970717E-2</c:v>
                </c:pt>
                <c:pt idx="822">
                  <c:v>2.5931705457654886E-2</c:v>
                </c:pt>
                <c:pt idx="823">
                  <c:v>2.592021253416199E-2</c:v>
                </c:pt>
                <c:pt idx="824">
                  <c:v>2.5908719789223156E-2</c:v>
                </c:pt>
                <c:pt idx="825">
                  <c:v>2.5897227222833052E-2</c:v>
                </c:pt>
                <c:pt idx="826">
                  <c:v>2.5885734835002339E-2</c:v>
                </c:pt>
                <c:pt idx="827">
                  <c:v>2.587424262571858E-2</c:v>
                </c:pt>
                <c:pt idx="828">
                  <c:v>2.5862750594978223E-2</c:v>
                </c:pt>
                <c:pt idx="829">
                  <c:v>2.5851258742779493E-2</c:v>
                </c:pt>
                <c:pt idx="830">
                  <c:v>2.583976706913127E-2</c:v>
                </c:pt>
                <c:pt idx="831">
                  <c:v>2.5828275574017567E-2</c:v>
                </c:pt>
                <c:pt idx="832">
                  <c:v>2.5816784257441938E-2</c:v>
                </c:pt>
                <c:pt idx="833">
                  <c:v>2.5805293119407935E-2</c:v>
                </c:pt>
                <c:pt idx="834">
                  <c:v>2.5793802159897794E-2</c:v>
                </c:pt>
                <c:pt idx="835">
                  <c:v>2.578231137892395E-2</c:v>
                </c:pt>
                <c:pt idx="836">
                  <c:v>2.5770820776475745E-2</c:v>
                </c:pt>
                <c:pt idx="837">
                  <c:v>2.5759330352553178E-2</c:v>
                </c:pt>
                <c:pt idx="838">
                  <c:v>2.5747840107163356E-2</c:v>
                </c:pt>
                <c:pt idx="839">
                  <c:v>2.5736350040292066E-2</c:v>
                </c:pt>
                <c:pt idx="840">
                  <c:v>2.5724860151939311E-2</c:v>
                </c:pt>
                <c:pt idx="841">
                  <c:v>2.5713370442103312E-2</c:v>
                </c:pt>
                <c:pt idx="842">
                  <c:v>2.5701880910785846E-2</c:v>
                </c:pt>
                <c:pt idx="843">
                  <c:v>2.5690391557985137E-2</c:v>
                </c:pt>
                <c:pt idx="844">
                  <c:v>2.5678902383688751E-2</c:v>
                </c:pt>
                <c:pt idx="845">
                  <c:v>2.5667413387907345E-2</c:v>
                </c:pt>
                <c:pt idx="846">
                  <c:v>2.5655924570624933E-2</c:v>
                </c:pt>
                <c:pt idx="847">
                  <c:v>2.5644435931855725E-2</c:v>
                </c:pt>
                <c:pt idx="848">
                  <c:v>2.5632947471587286E-2</c:v>
                </c:pt>
                <c:pt idx="849">
                  <c:v>2.5621459189814288E-2</c:v>
                </c:pt>
                <c:pt idx="850">
                  <c:v>2.560997108654206E-2</c:v>
                </c:pt>
                <c:pt idx="851">
                  <c:v>2.5598483161765273E-2</c:v>
                </c:pt>
                <c:pt idx="852">
                  <c:v>2.5586995415483926E-2</c:v>
                </c:pt>
                <c:pt idx="853">
                  <c:v>2.5575507847689138E-2</c:v>
                </c:pt>
                <c:pt idx="854">
                  <c:v>2.5564020458388015E-2</c:v>
                </c:pt>
                <c:pt idx="855">
                  <c:v>2.5552533247571674E-2</c:v>
                </c:pt>
                <c:pt idx="856">
                  <c:v>2.5541046215240115E-2</c:v>
                </c:pt>
                <c:pt idx="857">
                  <c:v>2.5529559361395116E-2</c:v>
                </c:pt>
                <c:pt idx="858">
                  <c:v>2.551807268602424E-2</c:v>
                </c:pt>
                <c:pt idx="859">
                  <c:v>2.5506586189132818E-2</c:v>
                </c:pt>
                <c:pt idx="860">
                  <c:v>2.5495099870715521E-2</c:v>
                </c:pt>
                <c:pt idx="861">
                  <c:v>2.5483613730781229E-2</c:v>
                </c:pt>
                <c:pt idx="862">
                  <c:v>2.5472127769308628E-2</c:v>
                </c:pt>
                <c:pt idx="863">
                  <c:v>2.5460641986304822E-2</c:v>
                </c:pt>
                <c:pt idx="864">
                  <c:v>2.5449156381773363E-2</c:v>
                </c:pt>
                <c:pt idx="865">
                  <c:v>2.5437670955705372E-2</c:v>
                </c:pt>
                <c:pt idx="866">
                  <c:v>2.5426185708100846E-2</c:v>
                </c:pt>
                <c:pt idx="867">
                  <c:v>2.5414700638952681E-2</c:v>
                </c:pt>
                <c:pt idx="868">
                  <c:v>2.5403215748266206E-2</c:v>
                </c:pt>
                <c:pt idx="869">
                  <c:v>2.5391731036034315E-2</c:v>
                </c:pt>
                <c:pt idx="870">
                  <c:v>2.5380246502260562E-2</c:v>
                </c:pt>
                <c:pt idx="871">
                  <c:v>2.5368762146930735E-2</c:v>
                </c:pt>
                <c:pt idx="872">
                  <c:v>2.5357277970060821E-2</c:v>
                </c:pt>
                <c:pt idx="873">
                  <c:v>2.5345793971625952E-2</c:v>
                </c:pt>
                <c:pt idx="874">
                  <c:v>2.5334310151636785E-2</c:v>
                </c:pt>
                <c:pt idx="875">
                  <c:v>2.5322826510093321E-2</c:v>
                </c:pt>
                <c:pt idx="876">
                  <c:v>2.531134304699556E-2</c:v>
                </c:pt>
                <c:pt idx="877">
                  <c:v>2.5299859762325738E-2</c:v>
                </c:pt>
                <c:pt idx="878">
                  <c:v>2.5288376656098066E-2</c:v>
                </c:pt>
                <c:pt idx="879">
                  <c:v>2.5276893728303662E-2</c:v>
                </c:pt>
                <c:pt idx="880">
                  <c:v>2.5265410978944303E-2</c:v>
                </c:pt>
                <c:pt idx="881">
                  <c:v>2.525392840800933E-2</c:v>
                </c:pt>
                <c:pt idx="882">
                  <c:v>2.5242446015504072E-2</c:v>
                </c:pt>
                <c:pt idx="883">
                  <c:v>2.5230963801421424E-2</c:v>
                </c:pt>
                <c:pt idx="884">
                  <c:v>2.5219481765764939E-2</c:v>
                </c:pt>
                <c:pt idx="885">
                  <c:v>2.5207999908523959E-2</c:v>
                </c:pt>
                <c:pt idx="886">
                  <c:v>2.5196518229702036E-2</c:v>
                </c:pt>
                <c:pt idx="887">
                  <c:v>2.5185036729302723E-2</c:v>
                </c:pt>
                <c:pt idx="888">
                  <c:v>2.5173555407317139E-2</c:v>
                </c:pt>
                <c:pt idx="889">
                  <c:v>2.5162074263739953E-2</c:v>
                </c:pt>
                <c:pt idx="890">
                  <c:v>2.5150593298565838E-2</c:v>
                </c:pt>
                <c:pt idx="891">
                  <c:v>2.513911251180545E-2</c:v>
                </c:pt>
                <c:pt idx="892">
                  <c:v>2.5127631903451686E-2</c:v>
                </c:pt>
                <c:pt idx="893">
                  <c:v>2.5116151473495663E-2</c:v>
                </c:pt>
                <c:pt idx="894">
                  <c:v>2.5104671221942709E-2</c:v>
                </c:pt>
                <c:pt idx="895">
                  <c:v>2.5093191148787497E-2</c:v>
                </c:pt>
                <c:pt idx="896">
                  <c:v>2.5081711254030026E-2</c:v>
                </c:pt>
                <c:pt idx="897">
                  <c:v>2.5070231537668519E-2</c:v>
                </c:pt>
                <c:pt idx="898">
                  <c:v>2.5058751999692319E-2</c:v>
                </c:pt>
                <c:pt idx="899">
                  <c:v>2.5047272640110307E-2</c:v>
                </c:pt>
                <c:pt idx="900">
                  <c:v>2.5035793458911826E-2</c:v>
                </c:pt>
                <c:pt idx="901">
                  <c:v>2.5024314456102204E-2</c:v>
                </c:pt>
                <c:pt idx="902">
                  <c:v>2.5012835631672559E-2</c:v>
                </c:pt>
                <c:pt idx="903">
                  <c:v>2.500135698562822E-2</c:v>
                </c:pt>
                <c:pt idx="904">
                  <c:v>2.4989878517954978E-2</c:v>
                </c:pt>
                <c:pt idx="905">
                  <c:v>2.4978400228663489E-2</c:v>
                </c:pt>
                <c:pt idx="906">
                  <c:v>2.4966922117750201E-2</c:v>
                </c:pt>
                <c:pt idx="907">
                  <c:v>2.4955444185199127E-2</c:v>
                </c:pt>
                <c:pt idx="908">
                  <c:v>2.4943966431024478E-2</c:v>
                </c:pt>
                <c:pt idx="909">
                  <c:v>2.4932488855210266E-2</c:v>
                </c:pt>
                <c:pt idx="910">
                  <c:v>2.4921011457763598E-2</c:v>
                </c:pt>
                <c:pt idx="911">
                  <c:v>2.4909534238682696E-2</c:v>
                </c:pt>
                <c:pt idx="912">
                  <c:v>2.4898057197958678E-2</c:v>
                </c:pt>
                <c:pt idx="913">
                  <c:v>2.4886580335598651E-2</c:v>
                </c:pt>
                <c:pt idx="914">
                  <c:v>2.487510365159018E-2</c:v>
                </c:pt>
                <c:pt idx="915">
                  <c:v>2.486362714594037E-2</c:v>
                </c:pt>
                <c:pt idx="916">
                  <c:v>2.4852150818640339E-2</c:v>
                </c:pt>
                <c:pt idx="917">
                  <c:v>2.4840674669690088E-2</c:v>
                </c:pt>
                <c:pt idx="918">
                  <c:v>2.482919869908784E-2</c:v>
                </c:pt>
                <c:pt idx="919">
                  <c:v>2.4817722906831818E-2</c:v>
                </c:pt>
                <c:pt idx="920">
                  <c:v>2.4806247292909589E-2</c:v>
                </c:pt>
                <c:pt idx="921">
                  <c:v>2.4794771857342468E-2</c:v>
                </c:pt>
                <c:pt idx="922">
                  <c:v>2.4783296600102034E-2</c:v>
                </c:pt>
                <c:pt idx="923">
                  <c:v>2.477182152120605E-2</c:v>
                </c:pt>
                <c:pt idx="924">
                  <c:v>2.4760346620640306E-2</c:v>
                </c:pt>
                <c:pt idx="925">
                  <c:v>2.4748871898408353E-2</c:v>
                </c:pt>
                <c:pt idx="926">
                  <c:v>2.4737397354504864E-2</c:v>
                </c:pt>
                <c:pt idx="927">
                  <c:v>2.4725922988931615E-2</c:v>
                </c:pt>
                <c:pt idx="928">
                  <c:v>2.4714448801674394E-2</c:v>
                </c:pt>
                <c:pt idx="929">
                  <c:v>2.4702974792752741E-2</c:v>
                </c:pt>
                <c:pt idx="930">
                  <c:v>2.4691500962140012E-2</c:v>
                </c:pt>
                <c:pt idx="931">
                  <c:v>2.4680027309855745E-2</c:v>
                </c:pt>
                <c:pt idx="932">
                  <c:v>2.4668553835885731E-2</c:v>
                </c:pt>
                <c:pt idx="933">
                  <c:v>2.465708054022997E-2</c:v>
                </c:pt>
                <c:pt idx="934">
                  <c:v>2.464560742288846E-2</c:v>
                </c:pt>
                <c:pt idx="935">
                  <c:v>2.4634134483852321E-2</c:v>
                </c:pt>
                <c:pt idx="936">
                  <c:v>2.4622661723123329E-2</c:v>
                </c:pt>
                <c:pt idx="937">
                  <c:v>2.4611189140701484E-2</c:v>
                </c:pt>
                <c:pt idx="938">
                  <c:v>2.4599716736583233E-2</c:v>
                </c:pt>
                <c:pt idx="939">
                  <c:v>2.4588244510766799E-2</c:v>
                </c:pt>
                <c:pt idx="940">
                  <c:v>2.4576772463241525E-2</c:v>
                </c:pt>
                <c:pt idx="941">
                  <c:v>2.4565300594018069E-2</c:v>
                </c:pt>
                <c:pt idx="942">
                  <c:v>2.4553828903092878E-2</c:v>
                </c:pt>
                <c:pt idx="943">
                  <c:v>2.454235739045707E-2</c:v>
                </c:pt>
                <c:pt idx="944">
                  <c:v>2.4530886056108869E-2</c:v>
                </c:pt>
                <c:pt idx="945">
                  <c:v>2.4519414900053604E-2</c:v>
                </c:pt>
                <c:pt idx="946">
                  <c:v>2.4507943922280617E-2</c:v>
                </c:pt>
                <c:pt idx="947">
                  <c:v>2.4496473122789908E-2</c:v>
                </c:pt>
                <c:pt idx="948">
                  <c:v>2.4485002501581477E-2</c:v>
                </c:pt>
                <c:pt idx="949">
                  <c:v>2.4473532058655323E-2</c:v>
                </c:pt>
                <c:pt idx="950">
                  <c:v>2.4462061794002565E-2</c:v>
                </c:pt>
                <c:pt idx="951">
                  <c:v>2.4450591707623204E-2</c:v>
                </c:pt>
                <c:pt idx="952">
                  <c:v>2.4439121799515462E-2</c:v>
                </c:pt>
                <c:pt idx="953">
                  <c:v>2.4427652069682892E-2</c:v>
                </c:pt>
                <c:pt idx="954">
                  <c:v>2.4416182518113061E-2</c:v>
                </c:pt>
                <c:pt idx="955">
                  <c:v>2.4404713144811296E-2</c:v>
                </c:pt>
                <c:pt idx="956">
                  <c:v>2.4393243949774046E-2</c:v>
                </c:pt>
                <c:pt idx="957">
                  <c:v>2.4381774932992428E-2</c:v>
                </c:pt>
                <c:pt idx="958">
                  <c:v>2.4370306094475325E-2</c:v>
                </c:pt>
                <c:pt idx="959">
                  <c:v>2.4358837434212077E-2</c:v>
                </c:pt>
                <c:pt idx="960">
                  <c:v>2.4347368952206239E-2</c:v>
                </c:pt>
                <c:pt idx="961">
                  <c:v>2.4335900648450703E-2</c:v>
                </c:pt>
                <c:pt idx="962">
                  <c:v>2.4324432522941919E-2</c:v>
                </c:pt>
                <c:pt idx="963">
                  <c:v>2.4312964575688767E-2</c:v>
                </c:pt>
                <c:pt idx="964">
                  <c:v>2.4301496806677036E-2</c:v>
                </c:pt>
                <c:pt idx="965">
                  <c:v>2.4290029215906728E-2</c:v>
                </c:pt>
                <c:pt idx="966">
                  <c:v>2.4278561803376064E-2</c:v>
                </c:pt>
                <c:pt idx="967">
                  <c:v>2.4267094569092151E-2</c:v>
                </c:pt>
                <c:pt idx="968">
                  <c:v>2.4255627513037226E-2</c:v>
                </c:pt>
                <c:pt idx="969">
                  <c:v>2.4244160635220169E-2</c:v>
                </c:pt>
                <c:pt idx="970">
                  <c:v>2.4232693935635652E-2</c:v>
                </c:pt>
                <c:pt idx="971">
                  <c:v>2.4221227414285451E-2</c:v>
                </c:pt>
                <c:pt idx="972">
                  <c:v>2.4209761071157132E-2</c:v>
                </c:pt>
                <c:pt idx="973">
                  <c:v>2.4198294906254247E-2</c:v>
                </c:pt>
                <c:pt idx="974">
                  <c:v>2.4186828919578574E-2</c:v>
                </c:pt>
                <c:pt idx="975">
                  <c:v>2.4175363111124781E-2</c:v>
                </c:pt>
                <c:pt idx="976">
                  <c:v>2.4163897480885765E-2</c:v>
                </c:pt>
                <c:pt idx="977">
                  <c:v>2.4152432028866855E-2</c:v>
                </c:pt>
                <c:pt idx="978">
                  <c:v>2.414096675506805E-2</c:v>
                </c:pt>
                <c:pt idx="979">
                  <c:v>2.4129501659475139E-2</c:v>
                </c:pt>
                <c:pt idx="980">
                  <c:v>2.4118036742091675E-2</c:v>
                </c:pt>
                <c:pt idx="981">
                  <c:v>2.4106572002915883E-2</c:v>
                </c:pt>
                <c:pt idx="982">
                  <c:v>2.4095107441947761E-2</c:v>
                </c:pt>
                <c:pt idx="983">
                  <c:v>2.4083643059181981E-2</c:v>
                </c:pt>
                <c:pt idx="984">
                  <c:v>2.4072178854620319E-2</c:v>
                </c:pt>
                <c:pt idx="985">
                  <c:v>2.4060714828257446E-2</c:v>
                </c:pt>
                <c:pt idx="986">
                  <c:v>2.4049250980089809E-2</c:v>
                </c:pt>
                <c:pt idx="987">
                  <c:v>2.4037787310117409E-2</c:v>
                </c:pt>
                <c:pt idx="988">
                  <c:v>2.4026323818340245E-2</c:v>
                </c:pt>
                <c:pt idx="989">
                  <c:v>2.4014860504752988E-2</c:v>
                </c:pt>
                <c:pt idx="990">
                  <c:v>2.4003397369355639E-2</c:v>
                </c:pt>
                <c:pt idx="991">
                  <c:v>2.3991934412141092E-2</c:v>
                </c:pt>
                <c:pt idx="992">
                  <c:v>2.3980471633109346E-2</c:v>
                </c:pt>
                <c:pt idx="993">
                  <c:v>2.3969009032260402E-2</c:v>
                </c:pt>
                <c:pt idx="994">
                  <c:v>2.3957546609592484E-2</c:v>
                </c:pt>
                <c:pt idx="995">
                  <c:v>2.3946084365098486E-2</c:v>
                </c:pt>
                <c:pt idx="996">
                  <c:v>2.3934622298778407E-2</c:v>
                </c:pt>
                <c:pt idx="997">
                  <c:v>2.3923160410635802E-2</c:v>
                </c:pt>
                <c:pt idx="998">
                  <c:v>2.3911698700660011E-2</c:v>
                </c:pt>
                <c:pt idx="999">
                  <c:v>2.3900237168854588E-2</c:v>
                </c:pt>
                <c:pt idx="1000">
                  <c:v>2.3888775815215979E-2</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42.400000000000333</c:v>
                </c:pt>
                <c:pt idx="605">
                  <c:v>42.400100000000336</c:v>
                </c:pt>
                <c:pt idx="606">
                  <c:v>42.400200000000339</c:v>
                </c:pt>
                <c:pt idx="607">
                  <c:v>42.400300000000342</c:v>
                </c:pt>
                <c:pt idx="608">
                  <c:v>42.400400000000346</c:v>
                </c:pt>
                <c:pt idx="609">
                  <c:v>42.400500000000349</c:v>
                </c:pt>
                <c:pt idx="610">
                  <c:v>42.400600000000352</c:v>
                </c:pt>
                <c:pt idx="611">
                  <c:v>42.400700000000356</c:v>
                </c:pt>
                <c:pt idx="612">
                  <c:v>42.400800000000359</c:v>
                </c:pt>
                <c:pt idx="613">
                  <c:v>42.400900000000362</c:v>
                </c:pt>
                <c:pt idx="614">
                  <c:v>42.401000000000366</c:v>
                </c:pt>
                <c:pt idx="615">
                  <c:v>42.401100000000369</c:v>
                </c:pt>
                <c:pt idx="616">
                  <c:v>42.401200000000372</c:v>
                </c:pt>
                <c:pt idx="617">
                  <c:v>42.401300000000376</c:v>
                </c:pt>
                <c:pt idx="618">
                  <c:v>42.401400000000379</c:v>
                </c:pt>
                <c:pt idx="619">
                  <c:v>42.401500000000382</c:v>
                </c:pt>
                <c:pt idx="620">
                  <c:v>42.401600000000386</c:v>
                </c:pt>
                <c:pt idx="621">
                  <c:v>42.401700000000389</c:v>
                </c:pt>
                <c:pt idx="622">
                  <c:v>42.401800000000392</c:v>
                </c:pt>
                <c:pt idx="623">
                  <c:v>42.401900000000396</c:v>
                </c:pt>
                <c:pt idx="624">
                  <c:v>42.402000000000399</c:v>
                </c:pt>
                <c:pt idx="625">
                  <c:v>42.402100000000402</c:v>
                </c:pt>
                <c:pt idx="626">
                  <c:v>42.402200000000406</c:v>
                </c:pt>
                <c:pt idx="627">
                  <c:v>42.402300000000409</c:v>
                </c:pt>
                <c:pt idx="628">
                  <c:v>42.402400000000412</c:v>
                </c:pt>
                <c:pt idx="629">
                  <c:v>42.402500000000416</c:v>
                </c:pt>
                <c:pt idx="630">
                  <c:v>42.402600000000419</c:v>
                </c:pt>
                <c:pt idx="631">
                  <c:v>42.402700000000422</c:v>
                </c:pt>
                <c:pt idx="632">
                  <c:v>42.402800000000425</c:v>
                </c:pt>
                <c:pt idx="633">
                  <c:v>42.402900000000429</c:v>
                </c:pt>
                <c:pt idx="634">
                  <c:v>42.403000000000432</c:v>
                </c:pt>
                <c:pt idx="635">
                  <c:v>42.403100000000435</c:v>
                </c:pt>
                <c:pt idx="636">
                  <c:v>42.403200000000439</c:v>
                </c:pt>
                <c:pt idx="637">
                  <c:v>42.403300000000442</c:v>
                </c:pt>
                <c:pt idx="638">
                  <c:v>42.403400000000445</c:v>
                </c:pt>
                <c:pt idx="639">
                  <c:v>42.403500000000449</c:v>
                </c:pt>
                <c:pt idx="640">
                  <c:v>42.403600000000452</c:v>
                </c:pt>
                <c:pt idx="641">
                  <c:v>42.403700000000455</c:v>
                </c:pt>
                <c:pt idx="642">
                  <c:v>42.403800000000459</c:v>
                </c:pt>
                <c:pt idx="643">
                  <c:v>42.403900000000462</c:v>
                </c:pt>
                <c:pt idx="644">
                  <c:v>42.404000000000465</c:v>
                </c:pt>
                <c:pt idx="645">
                  <c:v>42.404100000000469</c:v>
                </c:pt>
                <c:pt idx="646">
                  <c:v>42.404200000000472</c:v>
                </c:pt>
                <c:pt idx="647">
                  <c:v>42.404300000000475</c:v>
                </c:pt>
                <c:pt idx="648">
                  <c:v>42.404400000000479</c:v>
                </c:pt>
                <c:pt idx="649">
                  <c:v>42.404500000000482</c:v>
                </c:pt>
                <c:pt idx="650">
                  <c:v>42.404600000000485</c:v>
                </c:pt>
                <c:pt idx="651">
                  <c:v>42.404700000000489</c:v>
                </c:pt>
                <c:pt idx="652">
                  <c:v>42.404800000000492</c:v>
                </c:pt>
                <c:pt idx="653">
                  <c:v>42.404900000000495</c:v>
                </c:pt>
                <c:pt idx="654">
                  <c:v>42.405000000000499</c:v>
                </c:pt>
                <c:pt idx="655">
                  <c:v>42.405100000000502</c:v>
                </c:pt>
                <c:pt idx="656">
                  <c:v>42.405200000000505</c:v>
                </c:pt>
                <c:pt idx="657">
                  <c:v>42.405300000000508</c:v>
                </c:pt>
                <c:pt idx="658">
                  <c:v>42.405400000000512</c:v>
                </c:pt>
                <c:pt idx="659">
                  <c:v>42.405500000000515</c:v>
                </c:pt>
                <c:pt idx="660">
                  <c:v>42.405600000000518</c:v>
                </c:pt>
                <c:pt idx="661">
                  <c:v>42.405700000000522</c:v>
                </c:pt>
                <c:pt idx="662">
                  <c:v>42.405800000000525</c:v>
                </c:pt>
                <c:pt idx="663">
                  <c:v>42.405900000000528</c:v>
                </c:pt>
                <c:pt idx="664">
                  <c:v>42.406000000000532</c:v>
                </c:pt>
                <c:pt idx="665">
                  <c:v>42.406100000000535</c:v>
                </c:pt>
                <c:pt idx="666">
                  <c:v>42.406200000000538</c:v>
                </c:pt>
                <c:pt idx="667">
                  <c:v>42.406300000000542</c:v>
                </c:pt>
                <c:pt idx="668">
                  <c:v>42.406400000000545</c:v>
                </c:pt>
                <c:pt idx="669">
                  <c:v>42.406500000000548</c:v>
                </c:pt>
                <c:pt idx="670">
                  <c:v>42.406600000000552</c:v>
                </c:pt>
                <c:pt idx="671">
                  <c:v>42.406700000000555</c:v>
                </c:pt>
                <c:pt idx="672">
                  <c:v>42.406800000000558</c:v>
                </c:pt>
                <c:pt idx="673">
                  <c:v>42.406900000000562</c:v>
                </c:pt>
                <c:pt idx="674">
                  <c:v>42.407000000000565</c:v>
                </c:pt>
                <c:pt idx="675">
                  <c:v>42.407100000000568</c:v>
                </c:pt>
                <c:pt idx="676">
                  <c:v>42.407200000000572</c:v>
                </c:pt>
                <c:pt idx="677">
                  <c:v>42.407300000000575</c:v>
                </c:pt>
                <c:pt idx="678">
                  <c:v>42.407400000000578</c:v>
                </c:pt>
                <c:pt idx="679">
                  <c:v>42.407500000000582</c:v>
                </c:pt>
                <c:pt idx="680">
                  <c:v>42.407600000000585</c:v>
                </c:pt>
                <c:pt idx="681">
                  <c:v>42.407700000000588</c:v>
                </c:pt>
                <c:pt idx="682">
                  <c:v>42.407800000000591</c:v>
                </c:pt>
                <c:pt idx="683">
                  <c:v>42.407900000000595</c:v>
                </c:pt>
                <c:pt idx="684">
                  <c:v>42.408000000000598</c:v>
                </c:pt>
                <c:pt idx="685">
                  <c:v>42.408100000000601</c:v>
                </c:pt>
                <c:pt idx="686">
                  <c:v>42.408200000000605</c:v>
                </c:pt>
                <c:pt idx="687">
                  <c:v>42.408300000000608</c:v>
                </c:pt>
                <c:pt idx="688">
                  <c:v>42.408400000000611</c:v>
                </c:pt>
                <c:pt idx="689">
                  <c:v>42.408500000000615</c:v>
                </c:pt>
                <c:pt idx="690">
                  <c:v>42.408600000000618</c:v>
                </c:pt>
                <c:pt idx="691">
                  <c:v>42.408700000000621</c:v>
                </c:pt>
                <c:pt idx="692">
                  <c:v>42.408800000000625</c:v>
                </c:pt>
                <c:pt idx="693">
                  <c:v>42.408900000000628</c:v>
                </c:pt>
                <c:pt idx="694">
                  <c:v>42.409000000000631</c:v>
                </c:pt>
                <c:pt idx="695">
                  <c:v>42.409100000000635</c:v>
                </c:pt>
                <c:pt idx="696">
                  <c:v>42.409200000000638</c:v>
                </c:pt>
                <c:pt idx="697">
                  <c:v>42.409300000000641</c:v>
                </c:pt>
                <c:pt idx="698">
                  <c:v>42.409400000000645</c:v>
                </c:pt>
                <c:pt idx="699">
                  <c:v>42.409500000000648</c:v>
                </c:pt>
                <c:pt idx="700">
                  <c:v>42.409600000000651</c:v>
                </c:pt>
                <c:pt idx="701">
                  <c:v>42.409700000000655</c:v>
                </c:pt>
                <c:pt idx="702">
                  <c:v>42.409800000000658</c:v>
                </c:pt>
                <c:pt idx="703">
                  <c:v>42.409900000000661</c:v>
                </c:pt>
                <c:pt idx="704">
                  <c:v>42.410000000000664</c:v>
                </c:pt>
                <c:pt idx="705">
                  <c:v>42.410100000000668</c:v>
                </c:pt>
                <c:pt idx="706">
                  <c:v>42.410200000000671</c:v>
                </c:pt>
                <c:pt idx="707">
                  <c:v>42.410300000000674</c:v>
                </c:pt>
                <c:pt idx="708">
                  <c:v>42.410400000000678</c:v>
                </c:pt>
                <c:pt idx="709">
                  <c:v>42.410500000000681</c:v>
                </c:pt>
                <c:pt idx="710">
                  <c:v>42.410600000000684</c:v>
                </c:pt>
                <c:pt idx="711">
                  <c:v>42.410700000000688</c:v>
                </c:pt>
                <c:pt idx="712">
                  <c:v>42.410800000000691</c:v>
                </c:pt>
                <c:pt idx="713">
                  <c:v>42.410900000000694</c:v>
                </c:pt>
                <c:pt idx="714">
                  <c:v>42.411000000000698</c:v>
                </c:pt>
                <c:pt idx="715">
                  <c:v>42.411100000000701</c:v>
                </c:pt>
                <c:pt idx="716">
                  <c:v>42.411200000000704</c:v>
                </c:pt>
                <c:pt idx="717">
                  <c:v>42.411300000000708</c:v>
                </c:pt>
                <c:pt idx="718">
                  <c:v>42.411400000000711</c:v>
                </c:pt>
                <c:pt idx="719">
                  <c:v>42.411500000000714</c:v>
                </c:pt>
                <c:pt idx="720">
                  <c:v>42.411600000000718</c:v>
                </c:pt>
                <c:pt idx="721">
                  <c:v>42.411700000000721</c:v>
                </c:pt>
                <c:pt idx="722">
                  <c:v>42.411800000000724</c:v>
                </c:pt>
                <c:pt idx="723">
                  <c:v>42.411900000000728</c:v>
                </c:pt>
                <c:pt idx="724">
                  <c:v>42.412000000000731</c:v>
                </c:pt>
                <c:pt idx="725">
                  <c:v>42.412100000000734</c:v>
                </c:pt>
                <c:pt idx="726">
                  <c:v>42.412200000000738</c:v>
                </c:pt>
                <c:pt idx="727">
                  <c:v>42.412300000000741</c:v>
                </c:pt>
                <c:pt idx="728">
                  <c:v>42.412400000000744</c:v>
                </c:pt>
                <c:pt idx="729">
                  <c:v>42.412500000000747</c:v>
                </c:pt>
                <c:pt idx="730">
                  <c:v>42.412600000000751</c:v>
                </c:pt>
                <c:pt idx="731">
                  <c:v>42.412700000000754</c:v>
                </c:pt>
                <c:pt idx="732">
                  <c:v>42.412800000000757</c:v>
                </c:pt>
                <c:pt idx="733">
                  <c:v>42.412900000000761</c:v>
                </c:pt>
                <c:pt idx="734">
                  <c:v>42.413000000000764</c:v>
                </c:pt>
                <c:pt idx="735">
                  <c:v>42.413100000000767</c:v>
                </c:pt>
                <c:pt idx="736">
                  <c:v>42.413200000000771</c:v>
                </c:pt>
                <c:pt idx="737">
                  <c:v>42.413300000000774</c:v>
                </c:pt>
                <c:pt idx="738">
                  <c:v>42.413400000000777</c:v>
                </c:pt>
                <c:pt idx="739">
                  <c:v>42.413500000000781</c:v>
                </c:pt>
                <c:pt idx="740">
                  <c:v>42.413600000000784</c:v>
                </c:pt>
                <c:pt idx="741">
                  <c:v>42.413700000000787</c:v>
                </c:pt>
                <c:pt idx="742">
                  <c:v>42.413800000000791</c:v>
                </c:pt>
                <c:pt idx="743">
                  <c:v>42.413900000000794</c:v>
                </c:pt>
                <c:pt idx="744">
                  <c:v>42.414000000000797</c:v>
                </c:pt>
                <c:pt idx="745">
                  <c:v>42.414100000000801</c:v>
                </c:pt>
                <c:pt idx="746">
                  <c:v>42.414200000000804</c:v>
                </c:pt>
                <c:pt idx="747">
                  <c:v>42.414300000000807</c:v>
                </c:pt>
                <c:pt idx="748">
                  <c:v>42.414400000000811</c:v>
                </c:pt>
                <c:pt idx="749">
                  <c:v>42.414500000000814</c:v>
                </c:pt>
                <c:pt idx="750">
                  <c:v>42.414600000000817</c:v>
                </c:pt>
                <c:pt idx="751">
                  <c:v>42.414700000000821</c:v>
                </c:pt>
                <c:pt idx="752">
                  <c:v>42.414800000000824</c:v>
                </c:pt>
                <c:pt idx="753">
                  <c:v>42.414900000000827</c:v>
                </c:pt>
                <c:pt idx="754">
                  <c:v>42.41500000000083</c:v>
                </c:pt>
                <c:pt idx="755">
                  <c:v>42.415100000000834</c:v>
                </c:pt>
                <c:pt idx="756">
                  <c:v>42.415200000000837</c:v>
                </c:pt>
                <c:pt idx="757">
                  <c:v>42.41530000000084</c:v>
                </c:pt>
                <c:pt idx="758">
                  <c:v>42.415400000000844</c:v>
                </c:pt>
                <c:pt idx="759">
                  <c:v>42.415500000000847</c:v>
                </c:pt>
                <c:pt idx="760">
                  <c:v>42.41560000000085</c:v>
                </c:pt>
                <c:pt idx="761">
                  <c:v>42.415700000000854</c:v>
                </c:pt>
                <c:pt idx="762">
                  <c:v>42.415800000000857</c:v>
                </c:pt>
                <c:pt idx="763">
                  <c:v>42.41590000000086</c:v>
                </c:pt>
                <c:pt idx="764">
                  <c:v>42.416000000000864</c:v>
                </c:pt>
                <c:pt idx="765">
                  <c:v>42.416100000000867</c:v>
                </c:pt>
                <c:pt idx="766">
                  <c:v>42.41620000000087</c:v>
                </c:pt>
                <c:pt idx="767">
                  <c:v>42.416300000000874</c:v>
                </c:pt>
                <c:pt idx="768">
                  <c:v>42.416400000000877</c:v>
                </c:pt>
                <c:pt idx="769">
                  <c:v>42.41650000000088</c:v>
                </c:pt>
                <c:pt idx="770">
                  <c:v>42.416600000000884</c:v>
                </c:pt>
                <c:pt idx="771">
                  <c:v>42.416700000000887</c:v>
                </c:pt>
                <c:pt idx="772">
                  <c:v>42.41680000000089</c:v>
                </c:pt>
                <c:pt idx="773">
                  <c:v>42.416900000000894</c:v>
                </c:pt>
                <c:pt idx="774">
                  <c:v>42.417000000000897</c:v>
                </c:pt>
                <c:pt idx="775">
                  <c:v>42.4171000000009</c:v>
                </c:pt>
                <c:pt idx="776">
                  <c:v>42.417200000000904</c:v>
                </c:pt>
                <c:pt idx="777">
                  <c:v>42.417300000000907</c:v>
                </c:pt>
                <c:pt idx="778">
                  <c:v>42.41740000000091</c:v>
                </c:pt>
                <c:pt idx="779">
                  <c:v>42.417500000000913</c:v>
                </c:pt>
                <c:pt idx="780">
                  <c:v>42.417600000000917</c:v>
                </c:pt>
                <c:pt idx="781">
                  <c:v>42.41770000000092</c:v>
                </c:pt>
                <c:pt idx="782">
                  <c:v>42.417800000000923</c:v>
                </c:pt>
                <c:pt idx="783">
                  <c:v>42.417900000000927</c:v>
                </c:pt>
                <c:pt idx="784">
                  <c:v>42.41800000000093</c:v>
                </c:pt>
                <c:pt idx="785">
                  <c:v>42.418100000000933</c:v>
                </c:pt>
                <c:pt idx="786">
                  <c:v>42.418200000000937</c:v>
                </c:pt>
                <c:pt idx="787">
                  <c:v>42.41830000000094</c:v>
                </c:pt>
                <c:pt idx="788">
                  <c:v>42.418400000000943</c:v>
                </c:pt>
                <c:pt idx="789">
                  <c:v>42.418500000000947</c:v>
                </c:pt>
                <c:pt idx="790">
                  <c:v>42.41860000000095</c:v>
                </c:pt>
                <c:pt idx="791">
                  <c:v>42.418700000000953</c:v>
                </c:pt>
                <c:pt idx="792">
                  <c:v>42.418800000000957</c:v>
                </c:pt>
                <c:pt idx="793">
                  <c:v>42.41890000000096</c:v>
                </c:pt>
                <c:pt idx="794">
                  <c:v>42.419000000000963</c:v>
                </c:pt>
                <c:pt idx="795">
                  <c:v>42.419100000000967</c:v>
                </c:pt>
                <c:pt idx="796">
                  <c:v>42.41920000000097</c:v>
                </c:pt>
                <c:pt idx="797">
                  <c:v>42.419300000000973</c:v>
                </c:pt>
                <c:pt idx="798">
                  <c:v>42.419400000000977</c:v>
                </c:pt>
                <c:pt idx="799">
                  <c:v>42.41950000000098</c:v>
                </c:pt>
                <c:pt idx="800">
                  <c:v>42.419600000000983</c:v>
                </c:pt>
                <c:pt idx="801">
                  <c:v>42.419700000000987</c:v>
                </c:pt>
                <c:pt idx="802">
                  <c:v>42.41980000000099</c:v>
                </c:pt>
                <c:pt idx="803">
                  <c:v>42.419900000000993</c:v>
                </c:pt>
                <c:pt idx="804">
                  <c:v>42.420000000000996</c:v>
                </c:pt>
                <c:pt idx="805">
                  <c:v>42.420100000001</c:v>
                </c:pt>
                <c:pt idx="806">
                  <c:v>42.420200000001003</c:v>
                </c:pt>
                <c:pt idx="807">
                  <c:v>42.420300000001006</c:v>
                </c:pt>
                <c:pt idx="808">
                  <c:v>42.42040000000101</c:v>
                </c:pt>
                <c:pt idx="809">
                  <c:v>42.420500000001013</c:v>
                </c:pt>
                <c:pt idx="810">
                  <c:v>42.420600000001016</c:v>
                </c:pt>
                <c:pt idx="811">
                  <c:v>42.42070000000102</c:v>
                </c:pt>
                <c:pt idx="812">
                  <c:v>42.420800000001023</c:v>
                </c:pt>
                <c:pt idx="813">
                  <c:v>42.420900000001026</c:v>
                </c:pt>
                <c:pt idx="814">
                  <c:v>42.42100000000103</c:v>
                </c:pt>
                <c:pt idx="815">
                  <c:v>42.421100000001033</c:v>
                </c:pt>
                <c:pt idx="816">
                  <c:v>42.421200000001036</c:v>
                </c:pt>
                <c:pt idx="817">
                  <c:v>42.42130000000104</c:v>
                </c:pt>
                <c:pt idx="818">
                  <c:v>42.421400000001043</c:v>
                </c:pt>
                <c:pt idx="819">
                  <c:v>42.421500000001046</c:v>
                </c:pt>
                <c:pt idx="820">
                  <c:v>42.42160000000105</c:v>
                </c:pt>
                <c:pt idx="821">
                  <c:v>42.421700000001053</c:v>
                </c:pt>
                <c:pt idx="822">
                  <c:v>42.421800000001056</c:v>
                </c:pt>
                <c:pt idx="823">
                  <c:v>42.42190000000106</c:v>
                </c:pt>
                <c:pt idx="824">
                  <c:v>42.422000000001063</c:v>
                </c:pt>
                <c:pt idx="825">
                  <c:v>42.422100000001066</c:v>
                </c:pt>
                <c:pt idx="826">
                  <c:v>42.422200000001069</c:v>
                </c:pt>
                <c:pt idx="827">
                  <c:v>42.422300000001073</c:v>
                </c:pt>
                <c:pt idx="828">
                  <c:v>42.422400000001076</c:v>
                </c:pt>
                <c:pt idx="829">
                  <c:v>42.422500000001079</c:v>
                </c:pt>
                <c:pt idx="830">
                  <c:v>42.422600000001083</c:v>
                </c:pt>
                <c:pt idx="831">
                  <c:v>42.422700000001086</c:v>
                </c:pt>
                <c:pt idx="832">
                  <c:v>42.422800000001089</c:v>
                </c:pt>
                <c:pt idx="833">
                  <c:v>42.422900000001093</c:v>
                </c:pt>
                <c:pt idx="834">
                  <c:v>42.423000000001096</c:v>
                </c:pt>
                <c:pt idx="835">
                  <c:v>42.423100000001099</c:v>
                </c:pt>
                <c:pt idx="836">
                  <c:v>42.423200000001103</c:v>
                </c:pt>
                <c:pt idx="837">
                  <c:v>42.423300000001106</c:v>
                </c:pt>
                <c:pt idx="838">
                  <c:v>42.423400000001109</c:v>
                </c:pt>
                <c:pt idx="839">
                  <c:v>42.423500000001113</c:v>
                </c:pt>
                <c:pt idx="840">
                  <c:v>42.423600000001116</c:v>
                </c:pt>
                <c:pt idx="841">
                  <c:v>42.423700000001119</c:v>
                </c:pt>
                <c:pt idx="842">
                  <c:v>42.423800000001123</c:v>
                </c:pt>
                <c:pt idx="843">
                  <c:v>42.423900000001126</c:v>
                </c:pt>
                <c:pt idx="844">
                  <c:v>42.424000000001129</c:v>
                </c:pt>
                <c:pt idx="845">
                  <c:v>42.424100000001133</c:v>
                </c:pt>
                <c:pt idx="846">
                  <c:v>42.424200000001136</c:v>
                </c:pt>
                <c:pt idx="847">
                  <c:v>42.424300000001139</c:v>
                </c:pt>
                <c:pt idx="848">
                  <c:v>42.424400000001143</c:v>
                </c:pt>
                <c:pt idx="849">
                  <c:v>42.424500000001146</c:v>
                </c:pt>
                <c:pt idx="850">
                  <c:v>42.424600000001149</c:v>
                </c:pt>
                <c:pt idx="851">
                  <c:v>42.424700000001152</c:v>
                </c:pt>
                <c:pt idx="852">
                  <c:v>42.424800000001156</c:v>
                </c:pt>
                <c:pt idx="853">
                  <c:v>42.424900000001159</c:v>
                </c:pt>
                <c:pt idx="854">
                  <c:v>42.425000000001162</c:v>
                </c:pt>
                <c:pt idx="855">
                  <c:v>42.425100000001166</c:v>
                </c:pt>
                <c:pt idx="856">
                  <c:v>42.425200000001169</c:v>
                </c:pt>
                <c:pt idx="857">
                  <c:v>42.425300000001172</c:v>
                </c:pt>
                <c:pt idx="858">
                  <c:v>42.425400000001176</c:v>
                </c:pt>
                <c:pt idx="859">
                  <c:v>42.425500000001179</c:v>
                </c:pt>
                <c:pt idx="860">
                  <c:v>42.425600000001182</c:v>
                </c:pt>
                <c:pt idx="861">
                  <c:v>42.425700000001186</c:v>
                </c:pt>
                <c:pt idx="862">
                  <c:v>42.425800000001189</c:v>
                </c:pt>
                <c:pt idx="863">
                  <c:v>42.425900000001192</c:v>
                </c:pt>
                <c:pt idx="864">
                  <c:v>42.426000000001196</c:v>
                </c:pt>
                <c:pt idx="865">
                  <c:v>42.426100000001199</c:v>
                </c:pt>
                <c:pt idx="866">
                  <c:v>42.426200000001202</c:v>
                </c:pt>
                <c:pt idx="867">
                  <c:v>42.426300000001206</c:v>
                </c:pt>
                <c:pt idx="868">
                  <c:v>42.426400000001209</c:v>
                </c:pt>
                <c:pt idx="869">
                  <c:v>42.426500000001212</c:v>
                </c:pt>
                <c:pt idx="870">
                  <c:v>42.426600000001216</c:v>
                </c:pt>
                <c:pt idx="871">
                  <c:v>42.426700000001219</c:v>
                </c:pt>
                <c:pt idx="872">
                  <c:v>42.426800000001222</c:v>
                </c:pt>
                <c:pt idx="873">
                  <c:v>42.426900000001226</c:v>
                </c:pt>
                <c:pt idx="874">
                  <c:v>42.427000000001229</c:v>
                </c:pt>
                <c:pt idx="875">
                  <c:v>42.427100000001232</c:v>
                </c:pt>
                <c:pt idx="876">
                  <c:v>42.427200000001235</c:v>
                </c:pt>
                <c:pt idx="877">
                  <c:v>42.427300000001239</c:v>
                </c:pt>
                <c:pt idx="878">
                  <c:v>42.427400000001242</c:v>
                </c:pt>
                <c:pt idx="879">
                  <c:v>42.427500000001245</c:v>
                </c:pt>
                <c:pt idx="880">
                  <c:v>42.427600000001249</c:v>
                </c:pt>
                <c:pt idx="881">
                  <c:v>42.427700000001252</c:v>
                </c:pt>
                <c:pt idx="882">
                  <c:v>42.427800000001255</c:v>
                </c:pt>
                <c:pt idx="883">
                  <c:v>42.427900000001259</c:v>
                </c:pt>
                <c:pt idx="884">
                  <c:v>42.428000000001262</c:v>
                </c:pt>
                <c:pt idx="885">
                  <c:v>42.428100000001265</c:v>
                </c:pt>
                <c:pt idx="886">
                  <c:v>42.428200000001269</c:v>
                </c:pt>
                <c:pt idx="887">
                  <c:v>42.428300000001272</c:v>
                </c:pt>
                <c:pt idx="888">
                  <c:v>42.428400000001275</c:v>
                </c:pt>
                <c:pt idx="889">
                  <c:v>42.428500000001279</c:v>
                </c:pt>
                <c:pt idx="890">
                  <c:v>42.428600000001282</c:v>
                </c:pt>
                <c:pt idx="891">
                  <c:v>42.428700000001285</c:v>
                </c:pt>
                <c:pt idx="892">
                  <c:v>42.428800000001289</c:v>
                </c:pt>
                <c:pt idx="893">
                  <c:v>42.428900000001292</c:v>
                </c:pt>
                <c:pt idx="894">
                  <c:v>42.429000000001295</c:v>
                </c:pt>
                <c:pt idx="895">
                  <c:v>42.429100000001299</c:v>
                </c:pt>
                <c:pt idx="896">
                  <c:v>42.429200000001302</c:v>
                </c:pt>
                <c:pt idx="897">
                  <c:v>42.429300000001305</c:v>
                </c:pt>
                <c:pt idx="898">
                  <c:v>42.429400000001309</c:v>
                </c:pt>
                <c:pt idx="899">
                  <c:v>42.429500000001312</c:v>
                </c:pt>
                <c:pt idx="900">
                  <c:v>42.429600000001315</c:v>
                </c:pt>
                <c:pt idx="901">
                  <c:v>42.429700000001318</c:v>
                </c:pt>
                <c:pt idx="902">
                  <c:v>42.429800000001322</c:v>
                </c:pt>
                <c:pt idx="903">
                  <c:v>42.429900000001325</c:v>
                </c:pt>
                <c:pt idx="904">
                  <c:v>42.430000000001328</c:v>
                </c:pt>
                <c:pt idx="905">
                  <c:v>42.430100000001332</c:v>
                </c:pt>
                <c:pt idx="906">
                  <c:v>42.430200000001335</c:v>
                </c:pt>
                <c:pt idx="907">
                  <c:v>42.430300000001338</c:v>
                </c:pt>
                <c:pt idx="908">
                  <c:v>42.430400000001342</c:v>
                </c:pt>
                <c:pt idx="909">
                  <c:v>42.430500000001345</c:v>
                </c:pt>
                <c:pt idx="910">
                  <c:v>42.430600000001348</c:v>
                </c:pt>
                <c:pt idx="911">
                  <c:v>42.430700000001352</c:v>
                </c:pt>
                <c:pt idx="912">
                  <c:v>42.430800000001355</c:v>
                </c:pt>
                <c:pt idx="913">
                  <c:v>42.430900000001358</c:v>
                </c:pt>
                <c:pt idx="914">
                  <c:v>42.431000000001362</c:v>
                </c:pt>
                <c:pt idx="915">
                  <c:v>42.431100000001365</c:v>
                </c:pt>
                <c:pt idx="916">
                  <c:v>42.431200000001368</c:v>
                </c:pt>
                <c:pt idx="917">
                  <c:v>42.431300000001372</c:v>
                </c:pt>
                <c:pt idx="918">
                  <c:v>42.431400000001375</c:v>
                </c:pt>
                <c:pt idx="919">
                  <c:v>42.431500000001378</c:v>
                </c:pt>
                <c:pt idx="920">
                  <c:v>42.431600000001382</c:v>
                </c:pt>
                <c:pt idx="921">
                  <c:v>42.431700000001385</c:v>
                </c:pt>
                <c:pt idx="922">
                  <c:v>42.431800000001388</c:v>
                </c:pt>
                <c:pt idx="923">
                  <c:v>42.431900000001392</c:v>
                </c:pt>
                <c:pt idx="924">
                  <c:v>42.432000000001395</c:v>
                </c:pt>
                <c:pt idx="925">
                  <c:v>42.432100000001398</c:v>
                </c:pt>
                <c:pt idx="926">
                  <c:v>42.432200000001401</c:v>
                </c:pt>
                <c:pt idx="927">
                  <c:v>42.432300000001405</c:v>
                </c:pt>
                <c:pt idx="928">
                  <c:v>42.432400000001408</c:v>
                </c:pt>
                <c:pt idx="929">
                  <c:v>42.432500000001411</c:v>
                </c:pt>
                <c:pt idx="930">
                  <c:v>42.432600000001415</c:v>
                </c:pt>
                <c:pt idx="931">
                  <c:v>42.432700000001418</c:v>
                </c:pt>
                <c:pt idx="932">
                  <c:v>42.432800000001421</c:v>
                </c:pt>
                <c:pt idx="933">
                  <c:v>42.432900000001425</c:v>
                </c:pt>
                <c:pt idx="934">
                  <c:v>42.433000000001428</c:v>
                </c:pt>
                <c:pt idx="935">
                  <c:v>42.433100000001431</c:v>
                </c:pt>
                <c:pt idx="936">
                  <c:v>42.433200000001435</c:v>
                </c:pt>
                <c:pt idx="937">
                  <c:v>42.433300000001438</c:v>
                </c:pt>
                <c:pt idx="938">
                  <c:v>42.433400000001441</c:v>
                </c:pt>
                <c:pt idx="939">
                  <c:v>42.433500000001445</c:v>
                </c:pt>
                <c:pt idx="940">
                  <c:v>42.433600000001448</c:v>
                </c:pt>
                <c:pt idx="941">
                  <c:v>42.433700000001451</c:v>
                </c:pt>
                <c:pt idx="942">
                  <c:v>42.433800000001455</c:v>
                </c:pt>
                <c:pt idx="943">
                  <c:v>42.433900000001458</c:v>
                </c:pt>
                <c:pt idx="944">
                  <c:v>42.434000000001461</c:v>
                </c:pt>
                <c:pt idx="945">
                  <c:v>42.434100000001465</c:v>
                </c:pt>
                <c:pt idx="946">
                  <c:v>42.434200000001468</c:v>
                </c:pt>
                <c:pt idx="947">
                  <c:v>42.434300000001471</c:v>
                </c:pt>
                <c:pt idx="948">
                  <c:v>42.434400000001474</c:v>
                </c:pt>
                <c:pt idx="949">
                  <c:v>42.434500000001478</c:v>
                </c:pt>
                <c:pt idx="950">
                  <c:v>42.434600000001481</c:v>
                </c:pt>
                <c:pt idx="951">
                  <c:v>42.434700000001484</c:v>
                </c:pt>
                <c:pt idx="952">
                  <c:v>42.434800000001488</c:v>
                </c:pt>
                <c:pt idx="953">
                  <c:v>42.434900000001491</c:v>
                </c:pt>
                <c:pt idx="954">
                  <c:v>42.435000000001494</c:v>
                </c:pt>
                <c:pt idx="955">
                  <c:v>42.435100000001498</c:v>
                </c:pt>
                <c:pt idx="956">
                  <c:v>42.435200000001501</c:v>
                </c:pt>
                <c:pt idx="957">
                  <c:v>42.435300000001504</c:v>
                </c:pt>
                <c:pt idx="958">
                  <c:v>42.435400000001508</c:v>
                </c:pt>
                <c:pt idx="959">
                  <c:v>42.435500000001511</c:v>
                </c:pt>
                <c:pt idx="960">
                  <c:v>42.435600000001514</c:v>
                </c:pt>
                <c:pt idx="961">
                  <c:v>42.435700000001518</c:v>
                </c:pt>
                <c:pt idx="962">
                  <c:v>42.435800000001521</c:v>
                </c:pt>
                <c:pt idx="963">
                  <c:v>42.435900000001524</c:v>
                </c:pt>
                <c:pt idx="964">
                  <c:v>42.436000000001528</c:v>
                </c:pt>
                <c:pt idx="965">
                  <c:v>42.436100000001531</c:v>
                </c:pt>
                <c:pt idx="966">
                  <c:v>42.436200000001534</c:v>
                </c:pt>
                <c:pt idx="967">
                  <c:v>42.436300000001538</c:v>
                </c:pt>
                <c:pt idx="968">
                  <c:v>42.436400000001541</c:v>
                </c:pt>
                <c:pt idx="969">
                  <c:v>42.436500000001544</c:v>
                </c:pt>
                <c:pt idx="970">
                  <c:v>42.436600000001548</c:v>
                </c:pt>
                <c:pt idx="971">
                  <c:v>42.436700000001551</c:v>
                </c:pt>
                <c:pt idx="972">
                  <c:v>42.436800000001554</c:v>
                </c:pt>
                <c:pt idx="973">
                  <c:v>42.436900000001557</c:v>
                </c:pt>
                <c:pt idx="974">
                  <c:v>42.437000000001561</c:v>
                </c:pt>
                <c:pt idx="975">
                  <c:v>42.437100000001564</c:v>
                </c:pt>
                <c:pt idx="976">
                  <c:v>42.437200000001567</c:v>
                </c:pt>
                <c:pt idx="977">
                  <c:v>42.437300000001571</c:v>
                </c:pt>
                <c:pt idx="978">
                  <c:v>42.437400000001574</c:v>
                </c:pt>
                <c:pt idx="979">
                  <c:v>42.437500000001577</c:v>
                </c:pt>
                <c:pt idx="980">
                  <c:v>42.437600000001581</c:v>
                </c:pt>
                <c:pt idx="981">
                  <c:v>42.437700000001584</c:v>
                </c:pt>
                <c:pt idx="982">
                  <c:v>42.437800000001587</c:v>
                </c:pt>
                <c:pt idx="983">
                  <c:v>42.437900000001591</c:v>
                </c:pt>
                <c:pt idx="984">
                  <c:v>42.438000000001594</c:v>
                </c:pt>
                <c:pt idx="985">
                  <c:v>42.438100000001597</c:v>
                </c:pt>
                <c:pt idx="986">
                  <c:v>42.438200000001601</c:v>
                </c:pt>
                <c:pt idx="987">
                  <c:v>42.438300000001604</c:v>
                </c:pt>
                <c:pt idx="988">
                  <c:v>42.438400000001607</c:v>
                </c:pt>
                <c:pt idx="989">
                  <c:v>42.438500000001611</c:v>
                </c:pt>
                <c:pt idx="990">
                  <c:v>42.438600000001614</c:v>
                </c:pt>
                <c:pt idx="991">
                  <c:v>42.438700000001617</c:v>
                </c:pt>
                <c:pt idx="992">
                  <c:v>42.438800000001621</c:v>
                </c:pt>
                <c:pt idx="993">
                  <c:v>42.438900000001624</c:v>
                </c:pt>
                <c:pt idx="994">
                  <c:v>42.439000000001627</c:v>
                </c:pt>
                <c:pt idx="995">
                  <c:v>42.439100000001631</c:v>
                </c:pt>
                <c:pt idx="996">
                  <c:v>42.439200000001634</c:v>
                </c:pt>
                <c:pt idx="997">
                  <c:v>42.439300000001637</c:v>
                </c:pt>
                <c:pt idx="998">
                  <c:v>42.43940000000164</c:v>
                </c:pt>
                <c:pt idx="999">
                  <c:v>42.439500000001644</c:v>
                </c:pt>
                <c:pt idx="1000">
                  <c:v>42.439600000001647</c:v>
                </c:pt>
              </c:numCache>
            </c:numRef>
          </c:xVal>
          <c:yVal>
            <c:numRef>
              <c:f>Calculs!$AH$4:$AH$1004</c:f>
              <c:numCache>
                <c:formatCode>0.00</c:formatCode>
                <c:ptCount val="1001"/>
                <c:pt idx="0">
                  <c:v>0</c:v>
                </c:pt>
                <c:pt idx="1">
                  <c:v>34.397735575721228</c:v>
                </c:pt>
                <c:pt idx="2">
                  <c:v>147.43725246580047</c:v>
                </c:pt>
                <c:pt idx="3">
                  <c:v>216.23995135642036</c:v>
                </c:pt>
                <c:pt idx="4">
                  <c:v>208.84609888563298</c:v>
                </c:pt>
                <c:pt idx="5">
                  <c:v>201.43376101116917</c:v>
                </c:pt>
                <c:pt idx="6">
                  <c:v>198.41629647621104</c:v>
                </c:pt>
                <c:pt idx="7">
                  <c:v>199.80603589536489</c:v>
                </c:pt>
                <c:pt idx="8">
                  <c:v>201.19372362822432</c:v>
                </c:pt>
                <c:pt idx="9">
                  <c:v>202.57929036945234</c:v>
                </c:pt>
                <c:pt idx="10">
                  <c:v>203.9626661384836</c:v>
                </c:pt>
                <c:pt idx="11">
                  <c:v>204.88504633304711</c:v>
                </c:pt>
                <c:pt idx="12">
                  <c:v>205.34512033425298</c:v>
                </c:pt>
                <c:pt idx="13">
                  <c:v>205.80130709468963</c:v>
                </c:pt>
                <c:pt idx="14">
                  <c:v>206.2535736172338</c:v>
                </c:pt>
                <c:pt idx="15">
                  <c:v>206.70188714015495</c:v>
                </c:pt>
                <c:pt idx="16">
                  <c:v>207.14621514387872</c:v>
                </c:pt>
                <c:pt idx="17">
                  <c:v>207.58652535774746</c:v>
                </c:pt>
                <c:pt idx="18">
                  <c:v>208.02278576677722</c:v>
                </c:pt>
                <c:pt idx="19">
                  <c:v>208.4549646184083</c:v>
                </c:pt>
                <c:pt idx="20">
                  <c:v>208.88303042924724</c:v>
                </c:pt>
                <c:pt idx="21">
                  <c:v>209.12215697959269</c:v>
                </c:pt>
                <c:pt idx="22">
                  <c:v>209.17184337662871</c:v>
                </c:pt>
                <c:pt idx="23">
                  <c:v>209.21680234772805</c:v>
                </c:pt>
                <c:pt idx="24">
                  <c:v>209.25702749060383</c:v>
                </c:pt>
                <c:pt idx="25">
                  <c:v>209.29251289717331</c:v>
                </c:pt>
                <c:pt idx="26">
                  <c:v>209.32325315578382</c:v>
                </c:pt>
                <c:pt idx="27">
                  <c:v>209.34924335333409</c:v>
                </c:pt>
                <c:pt idx="28">
                  <c:v>209.37047907728839</c:v>
                </c:pt>
                <c:pt idx="29">
                  <c:v>209.38695641758414</c:v>
                </c:pt>
                <c:pt idx="30">
                  <c:v>209.39867196843079</c:v>
                </c:pt>
                <c:pt idx="31">
                  <c:v>209.40562282999977</c:v>
                </c:pt>
                <c:pt idx="32">
                  <c:v>209.4078066100042</c:v>
                </c:pt>
                <c:pt idx="33">
                  <c:v>209.40522142516843</c:v>
                </c:pt>
                <c:pt idx="34">
                  <c:v>209.39786590258527</c:v>
                </c:pt>
                <c:pt idx="35">
                  <c:v>209.38573918096151</c:v>
                </c:pt>
                <c:pt idx="36">
                  <c:v>209.36884091175023</c:v>
                </c:pt>
                <c:pt idx="37">
                  <c:v>209.34717126016969</c:v>
                </c:pt>
                <c:pt idx="38">
                  <c:v>209.32073090610777</c:v>
                </c:pt>
                <c:pt idx="39">
                  <c:v>209.28952104491214</c:v>
                </c:pt>
                <c:pt idx="40">
                  <c:v>209.25354338806454</c:v>
                </c:pt>
                <c:pt idx="41">
                  <c:v>209.06776210269661</c:v>
                </c:pt>
                <c:pt idx="42">
                  <c:v>208.73187499920525</c:v>
                </c:pt>
                <c:pt idx="43">
                  <c:v>208.39096029443186</c:v>
                </c:pt>
                <c:pt idx="44">
                  <c:v>208.04504423075088</c:v>
                </c:pt>
                <c:pt idx="45">
                  <c:v>207.69415360972795</c:v>
                </c:pt>
                <c:pt idx="46">
                  <c:v>207.33831578675418</c:v>
                </c:pt>
                <c:pt idx="47">
                  <c:v>206.97755866554868</c:v>
                </c:pt>
                <c:pt idx="48">
                  <c:v>206.61191069253098</c:v>
                </c:pt>
                <c:pt idx="49">
                  <c:v>206.24140085106603</c:v>
                </c:pt>
                <c:pt idx="50">
                  <c:v>205.86605865558374</c:v>
                </c:pt>
                <c:pt idx="51">
                  <c:v>205.48591414557558</c:v>
                </c:pt>
                <c:pt idx="52">
                  <c:v>205.10099787946919</c:v>
                </c:pt>
                <c:pt idx="53">
                  <c:v>204.71134092838543</c:v>
                </c:pt>
                <c:pt idx="54">
                  <c:v>204.31697486977814</c:v>
                </c:pt>
                <c:pt idx="55">
                  <c:v>203.91793178096026</c:v>
                </c:pt>
                <c:pt idx="56">
                  <c:v>203.51424423251822</c:v>
                </c:pt>
                <c:pt idx="57">
                  <c:v>203.10594528161724</c:v>
                </c:pt>
                <c:pt idx="58">
                  <c:v>202.69306846519999</c:v>
                </c:pt>
                <c:pt idx="59">
                  <c:v>202.27564779308113</c:v>
                </c:pt>
                <c:pt idx="60">
                  <c:v>201.85371774094025</c:v>
                </c:pt>
                <c:pt idx="61">
                  <c:v>201.42731324321602</c:v>
                </c:pt>
                <c:pt idx="62">
                  <c:v>200.99646968590423</c:v>
                </c:pt>
                <c:pt idx="63">
                  <c:v>200.56122289926196</c:v>
                </c:pt>
                <c:pt idx="64">
                  <c:v>200.12160915042088</c:v>
                </c:pt>
                <c:pt idx="65">
                  <c:v>199.6776651359132</c:v>
                </c:pt>
                <c:pt idx="66">
                  <c:v>199.22942797411102</c:v>
                </c:pt>
                <c:pt idx="67">
                  <c:v>198.77693519758432</c:v>
                </c:pt>
                <c:pt idx="68">
                  <c:v>198.32022474537857</c:v>
                </c:pt>
                <c:pt idx="69">
                  <c:v>197.85933495521587</c:v>
                </c:pt>
                <c:pt idx="70">
                  <c:v>197.39430455562172</c:v>
                </c:pt>
                <c:pt idx="71">
                  <c:v>196.92517265798088</c:v>
                </c:pt>
                <c:pt idx="72">
                  <c:v>196.45197874852539</c:v>
                </c:pt>
                <c:pt idx="73">
                  <c:v>195.97476268025667</c:v>
                </c:pt>
                <c:pt idx="74">
                  <c:v>195.49356466480555</c:v>
                </c:pt>
                <c:pt idx="75">
                  <c:v>195.00842526423341</c:v>
                </c:pt>
                <c:pt idx="76">
                  <c:v>194.51938538277614</c:v>
                </c:pt>
                <c:pt idx="77">
                  <c:v>194.02648625853493</c:v>
                </c:pt>
                <c:pt idx="78">
                  <c:v>193.52976945511708</c:v>
                </c:pt>
                <c:pt idx="79">
                  <c:v>193.02927685322854</c:v>
                </c:pt>
                <c:pt idx="80">
                  <c:v>192.52505064222268</c:v>
                </c:pt>
                <c:pt idx="81">
                  <c:v>191.8670991656972</c:v>
                </c:pt>
                <c:pt idx="82">
                  <c:v>191.05531869230796</c:v>
                </c:pt>
                <c:pt idx="83">
                  <c:v>190.24000258014621</c:v>
                </c:pt>
                <c:pt idx="84">
                  <c:v>189.42121924761921</c:v>
                </c:pt>
                <c:pt idx="85">
                  <c:v>188.59903722795559</c:v>
                </c:pt>
                <c:pt idx="86">
                  <c:v>187.77352515469877</c:v>
                </c:pt>
                <c:pt idx="87">
                  <c:v>186.94475174726969</c:v>
                </c:pt>
                <c:pt idx="88">
                  <c:v>186.11278579660186</c:v>
                </c:pt>
                <c:pt idx="89">
                  <c:v>185.2776961508545</c:v>
                </c:pt>
                <c:pt idx="90">
                  <c:v>184.43955170120881</c:v>
                </c:pt>
                <c:pt idx="91">
                  <c:v>183.53181307362507</c:v>
                </c:pt>
                <c:pt idx="92">
                  <c:v>182.55450709880401</c:v>
                </c:pt>
                <c:pt idx="93">
                  <c:v>181.57442893369259</c:v>
                </c:pt>
                <c:pt idx="94">
                  <c:v>180.59165906895211</c:v>
                </c:pt>
                <c:pt idx="95">
                  <c:v>179.60627786279034</c:v>
                </c:pt>
                <c:pt idx="96">
                  <c:v>178.61836552478161</c:v>
                </c:pt>
                <c:pt idx="97">
                  <c:v>177.62800209986446</c:v>
                </c:pt>
                <c:pt idx="98">
                  <c:v>176.63526745252358</c:v>
                </c:pt>
                <c:pt idx="99">
                  <c:v>175.64024125115876</c:v>
                </c:pt>
                <c:pt idx="100">
                  <c:v>174.6430029526465</c:v>
                </c:pt>
                <c:pt idx="101">
                  <c:v>173.63292691228347</c:v>
                </c:pt>
                <c:pt idx="102">
                  <c:v>172.61008918605719</c:v>
                </c:pt>
                <c:pt idx="103">
                  <c:v>171.58529581694518</c:v>
                </c:pt>
                <c:pt idx="104">
                  <c:v>170.55862708688366</c:v>
                </c:pt>
                <c:pt idx="105">
                  <c:v>169.53016297136517</c:v>
                </c:pt>
                <c:pt idx="106">
                  <c:v>168.49998312487929</c:v>
                </c:pt>
                <c:pt idx="107">
                  <c:v>167.4681668665846</c:v>
                </c:pt>
                <c:pt idx="108">
                  <c:v>166.43479316621477</c:v>
                </c:pt>
                <c:pt idx="109">
                  <c:v>165.39994063022252</c:v>
                </c:pt>
                <c:pt idx="110">
                  <c:v>164.36368748816361</c:v>
                </c:pt>
                <c:pt idx="111">
                  <c:v>163.44994669025937</c:v>
                </c:pt>
                <c:pt idx="112">
                  <c:v>162.65878676594045</c:v>
                </c:pt>
                <c:pt idx="113">
                  <c:v>161.86615225483203</c:v>
                </c:pt>
                <c:pt idx="114">
                  <c:v>161.07210057801652</c:v>
                </c:pt>
                <c:pt idx="115">
                  <c:v>160.2766889532374</c:v>
                </c:pt>
                <c:pt idx="116">
                  <c:v>159.4799743859061</c:v>
                </c:pt>
                <c:pt idx="117">
                  <c:v>158.68201366024365</c:v>
                </c:pt>
                <c:pt idx="118">
                  <c:v>157.8828633305572</c:v>
                </c:pt>
                <c:pt idx="119">
                  <c:v>157.08257971265473</c:v>
                </c:pt>
                <c:pt idx="120">
                  <c:v>156.28121887539788</c:v>
                </c:pt>
                <c:pt idx="121">
                  <c:v>155.27247245359655</c:v>
                </c:pt>
                <c:pt idx="122">
                  <c:v>154.05647239401378</c:v>
                </c:pt>
                <c:pt idx="123">
                  <c:v>152.840192706127</c:v>
                </c:pt>
                <c:pt idx="124">
                  <c:v>151.62371973952216</c:v>
                </c:pt>
                <c:pt idx="125">
                  <c:v>150.40713909899725</c:v>
                </c:pt>
                <c:pt idx="126">
                  <c:v>149.19053563273064</c:v>
                </c:pt>
                <c:pt idx="127">
                  <c:v>147.97399342082562</c:v>
                </c:pt>
                <c:pt idx="128">
                  <c:v>146.75759576423124</c:v>
                </c:pt>
                <c:pt idx="129">
                  <c:v>145.5414251740375</c:v>
                </c:pt>
                <c:pt idx="130">
                  <c:v>144.32556336114692</c:v>
                </c:pt>
                <c:pt idx="131">
                  <c:v>143.05581293757157</c:v>
                </c:pt>
                <c:pt idx="132">
                  <c:v>141.73229453688722</c:v>
                </c:pt>
                <c:pt idx="133">
                  <c:v>140.40952909647265</c:v>
                </c:pt>
                <c:pt idx="134">
                  <c:v>139.08760341682594</c:v>
                </c:pt>
                <c:pt idx="135">
                  <c:v>137.76660329792466</c:v>
                </c:pt>
                <c:pt idx="136">
                  <c:v>136.44661353034897</c:v>
                </c:pt>
                <c:pt idx="137">
                  <c:v>135.12771788684773</c:v>
                </c:pt>
                <c:pt idx="138">
                  <c:v>133.80999911434384</c:v>
                </c:pt>
                <c:pt idx="139">
                  <c:v>132.4935389263764</c:v>
                </c:pt>
                <c:pt idx="140">
                  <c:v>131.17841799597625</c:v>
                </c:pt>
                <c:pt idx="141">
                  <c:v>129.21277603078494</c:v>
                </c:pt>
                <c:pt idx="142">
                  <c:v>126.59744199409535</c:v>
                </c:pt>
                <c:pt idx="143">
                  <c:v>123.98662044602243</c:v>
                </c:pt>
                <c:pt idx="144">
                  <c:v>121.3805053410662</c:v>
                </c:pt>
                <c:pt idx="145">
                  <c:v>118.77928672519229</c:v>
                </c:pt>
                <c:pt idx="146">
                  <c:v>116.18315072572655</c:v>
                </c:pt>
                <c:pt idx="147">
                  <c:v>113.59227954332594</c:v>
                </c:pt>
                <c:pt idx="148">
                  <c:v>111.00685144598989</c:v>
                </c:pt>
                <c:pt idx="149">
                  <c:v>108.42704076507236</c:v>
                </c:pt>
                <c:pt idx="150">
                  <c:v>105.85301789326027</c:v>
                </c:pt>
                <c:pt idx="151">
                  <c:v>103.28494928447623</c:v>
                </c:pt>
                <c:pt idx="152">
                  <c:v>100.72299745566802</c:v>
                </c:pt>
                <c:pt idx="153">
                  <c:v>98.167320990443528</c:v>
                </c:pt>
                <c:pt idx="154">
                  <c:v>95.618074544510847</c:v>
                </c:pt>
                <c:pt idx="155">
                  <c:v>93.075408852881679</c:v>
                </c:pt>
                <c:pt idx="156">
                  <c:v>87.43293222292894</c:v>
                </c:pt>
                <c:pt idx="157">
                  <c:v>78.697646346822012</c:v>
                </c:pt>
                <c:pt idx="158">
                  <c:v>69.989144357520843</c:v>
                </c:pt>
                <c:pt idx="159">
                  <c:v>61.308640583105671</c:v>
                </c:pt>
                <c:pt idx="160">
                  <c:v>52.657306227204785</c:v>
                </c:pt>
                <c:pt idx="161">
                  <c:v>40.080742004391716</c:v>
                </c:pt>
                <c:pt idx="162">
                  <c:v>23.593447785259222</c:v>
                </c:pt>
                <c:pt idx="163">
                  <c:v>7.5491127559877844</c:v>
                </c:pt>
                <c:pt idx="164">
                  <c:v>-8.0501249649569697</c:v>
                </c:pt>
                <c:pt idx="165">
                  <c:v>-19.798975485431534</c:v>
                </c:pt>
                <c:pt idx="166">
                  <c:v>-27.711801861464554</c:v>
                </c:pt>
                <c:pt idx="167">
                  <c:v>-38.463065085708834</c:v>
                </c:pt>
                <c:pt idx="168">
                  <c:v>-49.957727032693271</c:v>
                </c:pt>
                <c:pt idx="169">
                  <c:v>-67.333898320630979</c:v>
                </c:pt>
                <c:pt idx="170">
                  <c:v>-86.396086568032047</c:v>
                </c:pt>
                <c:pt idx="171">
                  <c:v>-92.493040050688464</c:v>
                </c:pt>
                <c:pt idx="172">
                  <c:v>-91.93789933750142</c:v>
                </c:pt>
                <c:pt idx="173">
                  <c:v>-91.387538021758957</c:v>
                </c:pt>
                <c:pt idx="174">
                  <c:v>-90.841900950373443</c:v>
                </c:pt>
                <c:pt idx="175">
                  <c:v>-90.300933768071488</c:v>
                </c:pt>
                <c:pt idx="176">
                  <c:v>-89.764582903534603</c:v>
                </c:pt>
                <c:pt idx="177">
                  <c:v>-89.232795555820545</c:v>
                </c:pt>
                <c:pt idx="178">
                  <c:v>-88.705519681059002</c:v>
                </c:pt>
                <c:pt idx="179">
                  <c:v>-88.182703979415081</c:v>
                </c:pt>
                <c:pt idx="180">
                  <c:v>-87.664297882314969</c:v>
                </c:pt>
                <c:pt idx="181">
                  <c:v>-87.150251539927339</c:v>
                </c:pt>
                <c:pt idx="182">
                  <c:v>-86.640515808894378</c:v>
                </c:pt>
                <c:pt idx="183">
                  <c:v>-86.135042240307499</c:v>
                </c:pt>
                <c:pt idx="184">
                  <c:v>-85.633783067921627</c:v>
                </c:pt>
                <c:pt idx="185">
                  <c:v>-85.13669119660284</c:v>
                </c:pt>
                <c:pt idx="186">
                  <c:v>-84.643720191003837</c:v>
                </c:pt>
                <c:pt idx="187">
                  <c:v>-84.154824264462661</c:v>
                </c:pt>
                <c:pt idx="188">
                  <c:v>-83.669958268118975</c:v>
                </c:pt>
                <c:pt idx="189">
                  <c:v>-83.189077680243486</c:v>
                </c:pt>
                <c:pt idx="190">
                  <c:v>-82.712138595775727</c:v>
                </c:pt>
                <c:pt idx="191">
                  <c:v>-82.239097716065075</c:v>
                </c:pt>
                <c:pt idx="192">
                  <c:v>-81.76991233881138</c:v>
                </c:pt>
                <c:pt idx="193">
                  <c:v>-81.304540348199652</c:v>
                </c:pt>
                <c:pt idx="194">
                  <c:v>-80.842940205225744</c:v>
                </c:pt>
                <c:pt idx="195">
                  <c:v>-80.385070938207519</c:v>
                </c:pt>
                <c:pt idx="196">
                  <c:v>-79.930892133478935</c:v>
                </c:pt>
                <c:pt idx="197">
                  <c:v>-79.480363926261163</c:v>
                </c:pt>
                <c:pt idx="198">
                  <c:v>-79.033446991708942</c:v>
                </c:pt>
                <c:pt idx="199">
                  <c:v>-78.590102536126636</c:v>
                </c:pt>
                <c:pt idx="200">
                  <c:v>-78.15029228835138</c:v>
                </c:pt>
                <c:pt idx="201">
                  <c:v>-77.71397849129886</c:v>
                </c:pt>
                <c:pt idx="202">
                  <c:v>-73.448697004862353</c:v>
                </c:pt>
                <c:pt idx="203">
                  <c:v>-69.510199000112749</c:v>
                </c:pt>
                <c:pt idx="204">
                  <c:v>-65.865548645107779</c:v>
                </c:pt>
                <c:pt idx="205">
                  <c:v>-62.485894012752581</c:v>
                </c:pt>
                <c:pt idx="206">
                  <c:v>-59.345870447889538</c:v>
                </c:pt>
                <c:pt idx="207">
                  <c:v>-56.423103678283375</c:v>
                </c:pt>
                <c:pt idx="208">
                  <c:v>-53.697793987197784</c:v>
                </c:pt>
                <c:pt idx="209">
                  <c:v>-51.152366623622036</c:v>
                </c:pt>
                <c:pt idx="210">
                  <c:v>-48.771176616828683</c:v>
                </c:pt>
                <c:pt idx="211">
                  <c:v>-46.540258495231257</c:v>
                </c:pt>
                <c:pt idx="212">
                  <c:v>-44.44711324130936</c:v>
                </c:pt>
                <c:pt idx="213">
                  <c:v>-42.480526260994687</c:v>
                </c:pt>
                <c:pt idx="214">
                  <c:v>-40.630411294799885</c:v>
                </c:pt>
                <c:pt idx="215">
                  <c:v>-38.88767611531393</c:v>
                </c:pt>
                <c:pt idx="216">
                  <c:v>-37.244106591899332</c:v>
                </c:pt>
                <c:pt idx="217">
                  <c:v>-35.692266297170612</c:v>
                </c:pt>
                <c:pt idx="218">
                  <c:v>-34.225409310918607</c:v>
                </c:pt>
                <c:pt idx="219">
                  <c:v>-32.837404268695167</c:v>
                </c:pt>
                <c:pt idx="220">
                  <c:v>-31.522668022317461</c:v>
                </c:pt>
                <c:pt idx="221">
                  <c:v>-30.276107542225898</c:v>
                </c:pt>
                <c:pt idx="222">
                  <c:v>-29.093068908068968</c:v>
                </c:pt>
                <c:pt idx="223">
                  <c:v>-27.969292412906096</c:v>
                </c:pt>
                <c:pt idx="224">
                  <c:v>-26.900872955026607</c:v>
                </c:pt>
                <c:pt idx="225">
                  <c:v>-25.884225015176504</c:v>
                </c:pt>
                <c:pt idx="226">
                  <c:v>-24.916051620456049</c:v>
                </c:pt>
                <c:pt idx="227">
                  <c:v>-23.993316782919148</c:v>
                </c:pt>
                <c:pt idx="228">
                  <c:v>-23.113220973891956</c:v>
                </c:pt>
                <c:pt idx="229">
                  <c:v>-22.273179256610028</c:v>
                </c:pt>
                <c:pt idx="230">
                  <c:v>-21.470801751882856</c:v>
                </c:pt>
                <c:pt idx="231">
                  <c:v>-20.703876155713882</c:v>
                </c:pt>
                <c:pt idx="232">
                  <c:v>-19.970352065429566</c:v>
                </c:pt>
                <c:pt idx="233">
                  <c:v>-19.268326902970394</c:v>
                </c:pt>
                <c:pt idx="234">
                  <c:v>-18.596033251452074</c:v>
                </c:pt>
                <c:pt idx="235">
                  <c:v>-17.951827444644945</c:v>
                </c:pt>
                <c:pt idx="236">
                  <c:v>-17.334179269252331</c:v>
                </c:pt>
                <c:pt idx="237">
                  <c:v>-16.741662657297237</c:v>
                </c:pt>
                <c:pt idx="238">
                  <c:v>-16.172947260975423</c:v>
                </c:pt>
                <c:pt idx="239">
                  <c:v>-15.626790815353619</c:v>
                </c:pt>
                <c:pt idx="240">
                  <c:v>-15.102032205582114</c:v>
                </c:pt>
                <c:pt idx="241">
                  <c:v>-14.59758516510135</c:v>
                </c:pt>
                <c:pt idx="242">
                  <c:v>-14.112432539862965</c:v>
                </c:pt>
                <c:pt idx="243">
                  <c:v>-13.645621061036216</c:v>
                </c:pt>
                <c:pt idx="244">
                  <c:v>-13.196256575181856</c:v>
                </c:pt>
                <c:pt idx="245">
                  <c:v>-12.763499686576854</c:v>
                </c:pt>
                <c:pt idx="246">
                  <c:v>-12.346561771373528</c:v>
                </c:pt>
                <c:pt idx="247">
                  <c:v>-11.944701327670282</c:v>
                </c:pt>
                <c:pt idx="248">
                  <c:v>-11.557220629438509</c:v>
                </c:pt>
                <c:pt idx="249">
                  <c:v>-11.183462655658559</c:v>
                </c:pt>
                <c:pt idx="250">
                  <c:v>-10.822808269028428</c:v>
                </c:pt>
                <c:pt idx="251">
                  <c:v>-10.474673621270613</c:v>
                </c:pt>
                <c:pt idx="252">
                  <c:v>-10.138507764420277</c:v>
                </c:pt>
                <c:pt idx="253">
                  <c:v>-9.8137904495698507</c:v>
                </c:pt>
                <c:pt idx="254">
                  <c:v>-9.5000300964026856</c:v>
                </c:pt>
                <c:pt idx="255">
                  <c:v>-9.1967619185013625</c:v>
                </c:pt>
                <c:pt idx="256">
                  <c:v>-8.903546190888731</c:v>
                </c:pt>
                <c:pt idx="257">
                  <c:v>-8.6199666475727614</c:v>
                </c:pt>
                <c:pt idx="258">
                  <c:v>-8.3456289980397376</c:v>
                </c:pt>
                <c:pt idx="259">
                  <c:v>-8.0801595526891816</c:v>
                </c:pt>
                <c:pt idx="260">
                  <c:v>-7.8232039481435294</c:v>
                </c:pt>
                <c:pt idx="261">
                  <c:v>-7.5744259642077933</c:v>
                </c:pt>
                <c:pt idx="262">
                  <c:v>-7.3335064250105289</c:v>
                </c:pt>
                <c:pt idx="263">
                  <c:v>-7.1001421775370561</c:v>
                </c:pt>
                <c:pt idx="264">
                  <c:v>-6.8740451413771106</c:v>
                </c:pt>
                <c:pt idx="265">
                  <c:v>-6.6549414240598832</c:v>
                </c:pt>
                <c:pt idx="266">
                  <c:v>-6.4425704968460842</c:v>
                </c:pt>
                <c:pt idx="267">
                  <c:v>-6.2366844262947767</c:v>
                </c:pt>
                <c:pt idx="268">
                  <c:v>-6.0370471573280371</c:v>
                </c:pt>
                <c:pt idx="269">
                  <c:v>-5.8434338438828819</c:v>
                </c:pt>
                <c:pt idx="270">
                  <c:v>-5.6556302235717268</c:v>
                </c:pt>
                <c:pt idx="271">
                  <c:v>-5.4734320330735589</c:v>
                </c:pt>
                <c:pt idx="272">
                  <c:v>-5.2966444612508221</c:v>
                </c:pt>
                <c:pt idx="273">
                  <c:v>-5.1250816372349339</c:v>
                </c:pt>
                <c:pt idx="274">
                  <c:v>-4.9585661509487036</c:v>
                </c:pt>
                <c:pt idx="275">
                  <c:v>-4.796928603738877</c:v>
                </c:pt>
                <c:pt idx="276">
                  <c:v>-4.640007186978762</c:v>
                </c:pt>
                <c:pt idx="277">
                  <c:v>-4.4876472866710895</c:v>
                </c:pt>
                <c:pt idx="278">
                  <c:v>-4.3397011122364821</c:v>
                </c:pt>
                <c:pt idx="279">
                  <c:v>-4.196027347814681</c:v>
                </c:pt>
                <c:pt idx="280">
                  <c:v>-4.0564908245352038</c:v>
                </c:pt>
                <c:pt idx="281">
                  <c:v>-3.9209622123325731</c:v>
                </c:pt>
                <c:pt idx="282">
                  <c:v>-3.7893177299897136</c:v>
                </c:pt>
                <c:pt idx="283">
                  <c:v>-3.6614388721924223</c:v>
                </c:pt>
                <c:pt idx="284">
                  <c:v>-3.5372121524688613</c:v>
                </c:pt>
                <c:pt idx="285">
                  <c:v>-3.4165288609715803</c:v>
                </c:pt>
                <c:pt idx="286">
                  <c:v>-3.2992848361362794</c:v>
                </c:pt>
                <c:pt idx="287">
                  <c:v>-3.1853802493219132</c:v>
                </c:pt>
                <c:pt idx="288">
                  <c:v>-3.0747194016016386</c:v>
                </c:pt>
                <c:pt idx="289">
                  <c:v>-2.9672105319335702</c:v>
                </c:pt>
                <c:pt idx="290">
                  <c:v>-2.8627656359952796</c:v>
                </c:pt>
                <c:pt idx="291">
                  <c:v>-2.7613002950165146</c:v>
                </c:pt>
                <c:pt idx="292">
                  <c:v>-2.6627335139911397</c:v>
                </c:pt>
                <c:pt idx="293">
                  <c:v>-2.5669875686923618</c:v>
                </c:pt>
                <c:pt idx="294">
                  <c:v>-2.4739878609549453</c:v>
                </c:pt>
                <c:pt idx="295">
                  <c:v>-2.3836627817247491</c:v>
                </c:pt>
                <c:pt idx="296">
                  <c:v>-2.2959435814097464</c:v>
                </c:pt>
                <c:pt idx="297">
                  <c:v>-2.2107642470980289</c:v>
                </c:pt>
                <c:pt idx="298">
                  <c:v>-2.1280613862371687</c:v>
                </c:pt>
                <c:pt idx="299">
                  <c:v>-2.0477741163961367</c:v>
                </c:pt>
                <c:pt idx="300">
                  <c:v>-1.9698439607557023</c:v>
                </c:pt>
                <c:pt idx="301">
                  <c:v>-1.8942147489962202</c:v>
                </c:pt>
                <c:pt idx="302">
                  <c:v>-1.8208325232729308</c:v>
                </c:pt>
                <c:pt idx="303">
                  <c:v>-1.7496454489885536</c:v>
                </c:pt>
                <c:pt idx="304">
                  <c:v>-1.6806037300912022</c:v>
                </c:pt>
                <c:pt idx="305">
                  <c:v>-1.6136595286425048</c:v>
                </c:pt>
                <c:pt idx="306">
                  <c:v>-1.5487668884163983</c:v>
                </c:pt>
                <c:pt idx="307">
                  <c:v>-1.4858816623035591</c:v>
                </c:pt>
                <c:pt idx="308">
                  <c:v>-1.4249614433097499</c:v>
                </c:pt>
                <c:pt idx="309">
                  <c:v>-1.3659654989486971</c:v>
                </c:pt>
                <c:pt idx="310">
                  <c:v>-1.3088547088415032</c:v>
                </c:pt>
                <c:pt idx="311">
                  <c:v>-1.2535915053450353</c:v>
                </c:pt>
                <c:pt idx="312">
                  <c:v>-1.2001398170413409</c:v>
                </c:pt>
                <c:pt idx="313">
                  <c:v>-1.1484650149289242</c:v>
                </c:pt>
                <c:pt idx="314">
                  <c:v>-1.0985338611646933</c:v>
                </c:pt>
                <c:pt idx="315">
                  <c:v>-1.0503144602126271</c:v>
                </c:pt>
                <c:pt idx="316">
                  <c:v>-1.0037762122616947</c:v>
                </c:pt>
                <c:pt idx="317">
                  <c:v>-0.9588897687813106</c:v>
                </c:pt>
                <c:pt idx="318">
                  <c:v>-0.91562699008767268</c:v>
                </c:pt>
                <c:pt idx="319">
                  <c:v>-0.87396090479862021</c:v>
                </c:pt>
                <c:pt idx="320">
                  <c:v>-0.83386567105828546</c:v>
                </c:pt>
                <c:pt idx="321">
                  <c:v>-0.79531653941566438</c:v>
                </c:pt>
                <c:pt idx="322">
                  <c:v>-0.75828981724337985</c:v>
                </c:pt>
                <c:pt idx="323">
                  <c:v>-0.72276283458425783</c:v>
                </c:pt>
                <c:pt idx="324">
                  <c:v>-0.6887139113139541</c:v>
                </c:pt>
                <c:pt idx="325">
                  <c:v>-0.65612232550762772</c:v>
                </c:pt>
                <c:pt idx="326">
                  <c:v>-0.62496828289764017</c:v>
                </c:pt>
                <c:pt idx="327">
                  <c:v>-0.59523288730738355</c:v>
                </c:pt>
                <c:pt idx="328">
                  <c:v>-0.56689811194364836</c:v>
                </c:pt>
                <c:pt idx="329">
                  <c:v>-0.53994677142641645</c:v>
                </c:pt>
                <c:pt idx="330">
                  <c:v>-0.51436249443070436</c:v>
                </c:pt>
                <c:pt idx="331">
                  <c:v>-0.4901296968101122</c:v>
                </c:pt>
                <c:pt idx="332">
                  <c:v>-0.4672335550662513</c:v>
                </c:pt>
                <c:pt idx="333">
                  <c:v>-0.44565998002242746</c:v>
                </c:pt>
                <c:pt idx="334">
                  <c:v>-0.42539559055412701</c:v>
                </c:pt>
                <c:pt idx="335">
                  <c:v>-0.40642768722346007</c:v>
                </c:pt>
                <c:pt idx="336">
                  <c:v>-0.38874422566026379</c:v>
                </c:pt>
                <c:pt idx="337">
                  <c:v>-0.37233378952977952</c:v>
                </c:pt>
                <c:pt idx="338">
                  <c:v>-0.3571855629265247</c:v>
                </c:pt>
                <c:pt idx="339">
                  <c:v>-0.343289302037181</c:v>
                </c:pt>
                <c:pt idx="340">
                  <c:v>-0.33063530592310492</c:v>
                </c:pt>
                <c:pt idx="341">
                  <c:v>-0.31921438628656817</c:v>
                </c:pt>
                <c:pt idx="342">
                  <c:v>-0.30901783610515005</c:v>
                </c:pt>
                <c:pt idx="343">
                  <c:v>-0.30003739704669141</c:v>
                </c:pt>
                <c:pt idx="344">
                  <c:v>-0.2922652256134155</c:v>
                </c:pt>
                <c:pt idx="345">
                  <c:v>-0.28569385800812708</c:v>
                </c:pt>
                <c:pt idx="346">
                  <c:v>-0.28031617376702606</c:v>
                </c:pt>
                <c:pt idx="347">
                  <c:v>-0.27612535826090545</c:v>
                </c:pt>
                <c:pt idx="348">
                  <c:v>-0.27311486422667847</c:v>
                </c:pt>
                <c:pt idx="349">
                  <c:v>-0.27127837255087506</c:v>
                </c:pt>
                <c:pt idx="350">
                  <c:v>-0.27060975258186565</c:v>
                </c:pt>
                <c:pt idx="351">
                  <c:v>-0.27110302229395067</c:v>
                </c:pt>
                <c:pt idx="352">
                  <c:v>-0.27275230866020878</c:v>
                </c:pt>
                <c:pt idx="353">
                  <c:v>-0.27555180860917755</c:v>
                </c:pt>
                <c:pt idx="354">
                  <c:v>-0.27949575094137219</c:v>
                </c:pt>
                <c:pt idx="355">
                  <c:v>-0.28457835956528665</c:v>
                </c:pt>
                <c:pt idx="356">
                  <c:v>-0.2907938183803816</c:v>
                </c:pt>
                <c:pt idx="357">
                  <c:v>-0.2981362380895401</c:v>
                </c:pt>
                <c:pt idx="358">
                  <c:v>-0.30659962516939182</c:v>
                </c:pt>
                <c:pt idx="359">
                  <c:v>-0.31617785316802005</c:v>
                </c:pt>
                <c:pt idx="360">
                  <c:v>-0.32686463643997032</c:v>
                </c:pt>
                <c:pt idx="361">
                  <c:v>-0.33865350637176722</c:v>
                </c:pt>
                <c:pt idx="362">
                  <c:v>-0.35153779010005798</c:v>
                </c:pt>
                <c:pt idx="363">
                  <c:v>-0.36551059168083949</c:v>
                </c:pt>
                <c:pt idx="364">
                  <c:v>-0.38056477563288743</c:v>
                </c:pt>
                <c:pt idx="365">
                  <c:v>-0.3966929527516041</c:v>
                </c:pt>
                <c:pt idx="366">
                  <c:v>-0.41388746807053034</c:v>
                </c:pt>
                <c:pt idx="367">
                  <c:v>-0.43214039083587985</c:v>
                </c:pt>
                <c:pt idx="368">
                  <c:v>-0.45144350635350583</c:v>
                </c:pt>
                <c:pt idx="369">
                  <c:v>-0.47178830956658391</c:v>
                </c:pt>
                <c:pt idx="370">
                  <c:v>-0.49316600022483648</c:v>
                </c:pt>
                <c:pt idx="371">
                  <c:v>-0.51556747951134574</c:v>
                </c:pt>
                <c:pt idx="372">
                  <c:v>-0.53898334800001702</c:v>
                </c:pt>
                <c:pt idx="373">
                  <c:v>-0.56340390482487057</c:v>
                </c:pt>
                <c:pt idx="374">
                  <c:v>-0.58881914795100954</c:v>
                </c:pt>
                <c:pt idx="375">
                  <c:v>-0.615218775445874</c:v>
                </c:pt>
                <c:pt idx="376">
                  <c:v>-0.6425921876580093</c:v>
                </c:pt>
                <c:pt idx="377">
                  <c:v>-0.67092849021877932</c:v>
                </c:pt>
                <c:pt idx="378">
                  <c:v>-0.70021649779016049</c:v>
                </c:pt>
                <c:pt idx="379">
                  <c:v>-0.73044473848886082</c:v>
                </c:pt>
                <c:pt idx="380">
                  <c:v>-0.7616014589234994</c:v>
                </c:pt>
                <c:pt idx="381">
                  <c:v>-0.79367462978745851</c:v>
                </c:pt>
                <c:pt idx="382">
                  <c:v>-0.82665195195529306</c:v>
                </c:pt>
                <c:pt idx="383">
                  <c:v>-0.86052086303530173</c:v>
                </c:pt>
                <c:pt idx="384">
                  <c:v>-0.89526854433505998</c:v>
                </c:pt>
                <c:pt idx="385">
                  <c:v>-0.93088192820042737</c:v>
                </c:pt>
                <c:pt idx="386">
                  <c:v>-0.96734770569184503</c:v>
                </c:pt>
                <c:pt idx="387">
                  <c:v>-1.0046523345646383</c:v>
                </c:pt>
                <c:pt idx="388">
                  <c:v>-1.0427820475226195</c:v>
                </c:pt>
                <c:pt idx="389">
                  <c:v>-1.0817228607165508</c:v>
                </c:pt>
                <c:pt idx="390">
                  <c:v>-1.1214605824610311</c:v>
                </c:pt>
                <c:pt idx="391">
                  <c:v>-1.1619808221451615</c:v>
                </c:pt>
                <c:pt idx="392">
                  <c:v>-1.2032689993139145</c:v>
                </c:pt>
                <c:pt idx="393">
                  <c:v>-1.2453103528985343</c:v>
                </c:pt>
                <c:pt idx="394">
                  <c:v>-1.2880899505755645</c:v>
                </c:pt>
                <c:pt idx="395">
                  <c:v>-1.3315926982352084</c:v>
                </c:pt>
                <c:pt idx="396">
                  <c:v>-1.3758033495407624</c:v>
                </c:pt>
                <c:pt idx="397">
                  <c:v>-1.4207065155617697</c:v>
                </c:pt>
                <c:pt idx="398">
                  <c:v>-1.4662866744643686</c:v>
                </c:pt>
                <c:pt idx="399">
                  <c:v>-1.5125281812431204</c:v>
                </c:pt>
                <c:pt idx="400">
                  <c:v>-1.5594152774792551</c:v>
                </c:pt>
                <c:pt idx="401">
                  <c:v>-1.6069321011109781</c:v>
                </c:pt>
                <c:pt idx="402">
                  <c:v>-1.6550626962020489</c:v>
                </c:pt>
                <c:pt idx="403">
                  <c:v>-1.7037910226954887</c:v>
                </c:pt>
                <c:pt idx="404">
                  <c:v>-1.7531009661397357</c:v>
                </c:pt>
                <c:pt idx="405">
                  <c:v>-1.8029763473751574</c:v>
                </c:pt>
                <c:pt idx="406">
                  <c:v>-1.8534009321692937</c:v>
                </c:pt>
                <c:pt idx="407">
                  <c:v>-1.9043584407896945</c:v>
                </c:pt>
                <c:pt idx="408">
                  <c:v>-1.9558325575036677</c:v>
                </c:pt>
                <c:pt idx="409">
                  <c:v>-2.0078069399947256</c:v>
                </c:pt>
                <c:pt idx="410">
                  <c:v>-2.0602652286859304</c:v>
                </c:pt>
                <c:pt idx="411">
                  <c:v>-2.1131910559607929</c:v>
                </c:pt>
                <c:pt idx="412">
                  <c:v>-2.1665680552727848</c:v>
                </c:pt>
                <c:pt idx="413">
                  <c:v>-2.2203798701349413</c:v>
                </c:pt>
                <c:pt idx="414">
                  <c:v>-2.2746101629814364</c:v>
                </c:pt>
                <c:pt idx="415">
                  <c:v>-2.3292426238934301</c:v>
                </c:pt>
                <c:pt idx="416">
                  <c:v>-2.3842609791818608</c:v>
                </c:pt>
                <c:pt idx="417">
                  <c:v>-2.439648999820256</c:v>
                </c:pt>
                <c:pt idx="418">
                  <c:v>-2.4953905097210458</c:v>
                </c:pt>
                <c:pt idx="419">
                  <c:v>-2.5514693938492039</c:v>
                </c:pt>
                <c:pt idx="420">
                  <c:v>-2.6078696061674544</c:v>
                </c:pt>
                <c:pt idx="421">
                  <c:v>-2.6645751774076412</c:v>
                </c:pt>
                <c:pt idx="422">
                  <c:v>-2.7215702226632432</c:v>
                </c:pt>
                <c:pt idx="423">
                  <c:v>-2.7788389487983585</c:v>
                </c:pt>
                <c:pt idx="424">
                  <c:v>-2.8363656616688697</c:v>
                </c:pt>
                <c:pt idx="425">
                  <c:v>-2.8941347731518428</c:v>
                </c:pt>
                <c:pt idx="426">
                  <c:v>-2.9521308079795792</c:v>
                </c:pt>
                <c:pt idx="427">
                  <c:v>-3.0103384103750561</c:v>
                </c:pt>
                <c:pt idx="428">
                  <c:v>-3.0687423504858762</c:v>
                </c:pt>
                <c:pt idx="429">
                  <c:v>-3.1273275306141506</c:v>
                </c:pt>
                <c:pt idx="430">
                  <c:v>-3.1860789912400724</c:v>
                </c:pt>
                <c:pt idx="431">
                  <c:v>-3.2449819168372827</c:v>
                </c:pt>
                <c:pt idx="432">
                  <c:v>-3.3040216414784123</c:v>
                </c:pt>
                <c:pt idx="433">
                  <c:v>-3.3631836542295304</c:v>
                </c:pt>
                <c:pt idx="434">
                  <c:v>-3.4224536043325053</c:v>
                </c:pt>
                <c:pt idx="435">
                  <c:v>-3.4818173061745914</c:v>
                </c:pt>
                <c:pt idx="436">
                  <c:v>-3.5412607440448487</c:v>
                </c:pt>
                <c:pt idx="437">
                  <c:v>-3.6007700766772581</c:v>
                </c:pt>
                <c:pt idx="438">
                  <c:v>-3.660331641580699</c:v>
                </c:pt>
                <c:pt idx="439">
                  <c:v>-3.719931959156205</c:v>
                </c:pt>
                <c:pt idx="440">
                  <c:v>-3.7795577366021611</c:v>
                </c:pt>
                <c:pt idx="441">
                  <c:v>-3.8391958716083532</c:v>
                </c:pt>
                <c:pt idx="442">
                  <c:v>-3.8988334558400553</c:v>
                </c:pt>
                <c:pt idx="443">
                  <c:v>-3.9584577782135097</c:v>
                </c:pt>
                <c:pt idx="444">
                  <c:v>-4.0180563279644241</c:v>
                </c:pt>
                <c:pt idx="445">
                  <c:v>-4.0776167975113085</c:v>
                </c:pt>
                <c:pt idx="446">
                  <c:v>-4.137127085115643</c:v>
                </c:pt>
                <c:pt idx="447">
                  <c:v>-4.1965752973411501</c:v>
                </c:pt>
                <c:pt idx="448">
                  <c:v>-4.2559497513145006</c:v>
                </c:pt>
                <c:pt idx="449">
                  <c:v>-4.3152389767900763</c:v>
                </c:pt>
                <c:pt idx="450">
                  <c:v>-4.3744317180215262</c:v>
                </c:pt>
                <c:pt idx="451">
                  <c:v>-4.4335169354429818</c:v>
                </c:pt>
                <c:pt idx="452">
                  <c:v>-4.4924838071630342</c:v>
                </c:pt>
                <c:pt idx="453">
                  <c:v>-4.5513217302745765</c:v>
                </c:pt>
                <c:pt idx="454">
                  <c:v>-4.6100203219839218</c:v>
                </c:pt>
                <c:pt idx="455">
                  <c:v>-4.6685694205625472</c:v>
                </c:pt>
                <c:pt idx="456">
                  <c:v>-4.7269590861250741</c:v>
                </c:pt>
                <c:pt idx="457">
                  <c:v>-4.7851796012370889</c:v>
                </c:pt>
                <c:pt idx="458">
                  <c:v>-4.8432214713565891</c:v>
                </c:pt>
                <c:pt idx="459">
                  <c:v>-4.901075425112853</c:v>
                </c:pt>
                <c:pt idx="460">
                  <c:v>-4.9587324144266951</c:v>
                </c:pt>
                <c:pt idx="461">
                  <c:v>-5.0161836144760068</c:v>
                </c:pt>
                <c:pt idx="462">
                  <c:v>-5.0734204235107141</c:v>
                </c:pt>
                <c:pt idx="463">
                  <c:v>-5.1304344625211922</c:v>
                </c:pt>
                <c:pt idx="464">
                  <c:v>-5.1872175747643103</c:v>
                </c:pt>
                <c:pt idx="465">
                  <c:v>-5.2437618251512701</c:v>
                </c:pt>
                <c:pt idx="466">
                  <c:v>-5.3000594995014758</c:v>
                </c:pt>
                <c:pt idx="467">
                  <c:v>-5.3561031036666602</c:v>
                </c:pt>
                <c:pt idx="468">
                  <c:v>-5.4118853625295378</c:v>
                </c:pt>
                <c:pt idx="469">
                  <c:v>-5.4673992188812557</c:v>
                </c:pt>
                <c:pt idx="470">
                  <c:v>-5.5226378321819176</c:v>
                </c:pt>
                <c:pt idx="471">
                  <c:v>-5.5775945772084574</c:v>
                </c:pt>
                <c:pt idx="472">
                  <c:v>-5.6322630425941389</c:v>
                </c:pt>
                <c:pt idx="473">
                  <c:v>-5.6866370292639381</c:v>
                </c:pt>
                <c:pt idx="474">
                  <c:v>-5.7407105487700578</c:v>
                </c:pt>
                <c:pt idx="475">
                  <c:v>-5.7944778215317641</c:v>
                </c:pt>
                <c:pt idx="476">
                  <c:v>-5.8479332749837827</c:v>
                </c:pt>
                <c:pt idx="477">
                  <c:v>-5.9010715416373785</c:v>
                </c:pt>
                <c:pt idx="478">
                  <c:v>-5.9538874570582578</c:v>
                </c:pt>
                <c:pt idx="479">
                  <c:v>-6.0063760577653662</c:v>
                </c:pt>
                <c:pt idx="480">
                  <c:v>-6.0585325790546305</c:v>
                </c:pt>
                <c:pt idx="481">
                  <c:v>-6.110352452751612</c:v>
                </c:pt>
                <c:pt idx="482">
                  <c:v>-6.1618313048970439</c:v>
                </c:pt>
                <c:pt idx="483">
                  <c:v>-6.2129649533690881</c:v>
                </c:pt>
                <c:pt idx="484">
                  <c:v>-6.263749405446152</c:v>
                </c:pt>
                <c:pt idx="485">
                  <c:v>-6.3141808553140555</c:v>
                </c:pt>
                <c:pt idx="486">
                  <c:v>-6.3642556815211844</c:v>
                </c:pt>
                <c:pt idx="487">
                  <c:v>-6.4139704443852947</c:v>
                </c:pt>
                <c:pt idx="488">
                  <c:v>-6.4633218833555404</c:v>
                </c:pt>
                <c:pt idx="489">
                  <c:v>-6.5123069143331485</c:v>
                </c:pt>
                <c:pt idx="490">
                  <c:v>-6.5609226269542695</c:v>
                </c:pt>
                <c:pt idx="491">
                  <c:v>-6.6091662818381911</c:v>
                </c:pt>
                <c:pt idx="492">
                  <c:v>-6.6570353078043372</c:v>
                </c:pt>
                <c:pt idx="493">
                  <c:v>-6.7045272990610902</c:v>
                </c:pt>
                <c:pt idx="494">
                  <c:v>-6.7516400123696911</c:v>
                </c:pt>
                <c:pt idx="495">
                  <c:v>-6.7983713641860932</c:v>
                </c:pt>
                <c:pt idx="496">
                  <c:v>-6.8447194277838497</c:v>
                </c:pt>
                <c:pt idx="497">
                  <c:v>-6.8906824303608172</c:v>
                </c:pt>
                <c:pt idx="498">
                  <c:v>-6.9362587501324553</c:v>
                </c:pt>
                <c:pt idx="499">
                  <c:v>-6.9814469134145138</c:v>
                </c:pt>
                <c:pt idx="500">
                  <c:v>-7.0262455916976112</c:v>
                </c:pt>
                <c:pt idx="501">
                  <c:v>-7.070653598716313</c:v>
                </c:pt>
                <c:pt idx="502">
                  <c:v>-7.1146698875151326</c:v>
                </c:pt>
                <c:pt idx="503">
                  <c:v>-7.1582935475138552</c:v>
                </c:pt>
                <c:pt idx="504">
                  <c:v>-7.2015238015744334</c:v>
                </c:pt>
                <c:pt idx="505">
                  <c:v>-7.2443600030717112</c:v>
                </c:pt>
                <c:pt idx="506">
                  <c:v>-7.2868016329700325</c:v>
                </c:pt>
                <c:pt idx="507">
                  <c:v>-7.3288482969078617</c:v>
                </c:pt>
                <c:pt idx="508">
                  <c:v>-7.3704997222923554</c:v>
                </c:pt>
                <c:pt idx="509">
                  <c:v>-7.4117557554056868</c:v>
                </c:pt>
                <c:pt idx="510">
                  <c:v>-7.4526163585250842</c:v>
                </c:pt>
                <c:pt idx="511">
                  <c:v>-7.493081607058202</c:v>
                </c:pt>
                <c:pt idx="512">
                  <c:v>-7.5331516866954891</c:v>
                </c:pt>
                <c:pt idx="513">
                  <c:v>-7.5728268905812079</c:v>
                </c:pt>
                <c:pt idx="514">
                  <c:v>-7.6121076165044874</c:v>
                </c:pt>
                <c:pt idx="515">
                  <c:v>-7.650994364111976</c:v>
                </c:pt>
                <c:pt idx="516">
                  <c:v>-7.6894877321433466</c:v>
                </c:pt>
                <c:pt idx="517">
                  <c:v>-7.7275884156910024</c:v>
                </c:pt>
                <c:pt idx="518">
                  <c:v>-7.7652972034851873</c:v>
                </c:pt>
                <c:pt idx="519">
                  <c:v>-7.8026149752056213</c:v>
                </c:pt>
                <c:pt idx="520">
                  <c:v>-7.8395426988208285</c:v>
                </c:pt>
                <c:pt idx="521">
                  <c:v>-7.8760814279560938</c:v>
                </c:pt>
                <c:pt idx="522">
                  <c:v>-7.9122322992910421</c:v>
                </c:pt>
                <c:pt idx="523">
                  <c:v>-7.9479965299877184</c:v>
                </c:pt>
                <c:pt idx="524">
                  <c:v>-7.9833754151500642</c:v>
                </c:pt>
                <c:pt idx="525">
                  <c:v>-8.0183703253154501</c:v>
                </c:pt>
                <c:pt idx="526">
                  <c:v>-8.0529827039791151</c:v>
                </c:pt>
                <c:pt idx="527">
                  <c:v>-8.0872140651520343</c:v>
                </c:pt>
                <c:pt idx="528">
                  <c:v>-8.121065990953003</c:v>
                </c:pt>
                <c:pt idx="529">
                  <c:v>-8.1545401292352455</c:v>
                </c:pt>
                <c:pt idx="530">
                  <c:v>-8.1876381912483325</c:v>
                </c:pt>
                <c:pt idx="531">
                  <c:v>-8.2203619493355973</c:v>
                </c:pt>
                <c:pt idx="532">
                  <c:v>-8.2527132346676773</c:v>
                </c:pt>
                <c:pt idx="533">
                  <c:v>-8.2846939350123723</c:v>
                </c:pt>
                <c:pt idx="534">
                  <c:v>-8.3163059925412046</c:v>
                </c:pt>
                <c:pt idx="535">
                  <c:v>-8.3475514016729857</c:v>
                </c:pt>
                <c:pt idx="536">
                  <c:v>-8.3784322069545301</c:v>
                </c:pt>
                <c:pt idx="537">
                  <c:v>-8.4089505009787722</c:v>
                </c:pt>
                <c:pt idx="538">
                  <c:v>-8.4391084223403929</c:v>
                </c:pt>
                <c:pt idx="539">
                  <c:v>-8.468908153629112</c:v>
                </c:pt>
                <c:pt idx="540">
                  <c:v>-8.4983519194606298</c:v>
                </c:pt>
                <c:pt idx="541">
                  <c:v>-8.5274419845453995</c:v>
                </c:pt>
                <c:pt idx="542">
                  <c:v>-8.5561806517950583</c:v>
                </c:pt>
                <c:pt idx="543">
                  <c:v>-8.584570260466668</c:v>
                </c:pt>
                <c:pt idx="544">
                  <c:v>-8.6126131843445606</c:v>
                </c:pt>
                <c:pt idx="545">
                  <c:v>-8.6403118299598063</c:v>
                </c:pt>
                <c:pt idx="546">
                  <c:v>-8.6676686348471179</c:v>
                </c:pt>
                <c:pt idx="547">
                  <c:v>-8.6946860658391127</c:v>
                </c:pt>
                <c:pt idx="548">
                  <c:v>-8.7213666173976687</c:v>
                </c:pt>
                <c:pt idx="549">
                  <c:v>-8.74771280998233</c:v>
                </c:pt>
                <c:pt idx="550">
                  <c:v>-8.7737271884554051</c:v>
                </c:pt>
                <c:pt idx="551">
                  <c:v>-8.799412320523599</c:v>
                </c:pt>
                <c:pt idx="552">
                  <c:v>-8.8247707952158976</c:v>
                </c:pt>
                <c:pt idx="553">
                  <c:v>-8.8498052213974514</c:v>
                </c:pt>
                <c:pt idx="554">
                  <c:v>-8.8745182263191253</c:v>
                </c:pt>
                <c:pt idx="555">
                  <c:v>-8.8989124542024296</c:v>
                </c:pt>
                <c:pt idx="556">
                  <c:v>-8.9229905648595338</c:v>
                </c:pt>
                <c:pt idx="557">
                  <c:v>-8.9467552323479236</c:v>
                </c:pt>
                <c:pt idx="558">
                  <c:v>-8.9702091436594493</c:v>
                </c:pt>
                <c:pt idx="559">
                  <c:v>-8.9933549974433351</c:v>
                </c:pt>
                <c:pt idx="560">
                  <c:v>-9.0161955027627805</c:v>
                </c:pt>
                <c:pt idx="561">
                  <c:v>-9.0387333778847729</c:v>
                </c:pt>
                <c:pt idx="562">
                  <c:v>-9.0609713491026493</c:v>
                </c:pt>
                <c:pt idx="563">
                  <c:v>-9.0829121495910972</c:v>
                </c:pt>
                <c:pt idx="564">
                  <c:v>-9.1045585182930466</c:v>
                </c:pt>
                <c:pt idx="565">
                  <c:v>-9.1259131988381057</c:v>
                </c:pt>
                <c:pt idx="566">
                  <c:v>-9.1469789384921008</c:v>
                </c:pt>
                <c:pt idx="567">
                  <c:v>-9.1677584871371884</c:v>
                </c:pt>
                <c:pt idx="568">
                  <c:v>-9.1882545962821922</c:v>
                </c:pt>
                <c:pt idx="569">
                  <c:v>-9.2084700181026609</c:v>
                </c:pt>
                <c:pt idx="570">
                  <c:v>-9.2284075045101286</c:v>
                </c:pt>
                <c:pt idx="571">
                  <c:v>-9.2480698062502658</c:v>
                </c:pt>
                <c:pt idx="572">
                  <c:v>-9.2674596720292381</c:v>
                </c:pt>
                <c:pt idx="573">
                  <c:v>-9.2865798476679906</c:v>
                </c:pt>
                <c:pt idx="574">
                  <c:v>-9.3054330752838883</c:v>
                </c:pt>
                <c:pt idx="575">
                  <c:v>-9.3240220924992112</c:v>
                </c:pt>
                <c:pt idx="576">
                  <c:v>-9.3423496316761252</c:v>
                </c:pt>
                <c:pt idx="577">
                  <c:v>-9.3604184191775595</c:v>
                </c:pt>
                <c:pt idx="578">
                  <c:v>-9.3782311746535143</c:v>
                </c:pt>
                <c:pt idx="579">
                  <c:v>-9.3957906103524387</c:v>
                </c:pt>
                <c:pt idx="580">
                  <c:v>-9.4130994304569668</c:v>
                </c:pt>
                <c:pt idx="581">
                  <c:v>-9.4301603304438295</c:v>
                </c:pt>
                <c:pt idx="582">
                  <c:v>-9.446975996467188</c:v>
                </c:pt>
                <c:pt idx="583">
                  <c:v>-9.4635491047651215</c:v>
                </c:pt>
                <c:pt idx="584">
                  <c:v>-9.4798823210886543</c:v>
                </c:pt>
                <c:pt idx="585">
                  <c:v>-9.4959783001529665</c:v>
                </c:pt>
                <c:pt idx="586">
                  <c:v>-9.5118396851102176</c:v>
                </c:pt>
                <c:pt idx="587">
                  <c:v>-9.52746910704359</c:v>
                </c:pt>
                <c:pt idx="588">
                  <c:v>-9.5428691844820701</c:v>
                </c:pt>
                <c:pt idx="589">
                  <c:v>-9.5580425229354944</c:v>
                </c:pt>
                <c:pt idx="590">
                  <c:v>-9.5729917144494348</c:v>
                </c:pt>
                <c:pt idx="591">
                  <c:v>-9.5877193371794434</c:v>
                </c:pt>
                <c:pt idx="592">
                  <c:v>-9.6022279549842295</c:v>
                </c:pt>
                <c:pt idx="593">
                  <c:v>-9.6165201170373269</c:v>
                </c:pt>
                <c:pt idx="594">
                  <c:v>-9.630598357456817</c:v>
                </c:pt>
                <c:pt idx="595">
                  <c:v>-9.6444651949526463</c:v>
                </c:pt>
                <c:pt idx="596">
                  <c:v>-9.6581231324911681</c:v>
                </c:pt>
                <c:pt idx="597">
                  <c:v>-9.6715746569764356</c:v>
                </c:pt>
                <c:pt idx="598">
                  <c:v>-9.6848222389478273</c:v>
                </c:pt>
                <c:pt idx="599">
                  <c:v>-9.6978683322936572</c:v>
                </c:pt>
                <c:pt idx="600">
                  <c:v>-9.7107153739802801</c:v>
                </c:pt>
                <c:pt idx="601">
                  <c:v>-9.723365783796373</c:v>
                </c:pt>
                <c:pt idx="602">
                  <c:v>-9.7358219641118939</c:v>
                </c:pt>
                <c:pt idx="603">
                  <c:v>-9.748086299651451</c:v>
                </c:pt>
                <c:pt idx="604">
                  <c:v>-9.7601611572816083</c:v>
                </c:pt>
                <c:pt idx="605">
                  <c:v>-9.772048885811774</c:v>
                </c:pt>
                <c:pt idx="606">
                  <c:v>-9.7720605801340987</c:v>
                </c:pt>
                <c:pt idx="607">
                  <c:v>-9.7720722742746027</c:v>
                </c:pt>
                <c:pt idx="608">
                  <c:v>-9.7720839682333001</c:v>
                </c:pt>
                <c:pt idx="609">
                  <c:v>-9.7720956620101838</c:v>
                </c:pt>
                <c:pt idx="610">
                  <c:v>-9.7721073556052502</c:v>
                </c:pt>
                <c:pt idx="611">
                  <c:v>-9.7721190490185208</c:v>
                </c:pt>
                <c:pt idx="612">
                  <c:v>-9.7721307422499848</c:v>
                </c:pt>
                <c:pt idx="613">
                  <c:v>-9.7721424352996387</c:v>
                </c:pt>
                <c:pt idx="614">
                  <c:v>-9.7721541281675002</c:v>
                </c:pt>
                <c:pt idx="615">
                  <c:v>-9.7721658208535587</c:v>
                </c:pt>
                <c:pt idx="616">
                  <c:v>-9.7721775133578284</c:v>
                </c:pt>
                <c:pt idx="617">
                  <c:v>-9.772189205680295</c:v>
                </c:pt>
                <c:pt idx="618">
                  <c:v>-9.7722008978209818</c:v>
                </c:pt>
                <c:pt idx="619">
                  <c:v>-9.7722125897798726</c:v>
                </c:pt>
                <c:pt idx="620">
                  <c:v>-9.77222428155698</c:v>
                </c:pt>
                <c:pt idx="621">
                  <c:v>-9.7722359731522985</c:v>
                </c:pt>
                <c:pt idx="622">
                  <c:v>-9.7722476645658425</c:v>
                </c:pt>
                <c:pt idx="623">
                  <c:v>-9.7722593557975994</c:v>
                </c:pt>
                <c:pt idx="624">
                  <c:v>-9.7722710468475817</c:v>
                </c:pt>
                <c:pt idx="625">
                  <c:v>-9.7722827377157895</c:v>
                </c:pt>
                <c:pt idx="626">
                  <c:v>-9.7722944284022262</c:v>
                </c:pt>
                <c:pt idx="627">
                  <c:v>-9.7723061189068918</c:v>
                </c:pt>
                <c:pt idx="628">
                  <c:v>-9.7723178092297882</c:v>
                </c:pt>
                <c:pt idx="629">
                  <c:v>-9.7723294993709171</c:v>
                </c:pt>
                <c:pt idx="630">
                  <c:v>-9.7723411893302803</c:v>
                </c:pt>
                <c:pt idx="631">
                  <c:v>-9.7723528791078866</c:v>
                </c:pt>
                <c:pt idx="632">
                  <c:v>-9.7723645687037308</c:v>
                </c:pt>
                <c:pt idx="633">
                  <c:v>-9.7723762581178164</c:v>
                </c:pt>
                <c:pt idx="634">
                  <c:v>-9.772387947350154</c:v>
                </c:pt>
                <c:pt idx="635">
                  <c:v>-9.7723996364007348</c:v>
                </c:pt>
                <c:pt idx="636">
                  <c:v>-9.7724113252695659</c:v>
                </c:pt>
                <c:pt idx="637">
                  <c:v>-9.7724230139566473</c:v>
                </c:pt>
                <c:pt idx="638">
                  <c:v>-9.772434702461986</c:v>
                </c:pt>
                <c:pt idx="639">
                  <c:v>-9.7724463907855732</c:v>
                </c:pt>
                <c:pt idx="640">
                  <c:v>-9.7724580789274338</c:v>
                </c:pt>
                <c:pt idx="641">
                  <c:v>-9.7724697668875464</c:v>
                </c:pt>
                <c:pt idx="642">
                  <c:v>-9.7724814546659236</c:v>
                </c:pt>
                <c:pt idx="643">
                  <c:v>-9.7724931422625669</c:v>
                </c:pt>
                <c:pt idx="644">
                  <c:v>-9.7725048296774766</c:v>
                </c:pt>
                <c:pt idx="645">
                  <c:v>-9.7725165169106596</c:v>
                </c:pt>
                <c:pt idx="646">
                  <c:v>-9.7725282039621124</c:v>
                </c:pt>
                <c:pt idx="647">
                  <c:v>-9.7725398908318404</c:v>
                </c:pt>
                <c:pt idx="648">
                  <c:v>-9.7725515775198488</c:v>
                </c:pt>
                <c:pt idx="649">
                  <c:v>-9.7725632640261324</c:v>
                </c:pt>
                <c:pt idx="650">
                  <c:v>-9.7725749503506982</c:v>
                </c:pt>
                <c:pt idx="651">
                  <c:v>-9.7725866364935463</c:v>
                </c:pt>
                <c:pt idx="652">
                  <c:v>-9.7725983224546855</c:v>
                </c:pt>
                <c:pt idx="653">
                  <c:v>-9.7726100082341087</c:v>
                </c:pt>
                <c:pt idx="654">
                  <c:v>-9.7726216938318213</c:v>
                </c:pt>
                <c:pt idx="655">
                  <c:v>-9.7726333792478304</c:v>
                </c:pt>
                <c:pt idx="656">
                  <c:v>-9.7726450644821377</c:v>
                </c:pt>
                <c:pt idx="657">
                  <c:v>-9.7726567495347378</c:v>
                </c:pt>
                <c:pt idx="658">
                  <c:v>-9.7726684344056363</c:v>
                </c:pt>
                <c:pt idx="659">
                  <c:v>-9.7726801190948365</c:v>
                </c:pt>
                <c:pt idx="660">
                  <c:v>-9.772691803602342</c:v>
                </c:pt>
                <c:pt idx="661">
                  <c:v>-9.7727034879281582</c:v>
                </c:pt>
                <c:pt idx="662">
                  <c:v>-9.7727151720722798</c:v>
                </c:pt>
                <c:pt idx="663">
                  <c:v>-9.7727268560347103</c:v>
                </c:pt>
                <c:pt idx="664">
                  <c:v>-9.7727385398154585</c:v>
                </c:pt>
                <c:pt idx="665">
                  <c:v>-9.7727502234145209</c:v>
                </c:pt>
                <c:pt idx="666">
                  <c:v>-9.7727619068318976</c:v>
                </c:pt>
                <c:pt idx="667">
                  <c:v>-9.7727735900675956</c:v>
                </c:pt>
                <c:pt idx="668">
                  <c:v>-9.7727852731216238</c:v>
                </c:pt>
                <c:pt idx="669">
                  <c:v>-9.7727969559939663</c:v>
                </c:pt>
                <c:pt idx="670">
                  <c:v>-9.7728086386846407</c:v>
                </c:pt>
                <c:pt idx="671">
                  <c:v>-9.7728203211936382</c:v>
                </c:pt>
                <c:pt idx="672">
                  <c:v>-9.7728320035209766</c:v>
                </c:pt>
                <c:pt idx="673">
                  <c:v>-9.7728436856666434</c:v>
                </c:pt>
                <c:pt idx="674">
                  <c:v>-9.7728553676306458</c:v>
                </c:pt>
                <c:pt idx="675">
                  <c:v>-9.7728670494129855</c:v>
                </c:pt>
                <c:pt idx="676">
                  <c:v>-9.7728787310136678</c:v>
                </c:pt>
                <c:pt idx="677">
                  <c:v>-9.7728904124326874</c:v>
                </c:pt>
                <c:pt idx="678">
                  <c:v>-9.7729020936700586</c:v>
                </c:pt>
                <c:pt idx="679">
                  <c:v>-9.7729137747257759</c:v>
                </c:pt>
                <c:pt idx="680">
                  <c:v>-9.7729254555998448</c:v>
                </c:pt>
                <c:pt idx="681">
                  <c:v>-9.7729371362922635</c:v>
                </c:pt>
                <c:pt idx="682">
                  <c:v>-9.7729488168030354</c:v>
                </c:pt>
                <c:pt idx="683">
                  <c:v>-9.7729604971321677</c:v>
                </c:pt>
                <c:pt idx="684">
                  <c:v>-9.7729721772796481</c:v>
                </c:pt>
                <c:pt idx="685">
                  <c:v>-9.7729838572454995</c:v>
                </c:pt>
                <c:pt idx="686">
                  <c:v>-9.772995537029713</c:v>
                </c:pt>
                <c:pt idx="687">
                  <c:v>-9.773007216632287</c:v>
                </c:pt>
                <c:pt idx="688">
                  <c:v>-9.7730188960532303</c:v>
                </c:pt>
                <c:pt idx="689">
                  <c:v>-9.7730305752925499</c:v>
                </c:pt>
                <c:pt idx="690">
                  <c:v>-9.7730422543502353</c:v>
                </c:pt>
                <c:pt idx="691">
                  <c:v>-9.7730539332262953</c:v>
                </c:pt>
                <c:pt idx="692">
                  <c:v>-9.77306561192073</c:v>
                </c:pt>
                <c:pt idx="693">
                  <c:v>-9.7730772904335481</c:v>
                </c:pt>
                <c:pt idx="694">
                  <c:v>-9.7730889687647444</c:v>
                </c:pt>
                <c:pt idx="695">
                  <c:v>-9.773100646914326</c:v>
                </c:pt>
                <c:pt idx="696">
                  <c:v>-9.7731123248822946</c:v>
                </c:pt>
                <c:pt idx="697">
                  <c:v>-9.773124002668645</c:v>
                </c:pt>
                <c:pt idx="698">
                  <c:v>-9.7731356802733913</c:v>
                </c:pt>
                <c:pt idx="699">
                  <c:v>-9.77314735769653</c:v>
                </c:pt>
                <c:pt idx="700">
                  <c:v>-9.7731590349380628</c:v>
                </c:pt>
                <c:pt idx="701">
                  <c:v>-9.7731707119979916</c:v>
                </c:pt>
                <c:pt idx="702">
                  <c:v>-9.7731823888763198</c:v>
                </c:pt>
                <c:pt idx="703">
                  <c:v>-9.7731940655730511</c:v>
                </c:pt>
                <c:pt idx="704">
                  <c:v>-9.7732057420881855</c:v>
                </c:pt>
                <c:pt idx="705">
                  <c:v>-9.7732174184217264</c:v>
                </c:pt>
                <c:pt idx="706">
                  <c:v>-9.7732290945736739</c:v>
                </c:pt>
                <c:pt idx="707">
                  <c:v>-9.7732407705440369</c:v>
                </c:pt>
                <c:pt idx="708">
                  <c:v>-9.7732524463328119</c:v>
                </c:pt>
                <c:pt idx="709">
                  <c:v>-9.7732641219399987</c:v>
                </c:pt>
                <c:pt idx="710">
                  <c:v>-9.773275797365601</c:v>
                </c:pt>
                <c:pt idx="711">
                  <c:v>-9.7732874726096295</c:v>
                </c:pt>
                <c:pt idx="712">
                  <c:v>-9.7732991476720752</c:v>
                </c:pt>
                <c:pt idx="713">
                  <c:v>-9.773310822552947</c:v>
                </c:pt>
                <c:pt idx="714">
                  <c:v>-9.7733224972522432</c:v>
                </c:pt>
                <c:pt idx="715">
                  <c:v>-9.7733341717699709</c:v>
                </c:pt>
                <c:pt idx="716">
                  <c:v>-9.7733458461061282</c:v>
                </c:pt>
                <c:pt idx="717">
                  <c:v>-9.773357520260717</c:v>
                </c:pt>
                <c:pt idx="718">
                  <c:v>-9.7733691942337426</c:v>
                </c:pt>
                <c:pt idx="719">
                  <c:v>-9.7733808680252103</c:v>
                </c:pt>
                <c:pt idx="720">
                  <c:v>-9.7733925416351148</c:v>
                </c:pt>
                <c:pt idx="721">
                  <c:v>-9.7734042150634632</c:v>
                </c:pt>
                <c:pt idx="722">
                  <c:v>-9.7734158883102573</c:v>
                </c:pt>
                <c:pt idx="723">
                  <c:v>-9.7734275613754917</c:v>
                </c:pt>
                <c:pt idx="724">
                  <c:v>-9.7734392342591789</c:v>
                </c:pt>
                <c:pt idx="725">
                  <c:v>-9.7734509069613189</c:v>
                </c:pt>
                <c:pt idx="726">
                  <c:v>-9.7734625794819081</c:v>
                </c:pt>
                <c:pt idx="727">
                  <c:v>-9.7734742518209625</c:v>
                </c:pt>
                <c:pt idx="728">
                  <c:v>-9.7734859239784679</c:v>
                </c:pt>
                <c:pt idx="729">
                  <c:v>-9.7734975959544386</c:v>
                </c:pt>
                <c:pt idx="730">
                  <c:v>-9.7735092677488673</c:v>
                </c:pt>
                <c:pt idx="731">
                  <c:v>-9.7735209393617648</c:v>
                </c:pt>
                <c:pt idx="732">
                  <c:v>-9.7735326107931257</c:v>
                </c:pt>
                <c:pt idx="733">
                  <c:v>-9.7735442820429572</c:v>
                </c:pt>
                <c:pt idx="734">
                  <c:v>-9.773555953111261</c:v>
                </c:pt>
                <c:pt idx="735">
                  <c:v>-9.7735676239980389</c:v>
                </c:pt>
                <c:pt idx="736">
                  <c:v>-9.7735792947032962</c:v>
                </c:pt>
                <c:pt idx="737">
                  <c:v>-9.7735909652270312</c:v>
                </c:pt>
                <c:pt idx="738">
                  <c:v>-9.7736026355692438</c:v>
                </c:pt>
                <c:pt idx="739">
                  <c:v>-9.7736143057299447</c:v>
                </c:pt>
                <c:pt idx="740">
                  <c:v>-9.7736259757091268</c:v>
                </c:pt>
                <c:pt idx="741">
                  <c:v>-9.7736376455067937</c:v>
                </c:pt>
                <c:pt idx="742">
                  <c:v>-9.7736493151229595</c:v>
                </c:pt>
                <c:pt idx="743">
                  <c:v>-9.7736609845576137</c:v>
                </c:pt>
                <c:pt idx="744">
                  <c:v>-9.7736726538107561</c:v>
                </c:pt>
                <c:pt idx="745">
                  <c:v>-9.7736843228824064</c:v>
                </c:pt>
                <c:pt idx="746">
                  <c:v>-9.7736959917725503</c:v>
                </c:pt>
                <c:pt idx="747">
                  <c:v>-9.7737076604811897</c:v>
                </c:pt>
                <c:pt idx="748">
                  <c:v>-9.7737193290083386</c:v>
                </c:pt>
                <c:pt idx="749">
                  <c:v>-9.7737309973539919</c:v>
                </c:pt>
                <c:pt idx="750">
                  <c:v>-9.773742665518153</c:v>
                </c:pt>
                <c:pt idx="751">
                  <c:v>-9.7737543335008272</c:v>
                </c:pt>
                <c:pt idx="752">
                  <c:v>-9.7737660013020164</c:v>
                </c:pt>
                <c:pt idx="753">
                  <c:v>-9.7737776689217135</c:v>
                </c:pt>
                <c:pt idx="754">
                  <c:v>-9.7737893363599291</c:v>
                </c:pt>
                <c:pt idx="755">
                  <c:v>-9.7738010036166667</c:v>
                </c:pt>
                <c:pt idx="756">
                  <c:v>-9.7738126706919264</c:v>
                </c:pt>
                <c:pt idx="757">
                  <c:v>-9.7738243375857099</c:v>
                </c:pt>
                <c:pt idx="758">
                  <c:v>-9.7738360042980137</c:v>
                </c:pt>
                <c:pt idx="759">
                  <c:v>-9.773847670828852</c:v>
                </c:pt>
                <c:pt idx="760">
                  <c:v>-9.773859337178223</c:v>
                </c:pt>
                <c:pt idx="761">
                  <c:v>-9.7738710033461231</c:v>
                </c:pt>
                <c:pt idx="762">
                  <c:v>-9.7738826693325596</c:v>
                </c:pt>
                <c:pt idx="763">
                  <c:v>-9.7738943351375358</c:v>
                </c:pt>
                <c:pt idx="764">
                  <c:v>-9.773906000761043</c:v>
                </c:pt>
                <c:pt idx="765">
                  <c:v>-9.7739176662030989</c:v>
                </c:pt>
                <c:pt idx="766">
                  <c:v>-9.7739293314636999</c:v>
                </c:pt>
                <c:pt idx="767">
                  <c:v>-9.7739409965428443</c:v>
                </c:pt>
                <c:pt idx="768">
                  <c:v>-9.7739526614405428</c:v>
                </c:pt>
                <c:pt idx="769">
                  <c:v>-9.7739643261567846</c:v>
                </c:pt>
                <c:pt idx="770">
                  <c:v>-9.7739759906915857</c:v>
                </c:pt>
                <c:pt idx="771">
                  <c:v>-9.7739876550449445</c:v>
                </c:pt>
                <c:pt idx="772">
                  <c:v>-9.7739993192168537</c:v>
                </c:pt>
                <c:pt idx="773">
                  <c:v>-9.7740109832073223</c:v>
                </c:pt>
                <c:pt idx="774">
                  <c:v>-9.7740226470163574</c:v>
                </c:pt>
                <c:pt idx="775">
                  <c:v>-9.7740343106439624</c:v>
                </c:pt>
                <c:pt idx="776">
                  <c:v>-9.7740459740901287</c:v>
                </c:pt>
                <c:pt idx="777">
                  <c:v>-9.7740576373548631</c:v>
                </c:pt>
                <c:pt idx="778">
                  <c:v>-9.7740693004381747</c:v>
                </c:pt>
                <c:pt idx="779">
                  <c:v>-9.7740809633400527</c:v>
                </c:pt>
                <c:pt idx="780">
                  <c:v>-9.7740926260605079</c:v>
                </c:pt>
                <c:pt idx="781">
                  <c:v>-9.7741042885995491</c:v>
                </c:pt>
                <c:pt idx="782">
                  <c:v>-9.7741159509571656</c:v>
                </c:pt>
                <c:pt idx="783">
                  <c:v>-9.774127613133361</c:v>
                </c:pt>
                <c:pt idx="784">
                  <c:v>-9.7741392751281495</c:v>
                </c:pt>
                <c:pt idx="785">
                  <c:v>-9.7741509369415223</c:v>
                </c:pt>
                <c:pt idx="786">
                  <c:v>-9.774162598573481</c:v>
                </c:pt>
                <c:pt idx="787">
                  <c:v>-9.7741742600240329</c:v>
                </c:pt>
                <c:pt idx="788">
                  <c:v>-9.7741859212931796</c:v>
                </c:pt>
                <c:pt idx="789">
                  <c:v>-9.7741975823809231</c:v>
                </c:pt>
                <c:pt idx="790">
                  <c:v>-9.7742092432872649</c:v>
                </c:pt>
                <c:pt idx="791">
                  <c:v>-9.7742209040122106</c:v>
                </c:pt>
                <c:pt idx="792">
                  <c:v>-9.7742325645557546</c:v>
                </c:pt>
                <c:pt idx="793">
                  <c:v>-9.774244224917906</c:v>
                </c:pt>
                <c:pt idx="794">
                  <c:v>-9.7742558850986683</c:v>
                </c:pt>
                <c:pt idx="795">
                  <c:v>-9.7742675450980361</c:v>
                </c:pt>
                <c:pt idx="796">
                  <c:v>-9.7742792049160201</c:v>
                </c:pt>
                <c:pt idx="797">
                  <c:v>-9.7742908645526132</c:v>
                </c:pt>
                <c:pt idx="798">
                  <c:v>-9.7743025240078332</c:v>
                </c:pt>
                <c:pt idx="799">
                  <c:v>-9.774314183281664</c:v>
                </c:pt>
                <c:pt idx="800">
                  <c:v>-9.7743258423741182</c:v>
                </c:pt>
                <c:pt idx="801">
                  <c:v>-9.7743375012851903</c:v>
                </c:pt>
                <c:pt idx="802">
                  <c:v>-9.7743491600148964</c:v>
                </c:pt>
                <c:pt idx="803">
                  <c:v>-9.7743608185632276</c:v>
                </c:pt>
                <c:pt idx="804">
                  <c:v>-9.774372476930191</c:v>
                </c:pt>
                <c:pt idx="805">
                  <c:v>-9.774384135115783</c:v>
                </c:pt>
                <c:pt idx="806">
                  <c:v>-9.7743957931200143</c:v>
                </c:pt>
                <c:pt idx="807">
                  <c:v>-9.774407450942876</c:v>
                </c:pt>
                <c:pt idx="808">
                  <c:v>-9.7744191085843841</c:v>
                </c:pt>
                <c:pt idx="809">
                  <c:v>-9.7744307660445298</c:v>
                </c:pt>
                <c:pt idx="810">
                  <c:v>-9.77444242332332</c:v>
                </c:pt>
                <c:pt idx="811">
                  <c:v>-9.7744540804207567</c:v>
                </c:pt>
                <c:pt idx="812">
                  <c:v>-9.7744657373368415</c:v>
                </c:pt>
                <c:pt idx="813">
                  <c:v>-9.7744773940715763</c:v>
                </c:pt>
                <c:pt idx="814">
                  <c:v>-9.7744890506249682</c:v>
                </c:pt>
                <c:pt idx="815">
                  <c:v>-9.7745007069970118</c:v>
                </c:pt>
                <c:pt idx="816">
                  <c:v>-9.7745123631877089</c:v>
                </c:pt>
                <c:pt idx="817">
                  <c:v>-9.7745240191970719</c:v>
                </c:pt>
                <c:pt idx="818">
                  <c:v>-9.7745356750250973</c:v>
                </c:pt>
                <c:pt idx="819">
                  <c:v>-9.7745473306717887</c:v>
                </c:pt>
                <c:pt idx="820">
                  <c:v>-9.774558986137146</c:v>
                </c:pt>
                <c:pt idx="821">
                  <c:v>-9.7745706414211657</c:v>
                </c:pt>
                <c:pt idx="822">
                  <c:v>-9.7745822965238602</c:v>
                </c:pt>
                <c:pt idx="823">
                  <c:v>-9.7745939514452278</c:v>
                </c:pt>
                <c:pt idx="824">
                  <c:v>-9.7746056061852702</c:v>
                </c:pt>
                <c:pt idx="825">
                  <c:v>-9.7746172607439963</c:v>
                </c:pt>
                <c:pt idx="826">
                  <c:v>-9.7746289151213936</c:v>
                </c:pt>
                <c:pt idx="827">
                  <c:v>-9.7746405693174765</c:v>
                </c:pt>
                <c:pt idx="828">
                  <c:v>-9.7746522233322484</c:v>
                </c:pt>
                <c:pt idx="829">
                  <c:v>-9.7746638771657057</c:v>
                </c:pt>
                <c:pt idx="830">
                  <c:v>-9.7746755308178486</c:v>
                </c:pt>
                <c:pt idx="831">
                  <c:v>-9.7746871842886858</c:v>
                </c:pt>
                <c:pt idx="832">
                  <c:v>-9.7746988375782173</c:v>
                </c:pt>
                <c:pt idx="833">
                  <c:v>-9.7747104906864397</c:v>
                </c:pt>
                <c:pt idx="834">
                  <c:v>-9.7747221436133671</c:v>
                </c:pt>
                <c:pt idx="835">
                  <c:v>-9.7747337963589924</c:v>
                </c:pt>
                <c:pt idx="836">
                  <c:v>-9.774745448923321</c:v>
                </c:pt>
                <c:pt idx="837">
                  <c:v>-9.7747571013063581</c:v>
                </c:pt>
                <c:pt idx="838">
                  <c:v>-9.7747687535080932</c:v>
                </c:pt>
                <c:pt idx="839">
                  <c:v>-9.7747804055285439</c:v>
                </c:pt>
                <c:pt idx="840">
                  <c:v>-9.7747920573677067</c:v>
                </c:pt>
                <c:pt idx="841">
                  <c:v>-9.7748037090255835</c:v>
                </c:pt>
                <c:pt idx="842">
                  <c:v>-9.7748153605021741</c:v>
                </c:pt>
                <c:pt idx="843">
                  <c:v>-9.7748270117974823</c:v>
                </c:pt>
                <c:pt idx="844">
                  <c:v>-9.7748386629115167</c:v>
                </c:pt>
                <c:pt idx="845">
                  <c:v>-9.7748503138442668</c:v>
                </c:pt>
                <c:pt idx="846">
                  <c:v>-9.7748619645957522</c:v>
                </c:pt>
                <c:pt idx="847">
                  <c:v>-9.7748736151659568</c:v>
                </c:pt>
                <c:pt idx="848">
                  <c:v>-9.7748852655548912</c:v>
                </c:pt>
                <c:pt idx="849">
                  <c:v>-9.7748969157625645</c:v>
                </c:pt>
                <c:pt idx="850">
                  <c:v>-9.7749085657889694</c:v>
                </c:pt>
                <c:pt idx="851">
                  <c:v>-9.7749202156341095</c:v>
                </c:pt>
                <c:pt idx="852">
                  <c:v>-9.7749318652979884</c:v>
                </c:pt>
                <c:pt idx="853">
                  <c:v>-9.7749435147806114</c:v>
                </c:pt>
                <c:pt idx="854">
                  <c:v>-9.774955164081975</c:v>
                </c:pt>
                <c:pt idx="855">
                  <c:v>-9.7749668132020862</c:v>
                </c:pt>
                <c:pt idx="856">
                  <c:v>-9.774978462140945</c:v>
                </c:pt>
                <c:pt idx="857">
                  <c:v>-9.7749901108985497</c:v>
                </c:pt>
                <c:pt idx="858">
                  <c:v>-9.7750017594749146</c:v>
                </c:pt>
                <c:pt idx="859">
                  <c:v>-9.7750134078700324</c:v>
                </c:pt>
                <c:pt idx="860">
                  <c:v>-9.7750250560839067</c:v>
                </c:pt>
                <c:pt idx="861">
                  <c:v>-9.7750367041165322</c:v>
                </c:pt>
                <c:pt idx="862">
                  <c:v>-9.7750483519679303</c:v>
                </c:pt>
                <c:pt idx="863">
                  <c:v>-9.775059999638092</c:v>
                </c:pt>
                <c:pt idx="864">
                  <c:v>-9.7750716471270138</c:v>
                </c:pt>
                <c:pt idx="865">
                  <c:v>-9.7750832944347064</c:v>
                </c:pt>
                <c:pt idx="866">
                  <c:v>-9.7750949415611679</c:v>
                </c:pt>
                <c:pt idx="867">
                  <c:v>-9.7751065885064072</c:v>
                </c:pt>
                <c:pt idx="868">
                  <c:v>-9.7751182352704173</c:v>
                </c:pt>
                <c:pt idx="869">
                  <c:v>-9.7751298818532053</c:v>
                </c:pt>
                <c:pt idx="870">
                  <c:v>-9.7751415282547711</c:v>
                </c:pt>
                <c:pt idx="871">
                  <c:v>-9.7751531744751237</c:v>
                </c:pt>
                <c:pt idx="872">
                  <c:v>-9.7751648205142523</c:v>
                </c:pt>
                <c:pt idx="873">
                  <c:v>-9.7751764663721783</c:v>
                </c:pt>
                <c:pt idx="874">
                  <c:v>-9.775188112048891</c:v>
                </c:pt>
                <c:pt idx="875">
                  <c:v>-9.7751997575443941</c:v>
                </c:pt>
                <c:pt idx="876">
                  <c:v>-9.7752114028586838</c:v>
                </c:pt>
                <c:pt idx="877">
                  <c:v>-9.7752230479917781</c:v>
                </c:pt>
                <c:pt idx="878">
                  <c:v>-9.7752346929436662</c:v>
                </c:pt>
                <c:pt idx="879">
                  <c:v>-9.7752463377143535</c:v>
                </c:pt>
                <c:pt idx="880">
                  <c:v>-9.7752579823038399</c:v>
                </c:pt>
                <c:pt idx="881">
                  <c:v>-9.7752696267121362</c:v>
                </c:pt>
                <c:pt idx="882">
                  <c:v>-9.7752812709392369</c:v>
                </c:pt>
                <c:pt idx="883">
                  <c:v>-9.7752929149851493</c:v>
                </c:pt>
                <c:pt idx="884">
                  <c:v>-9.7753045588498679</c:v>
                </c:pt>
                <c:pt idx="885">
                  <c:v>-9.7753162025334053</c:v>
                </c:pt>
                <c:pt idx="886">
                  <c:v>-9.7753278460357595</c:v>
                </c:pt>
                <c:pt idx="887">
                  <c:v>-9.7753394893569254</c:v>
                </c:pt>
                <c:pt idx="888">
                  <c:v>-9.7753511324969118</c:v>
                </c:pt>
                <c:pt idx="889">
                  <c:v>-9.775362775455724</c:v>
                </c:pt>
                <c:pt idx="890">
                  <c:v>-9.7753744182333655</c:v>
                </c:pt>
                <c:pt idx="891">
                  <c:v>-9.7753860608298293</c:v>
                </c:pt>
                <c:pt idx="892">
                  <c:v>-9.7753977032451207</c:v>
                </c:pt>
                <c:pt idx="893">
                  <c:v>-9.7754093454792486</c:v>
                </c:pt>
                <c:pt idx="894">
                  <c:v>-9.7754209875322093</c:v>
                </c:pt>
                <c:pt idx="895">
                  <c:v>-9.7754326294040048</c:v>
                </c:pt>
                <c:pt idx="896">
                  <c:v>-9.7754442710946385</c:v>
                </c:pt>
                <c:pt idx="897">
                  <c:v>-9.7754559126041123</c:v>
                </c:pt>
                <c:pt idx="898">
                  <c:v>-9.7754675539324332</c:v>
                </c:pt>
                <c:pt idx="899">
                  <c:v>-9.7754791950795958</c:v>
                </c:pt>
                <c:pt idx="900">
                  <c:v>-9.7754908360456092</c:v>
                </c:pt>
                <c:pt idx="901">
                  <c:v>-9.7755024768304697</c:v>
                </c:pt>
                <c:pt idx="902">
                  <c:v>-9.7755141174341844</c:v>
                </c:pt>
                <c:pt idx="903">
                  <c:v>-9.7755257578567498</c:v>
                </c:pt>
                <c:pt idx="904">
                  <c:v>-9.7755373980981766</c:v>
                </c:pt>
                <c:pt idx="905">
                  <c:v>-9.7755490381584611</c:v>
                </c:pt>
                <c:pt idx="906">
                  <c:v>-9.7755606780375999</c:v>
                </c:pt>
                <c:pt idx="907">
                  <c:v>-9.7755723177356106</c:v>
                </c:pt>
                <c:pt idx="908">
                  <c:v>-9.7755839572524827</c:v>
                </c:pt>
                <c:pt idx="909">
                  <c:v>-9.7755955965882269</c:v>
                </c:pt>
                <c:pt idx="910">
                  <c:v>-9.7756072357428394</c:v>
                </c:pt>
                <c:pt idx="911">
                  <c:v>-9.775618874716324</c:v>
                </c:pt>
                <c:pt idx="912">
                  <c:v>-9.7756305135086841</c:v>
                </c:pt>
                <c:pt idx="913">
                  <c:v>-9.7756421521199179</c:v>
                </c:pt>
                <c:pt idx="914">
                  <c:v>-9.7756537905500345</c:v>
                </c:pt>
                <c:pt idx="915">
                  <c:v>-9.7756654287990283</c:v>
                </c:pt>
                <c:pt idx="916">
                  <c:v>-9.7756770668669102</c:v>
                </c:pt>
                <c:pt idx="917">
                  <c:v>-9.7756887047536747</c:v>
                </c:pt>
                <c:pt idx="918">
                  <c:v>-9.775700342459329</c:v>
                </c:pt>
                <c:pt idx="919">
                  <c:v>-9.7757119799838712</c:v>
                </c:pt>
                <c:pt idx="920">
                  <c:v>-9.7757236173273157</c:v>
                </c:pt>
                <c:pt idx="921">
                  <c:v>-9.7757352544896428</c:v>
                </c:pt>
                <c:pt idx="922">
                  <c:v>-9.7757468914708774</c:v>
                </c:pt>
                <c:pt idx="923">
                  <c:v>-9.7757585282710036</c:v>
                </c:pt>
                <c:pt idx="924">
                  <c:v>-9.7757701648900373</c:v>
                </c:pt>
                <c:pt idx="925">
                  <c:v>-9.7757818013279731</c:v>
                </c:pt>
                <c:pt idx="926">
                  <c:v>-9.7757934375848148</c:v>
                </c:pt>
                <c:pt idx="927">
                  <c:v>-9.7758050736605639</c:v>
                </c:pt>
                <c:pt idx="928">
                  <c:v>-9.7758167095552313</c:v>
                </c:pt>
                <c:pt idx="929">
                  <c:v>-9.7758283452688026</c:v>
                </c:pt>
                <c:pt idx="930">
                  <c:v>-9.7758399808012975</c:v>
                </c:pt>
                <c:pt idx="931">
                  <c:v>-9.7758516161527034</c:v>
                </c:pt>
                <c:pt idx="932">
                  <c:v>-9.7758632513230292</c:v>
                </c:pt>
                <c:pt idx="933">
                  <c:v>-9.7758748863122804</c:v>
                </c:pt>
                <c:pt idx="934">
                  <c:v>-9.7758865211204515</c:v>
                </c:pt>
                <c:pt idx="935">
                  <c:v>-9.7758981557475551</c:v>
                </c:pt>
                <c:pt idx="936">
                  <c:v>-9.7759097901935856</c:v>
                </c:pt>
                <c:pt idx="937">
                  <c:v>-9.7759214244585486</c:v>
                </c:pt>
                <c:pt idx="938">
                  <c:v>-9.7759330585424422</c:v>
                </c:pt>
                <c:pt idx="939">
                  <c:v>-9.7759446924452718</c:v>
                </c:pt>
                <c:pt idx="940">
                  <c:v>-9.7759563261670479</c:v>
                </c:pt>
                <c:pt idx="941">
                  <c:v>-9.7759679597077582</c:v>
                </c:pt>
                <c:pt idx="942">
                  <c:v>-9.775979593067408</c:v>
                </c:pt>
                <c:pt idx="943">
                  <c:v>-9.7759912262460045</c:v>
                </c:pt>
                <c:pt idx="944">
                  <c:v>-9.7760028592435511</c:v>
                </c:pt>
                <c:pt idx="945">
                  <c:v>-9.7760144920600407</c:v>
                </c:pt>
                <c:pt idx="946">
                  <c:v>-9.7760261246954858</c:v>
                </c:pt>
                <c:pt idx="947">
                  <c:v>-9.7760377571498847</c:v>
                </c:pt>
                <c:pt idx="948">
                  <c:v>-9.7760493894232408</c:v>
                </c:pt>
                <c:pt idx="949">
                  <c:v>-9.7760610215155506</c:v>
                </c:pt>
                <c:pt idx="950">
                  <c:v>-9.7760726534268247</c:v>
                </c:pt>
                <c:pt idx="951">
                  <c:v>-9.7760842851570633</c:v>
                </c:pt>
                <c:pt idx="952">
                  <c:v>-9.7760959167062662</c:v>
                </c:pt>
                <c:pt idx="953">
                  <c:v>-9.7761075480744317</c:v>
                </c:pt>
                <c:pt idx="954">
                  <c:v>-9.7761191792615723</c:v>
                </c:pt>
                <c:pt idx="955">
                  <c:v>-9.7761308102676825</c:v>
                </c:pt>
                <c:pt idx="956">
                  <c:v>-9.776142441092766</c:v>
                </c:pt>
                <c:pt idx="957">
                  <c:v>-9.7761540717368298</c:v>
                </c:pt>
                <c:pt idx="958">
                  <c:v>-9.7761657021998687</c:v>
                </c:pt>
                <c:pt idx="959">
                  <c:v>-9.7761773324818915</c:v>
                </c:pt>
                <c:pt idx="960">
                  <c:v>-9.7761889625828964</c:v>
                </c:pt>
                <c:pt idx="961">
                  <c:v>-9.7762005925028852</c:v>
                </c:pt>
                <c:pt idx="962">
                  <c:v>-9.7762122222418668</c:v>
                </c:pt>
                <c:pt idx="963">
                  <c:v>-9.7762238517998306</c:v>
                </c:pt>
                <c:pt idx="964">
                  <c:v>-9.7762354811767906</c:v>
                </c:pt>
                <c:pt idx="965">
                  <c:v>-9.7762471103727471</c:v>
                </c:pt>
                <c:pt idx="966">
                  <c:v>-9.7762587393877016</c:v>
                </c:pt>
                <c:pt idx="967">
                  <c:v>-9.7762703682216507</c:v>
                </c:pt>
                <c:pt idx="968">
                  <c:v>-9.7762819968746051</c:v>
                </c:pt>
                <c:pt idx="969">
                  <c:v>-9.7762936253465611</c:v>
                </c:pt>
                <c:pt idx="970">
                  <c:v>-9.7763052536375223</c:v>
                </c:pt>
                <c:pt idx="971">
                  <c:v>-9.7763168817474906</c:v>
                </c:pt>
                <c:pt idx="972">
                  <c:v>-9.7763285096764729</c:v>
                </c:pt>
                <c:pt idx="973">
                  <c:v>-9.7763401374244694</c:v>
                </c:pt>
                <c:pt idx="974">
                  <c:v>-9.7763517649914746</c:v>
                </c:pt>
                <c:pt idx="975">
                  <c:v>-9.7763633923774975</c:v>
                </c:pt>
                <c:pt idx="976">
                  <c:v>-9.7763750195825452</c:v>
                </c:pt>
                <c:pt idx="977">
                  <c:v>-9.7763866466066123</c:v>
                </c:pt>
                <c:pt idx="978">
                  <c:v>-9.776398273449697</c:v>
                </c:pt>
                <c:pt idx="979">
                  <c:v>-9.7764099001118119</c:v>
                </c:pt>
                <c:pt idx="980">
                  <c:v>-9.7764215265929604</c:v>
                </c:pt>
                <c:pt idx="981">
                  <c:v>-9.7764331528931372</c:v>
                </c:pt>
                <c:pt idx="982">
                  <c:v>-9.7764447790123477</c:v>
                </c:pt>
                <c:pt idx="983">
                  <c:v>-9.7764564049505918</c:v>
                </c:pt>
                <c:pt idx="984">
                  <c:v>-9.7764680307078731</c:v>
                </c:pt>
                <c:pt idx="985">
                  <c:v>-9.7764796562841951</c:v>
                </c:pt>
                <c:pt idx="986">
                  <c:v>-9.7764912816795579</c:v>
                </c:pt>
                <c:pt idx="987">
                  <c:v>-9.7765029068939651</c:v>
                </c:pt>
                <c:pt idx="988">
                  <c:v>-9.7765145319274183</c:v>
                </c:pt>
                <c:pt idx="989">
                  <c:v>-9.7765261567799211</c:v>
                </c:pt>
                <c:pt idx="990">
                  <c:v>-9.7765377814514718</c:v>
                </c:pt>
                <c:pt idx="991">
                  <c:v>-9.7765494059420792</c:v>
                </c:pt>
                <c:pt idx="992">
                  <c:v>-9.7765610302517434</c:v>
                </c:pt>
                <c:pt idx="993">
                  <c:v>-9.7765726543804643</c:v>
                </c:pt>
                <c:pt idx="994">
                  <c:v>-9.776584278328242</c:v>
                </c:pt>
                <c:pt idx="995">
                  <c:v>-9.776595902095087</c:v>
                </c:pt>
                <c:pt idx="996">
                  <c:v>-9.7766075256809977</c:v>
                </c:pt>
                <c:pt idx="997">
                  <c:v>-9.7766191490859704</c:v>
                </c:pt>
                <c:pt idx="998">
                  <c:v>-9.7766307723100141</c:v>
                </c:pt>
                <c:pt idx="999">
                  <c:v>-9.7766423953531305</c:v>
                </c:pt>
                <c:pt idx="1000">
                  <c:v>-9.7766540182153179</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42.400000000000333</c:v>
                </c:pt>
                <c:pt idx="605">
                  <c:v>42.400100000000336</c:v>
                </c:pt>
                <c:pt idx="606">
                  <c:v>42.400200000000339</c:v>
                </c:pt>
                <c:pt idx="607">
                  <c:v>42.400300000000342</c:v>
                </c:pt>
                <c:pt idx="608">
                  <c:v>42.400400000000346</c:v>
                </c:pt>
                <c:pt idx="609">
                  <c:v>42.400500000000349</c:v>
                </c:pt>
                <c:pt idx="610">
                  <c:v>42.400600000000352</c:v>
                </c:pt>
                <c:pt idx="611">
                  <c:v>42.400700000000356</c:v>
                </c:pt>
                <c:pt idx="612">
                  <c:v>42.400800000000359</c:v>
                </c:pt>
                <c:pt idx="613">
                  <c:v>42.400900000000362</c:v>
                </c:pt>
                <c:pt idx="614">
                  <c:v>42.401000000000366</c:v>
                </c:pt>
                <c:pt idx="615">
                  <c:v>42.401100000000369</c:v>
                </c:pt>
                <c:pt idx="616">
                  <c:v>42.401200000000372</c:v>
                </c:pt>
                <c:pt idx="617">
                  <c:v>42.401300000000376</c:v>
                </c:pt>
                <c:pt idx="618">
                  <c:v>42.401400000000379</c:v>
                </c:pt>
                <c:pt idx="619">
                  <c:v>42.401500000000382</c:v>
                </c:pt>
                <c:pt idx="620">
                  <c:v>42.401600000000386</c:v>
                </c:pt>
                <c:pt idx="621">
                  <c:v>42.401700000000389</c:v>
                </c:pt>
                <c:pt idx="622">
                  <c:v>42.401800000000392</c:v>
                </c:pt>
                <c:pt idx="623">
                  <c:v>42.401900000000396</c:v>
                </c:pt>
                <c:pt idx="624">
                  <c:v>42.402000000000399</c:v>
                </c:pt>
                <c:pt idx="625">
                  <c:v>42.402100000000402</c:v>
                </c:pt>
                <c:pt idx="626">
                  <c:v>42.402200000000406</c:v>
                </c:pt>
                <c:pt idx="627">
                  <c:v>42.402300000000409</c:v>
                </c:pt>
                <c:pt idx="628">
                  <c:v>42.402400000000412</c:v>
                </c:pt>
                <c:pt idx="629">
                  <c:v>42.402500000000416</c:v>
                </c:pt>
                <c:pt idx="630">
                  <c:v>42.402600000000419</c:v>
                </c:pt>
                <c:pt idx="631">
                  <c:v>42.402700000000422</c:v>
                </c:pt>
                <c:pt idx="632">
                  <c:v>42.402800000000425</c:v>
                </c:pt>
                <c:pt idx="633">
                  <c:v>42.402900000000429</c:v>
                </c:pt>
                <c:pt idx="634">
                  <c:v>42.403000000000432</c:v>
                </c:pt>
                <c:pt idx="635">
                  <c:v>42.403100000000435</c:v>
                </c:pt>
                <c:pt idx="636">
                  <c:v>42.403200000000439</c:v>
                </c:pt>
                <c:pt idx="637">
                  <c:v>42.403300000000442</c:v>
                </c:pt>
                <c:pt idx="638">
                  <c:v>42.403400000000445</c:v>
                </c:pt>
                <c:pt idx="639">
                  <c:v>42.403500000000449</c:v>
                </c:pt>
                <c:pt idx="640">
                  <c:v>42.403600000000452</c:v>
                </c:pt>
                <c:pt idx="641">
                  <c:v>42.403700000000455</c:v>
                </c:pt>
                <c:pt idx="642">
                  <c:v>42.403800000000459</c:v>
                </c:pt>
                <c:pt idx="643">
                  <c:v>42.403900000000462</c:v>
                </c:pt>
                <c:pt idx="644">
                  <c:v>42.404000000000465</c:v>
                </c:pt>
                <c:pt idx="645">
                  <c:v>42.404100000000469</c:v>
                </c:pt>
                <c:pt idx="646">
                  <c:v>42.404200000000472</c:v>
                </c:pt>
                <c:pt idx="647">
                  <c:v>42.404300000000475</c:v>
                </c:pt>
                <c:pt idx="648">
                  <c:v>42.404400000000479</c:v>
                </c:pt>
                <c:pt idx="649">
                  <c:v>42.404500000000482</c:v>
                </c:pt>
                <c:pt idx="650">
                  <c:v>42.404600000000485</c:v>
                </c:pt>
                <c:pt idx="651">
                  <c:v>42.404700000000489</c:v>
                </c:pt>
                <c:pt idx="652">
                  <c:v>42.404800000000492</c:v>
                </c:pt>
                <c:pt idx="653">
                  <c:v>42.404900000000495</c:v>
                </c:pt>
                <c:pt idx="654">
                  <c:v>42.405000000000499</c:v>
                </c:pt>
                <c:pt idx="655">
                  <c:v>42.405100000000502</c:v>
                </c:pt>
                <c:pt idx="656">
                  <c:v>42.405200000000505</c:v>
                </c:pt>
                <c:pt idx="657">
                  <c:v>42.405300000000508</c:v>
                </c:pt>
                <c:pt idx="658">
                  <c:v>42.405400000000512</c:v>
                </c:pt>
                <c:pt idx="659">
                  <c:v>42.405500000000515</c:v>
                </c:pt>
                <c:pt idx="660">
                  <c:v>42.405600000000518</c:v>
                </c:pt>
                <c:pt idx="661">
                  <c:v>42.405700000000522</c:v>
                </c:pt>
                <c:pt idx="662">
                  <c:v>42.405800000000525</c:v>
                </c:pt>
                <c:pt idx="663">
                  <c:v>42.405900000000528</c:v>
                </c:pt>
                <c:pt idx="664">
                  <c:v>42.406000000000532</c:v>
                </c:pt>
                <c:pt idx="665">
                  <c:v>42.406100000000535</c:v>
                </c:pt>
                <c:pt idx="666">
                  <c:v>42.406200000000538</c:v>
                </c:pt>
                <c:pt idx="667">
                  <c:v>42.406300000000542</c:v>
                </c:pt>
                <c:pt idx="668">
                  <c:v>42.406400000000545</c:v>
                </c:pt>
                <c:pt idx="669">
                  <c:v>42.406500000000548</c:v>
                </c:pt>
                <c:pt idx="670">
                  <c:v>42.406600000000552</c:v>
                </c:pt>
                <c:pt idx="671">
                  <c:v>42.406700000000555</c:v>
                </c:pt>
                <c:pt idx="672">
                  <c:v>42.406800000000558</c:v>
                </c:pt>
                <c:pt idx="673">
                  <c:v>42.406900000000562</c:v>
                </c:pt>
                <c:pt idx="674">
                  <c:v>42.407000000000565</c:v>
                </c:pt>
                <c:pt idx="675">
                  <c:v>42.407100000000568</c:v>
                </c:pt>
                <c:pt idx="676">
                  <c:v>42.407200000000572</c:v>
                </c:pt>
                <c:pt idx="677">
                  <c:v>42.407300000000575</c:v>
                </c:pt>
                <c:pt idx="678">
                  <c:v>42.407400000000578</c:v>
                </c:pt>
                <c:pt idx="679">
                  <c:v>42.407500000000582</c:v>
                </c:pt>
                <c:pt idx="680">
                  <c:v>42.407600000000585</c:v>
                </c:pt>
                <c:pt idx="681">
                  <c:v>42.407700000000588</c:v>
                </c:pt>
                <c:pt idx="682">
                  <c:v>42.407800000000591</c:v>
                </c:pt>
                <c:pt idx="683">
                  <c:v>42.407900000000595</c:v>
                </c:pt>
                <c:pt idx="684">
                  <c:v>42.408000000000598</c:v>
                </c:pt>
                <c:pt idx="685">
                  <c:v>42.408100000000601</c:v>
                </c:pt>
                <c:pt idx="686">
                  <c:v>42.408200000000605</c:v>
                </c:pt>
                <c:pt idx="687">
                  <c:v>42.408300000000608</c:v>
                </c:pt>
                <c:pt idx="688">
                  <c:v>42.408400000000611</c:v>
                </c:pt>
                <c:pt idx="689">
                  <c:v>42.408500000000615</c:v>
                </c:pt>
                <c:pt idx="690">
                  <c:v>42.408600000000618</c:v>
                </c:pt>
                <c:pt idx="691">
                  <c:v>42.408700000000621</c:v>
                </c:pt>
                <c:pt idx="692">
                  <c:v>42.408800000000625</c:v>
                </c:pt>
                <c:pt idx="693">
                  <c:v>42.408900000000628</c:v>
                </c:pt>
                <c:pt idx="694">
                  <c:v>42.409000000000631</c:v>
                </c:pt>
                <c:pt idx="695">
                  <c:v>42.409100000000635</c:v>
                </c:pt>
                <c:pt idx="696">
                  <c:v>42.409200000000638</c:v>
                </c:pt>
                <c:pt idx="697">
                  <c:v>42.409300000000641</c:v>
                </c:pt>
                <c:pt idx="698">
                  <c:v>42.409400000000645</c:v>
                </c:pt>
                <c:pt idx="699">
                  <c:v>42.409500000000648</c:v>
                </c:pt>
                <c:pt idx="700">
                  <c:v>42.409600000000651</c:v>
                </c:pt>
                <c:pt idx="701">
                  <c:v>42.409700000000655</c:v>
                </c:pt>
                <c:pt idx="702">
                  <c:v>42.409800000000658</c:v>
                </c:pt>
                <c:pt idx="703">
                  <c:v>42.409900000000661</c:v>
                </c:pt>
                <c:pt idx="704">
                  <c:v>42.410000000000664</c:v>
                </c:pt>
                <c:pt idx="705">
                  <c:v>42.410100000000668</c:v>
                </c:pt>
                <c:pt idx="706">
                  <c:v>42.410200000000671</c:v>
                </c:pt>
                <c:pt idx="707">
                  <c:v>42.410300000000674</c:v>
                </c:pt>
                <c:pt idx="708">
                  <c:v>42.410400000000678</c:v>
                </c:pt>
                <c:pt idx="709">
                  <c:v>42.410500000000681</c:v>
                </c:pt>
                <c:pt idx="710">
                  <c:v>42.410600000000684</c:v>
                </c:pt>
                <c:pt idx="711">
                  <c:v>42.410700000000688</c:v>
                </c:pt>
                <c:pt idx="712">
                  <c:v>42.410800000000691</c:v>
                </c:pt>
                <c:pt idx="713">
                  <c:v>42.410900000000694</c:v>
                </c:pt>
                <c:pt idx="714">
                  <c:v>42.411000000000698</c:v>
                </c:pt>
                <c:pt idx="715">
                  <c:v>42.411100000000701</c:v>
                </c:pt>
                <c:pt idx="716">
                  <c:v>42.411200000000704</c:v>
                </c:pt>
                <c:pt idx="717">
                  <c:v>42.411300000000708</c:v>
                </c:pt>
                <c:pt idx="718">
                  <c:v>42.411400000000711</c:v>
                </c:pt>
                <c:pt idx="719">
                  <c:v>42.411500000000714</c:v>
                </c:pt>
                <c:pt idx="720">
                  <c:v>42.411600000000718</c:v>
                </c:pt>
                <c:pt idx="721">
                  <c:v>42.411700000000721</c:v>
                </c:pt>
                <c:pt idx="722">
                  <c:v>42.411800000000724</c:v>
                </c:pt>
                <c:pt idx="723">
                  <c:v>42.411900000000728</c:v>
                </c:pt>
                <c:pt idx="724">
                  <c:v>42.412000000000731</c:v>
                </c:pt>
                <c:pt idx="725">
                  <c:v>42.412100000000734</c:v>
                </c:pt>
                <c:pt idx="726">
                  <c:v>42.412200000000738</c:v>
                </c:pt>
                <c:pt idx="727">
                  <c:v>42.412300000000741</c:v>
                </c:pt>
                <c:pt idx="728">
                  <c:v>42.412400000000744</c:v>
                </c:pt>
                <c:pt idx="729">
                  <c:v>42.412500000000747</c:v>
                </c:pt>
                <c:pt idx="730">
                  <c:v>42.412600000000751</c:v>
                </c:pt>
                <c:pt idx="731">
                  <c:v>42.412700000000754</c:v>
                </c:pt>
                <c:pt idx="732">
                  <c:v>42.412800000000757</c:v>
                </c:pt>
                <c:pt idx="733">
                  <c:v>42.412900000000761</c:v>
                </c:pt>
                <c:pt idx="734">
                  <c:v>42.413000000000764</c:v>
                </c:pt>
                <c:pt idx="735">
                  <c:v>42.413100000000767</c:v>
                </c:pt>
                <c:pt idx="736">
                  <c:v>42.413200000000771</c:v>
                </c:pt>
                <c:pt idx="737">
                  <c:v>42.413300000000774</c:v>
                </c:pt>
                <c:pt idx="738">
                  <c:v>42.413400000000777</c:v>
                </c:pt>
                <c:pt idx="739">
                  <c:v>42.413500000000781</c:v>
                </c:pt>
                <c:pt idx="740">
                  <c:v>42.413600000000784</c:v>
                </c:pt>
                <c:pt idx="741">
                  <c:v>42.413700000000787</c:v>
                </c:pt>
                <c:pt idx="742">
                  <c:v>42.413800000000791</c:v>
                </c:pt>
                <c:pt idx="743">
                  <c:v>42.413900000000794</c:v>
                </c:pt>
                <c:pt idx="744">
                  <c:v>42.414000000000797</c:v>
                </c:pt>
                <c:pt idx="745">
                  <c:v>42.414100000000801</c:v>
                </c:pt>
                <c:pt idx="746">
                  <c:v>42.414200000000804</c:v>
                </c:pt>
                <c:pt idx="747">
                  <c:v>42.414300000000807</c:v>
                </c:pt>
                <c:pt idx="748">
                  <c:v>42.414400000000811</c:v>
                </c:pt>
                <c:pt idx="749">
                  <c:v>42.414500000000814</c:v>
                </c:pt>
                <c:pt idx="750">
                  <c:v>42.414600000000817</c:v>
                </c:pt>
                <c:pt idx="751">
                  <c:v>42.414700000000821</c:v>
                </c:pt>
                <c:pt idx="752">
                  <c:v>42.414800000000824</c:v>
                </c:pt>
                <c:pt idx="753">
                  <c:v>42.414900000000827</c:v>
                </c:pt>
                <c:pt idx="754">
                  <c:v>42.41500000000083</c:v>
                </c:pt>
                <c:pt idx="755">
                  <c:v>42.415100000000834</c:v>
                </c:pt>
                <c:pt idx="756">
                  <c:v>42.415200000000837</c:v>
                </c:pt>
                <c:pt idx="757">
                  <c:v>42.41530000000084</c:v>
                </c:pt>
                <c:pt idx="758">
                  <c:v>42.415400000000844</c:v>
                </c:pt>
                <c:pt idx="759">
                  <c:v>42.415500000000847</c:v>
                </c:pt>
                <c:pt idx="760">
                  <c:v>42.41560000000085</c:v>
                </c:pt>
                <c:pt idx="761">
                  <c:v>42.415700000000854</c:v>
                </c:pt>
                <c:pt idx="762">
                  <c:v>42.415800000000857</c:v>
                </c:pt>
                <c:pt idx="763">
                  <c:v>42.41590000000086</c:v>
                </c:pt>
                <c:pt idx="764">
                  <c:v>42.416000000000864</c:v>
                </c:pt>
                <c:pt idx="765">
                  <c:v>42.416100000000867</c:v>
                </c:pt>
                <c:pt idx="766">
                  <c:v>42.41620000000087</c:v>
                </c:pt>
                <c:pt idx="767">
                  <c:v>42.416300000000874</c:v>
                </c:pt>
                <c:pt idx="768">
                  <c:v>42.416400000000877</c:v>
                </c:pt>
                <c:pt idx="769">
                  <c:v>42.41650000000088</c:v>
                </c:pt>
                <c:pt idx="770">
                  <c:v>42.416600000000884</c:v>
                </c:pt>
                <c:pt idx="771">
                  <c:v>42.416700000000887</c:v>
                </c:pt>
                <c:pt idx="772">
                  <c:v>42.41680000000089</c:v>
                </c:pt>
                <c:pt idx="773">
                  <c:v>42.416900000000894</c:v>
                </c:pt>
                <c:pt idx="774">
                  <c:v>42.417000000000897</c:v>
                </c:pt>
                <c:pt idx="775">
                  <c:v>42.4171000000009</c:v>
                </c:pt>
                <c:pt idx="776">
                  <c:v>42.417200000000904</c:v>
                </c:pt>
                <c:pt idx="777">
                  <c:v>42.417300000000907</c:v>
                </c:pt>
                <c:pt idx="778">
                  <c:v>42.41740000000091</c:v>
                </c:pt>
                <c:pt idx="779">
                  <c:v>42.417500000000913</c:v>
                </c:pt>
                <c:pt idx="780">
                  <c:v>42.417600000000917</c:v>
                </c:pt>
                <c:pt idx="781">
                  <c:v>42.41770000000092</c:v>
                </c:pt>
                <c:pt idx="782">
                  <c:v>42.417800000000923</c:v>
                </c:pt>
                <c:pt idx="783">
                  <c:v>42.417900000000927</c:v>
                </c:pt>
                <c:pt idx="784">
                  <c:v>42.41800000000093</c:v>
                </c:pt>
                <c:pt idx="785">
                  <c:v>42.418100000000933</c:v>
                </c:pt>
                <c:pt idx="786">
                  <c:v>42.418200000000937</c:v>
                </c:pt>
                <c:pt idx="787">
                  <c:v>42.41830000000094</c:v>
                </c:pt>
                <c:pt idx="788">
                  <c:v>42.418400000000943</c:v>
                </c:pt>
                <c:pt idx="789">
                  <c:v>42.418500000000947</c:v>
                </c:pt>
                <c:pt idx="790">
                  <c:v>42.41860000000095</c:v>
                </c:pt>
                <c:pt idx="791">
                  <c:v>42.418700000000953</c:v>
                </c:pt>
                <c:pt idx="792">
                  <c:v>42.418800000000957</c:v>
                </c:pt>
                <c:pt idx="793">
                  <c:v>42.41890000000096</c:v>
                </c:pt>
                <c:pt idx="794">
                  <c:v>42.419000000000963</c:v>
                </c:pt>
                <c:pt idx="795">
                  <c:v>42.419100000000967</c:v>
                </c:pt>
                <c:pt idx="796">
                  <c:v>42.41920000000097</c:v>
                </c:pt>
                <c:pt idx="797">
                  <c:v>42.419300000000973</c:v>
                </c:pt>
                <c:pt idx="798">
                  <c:v>42.419400000000977</c:v>
                </c:pt>
                <c:pt idx="799">
                  <c:v>42.41950000000098</c:v>
                </c:pt>
                <c:pt idx="800">
                  <c:v>42.419600000000983</c:v>
                </c:pt>
                <c:pt idx="801">
                  <c:v>42.419700000000987</c:v>
                </c:pt>
                <c:pt idx="802">
                  <c:v>42.41980000000099</c:v>
                </c:pt>
                <c:pt idx="803">
                  <c:v>42.419900000000993</c:v>
                </c:pt>
                <c:pt idx="804">
                  <c:v>42.420000000000996</c:v>
                </c:pt>
                <c:pt idx="805">
                  <c:v>42.420100000001</c:v>
                </c:pt>
                <c:pt idx="806">
                  <c:v>42.420200000001003</c:v>
                </c:pt>
                <c:pt idx="807">
                  <c:v>42.420300000001006</c:v>
                </c:pt>
                <c:pt idx="808">
                  <c:v>42.42040000000101</c:v>
                </c:pt>
                <c:pt idx="809">
                  <c:v>42.420500000001013</c:v>
                </c:pt>
                <c:pt idx="810">
                  <c:v>42.420600000001016</c:v>
                </c:pt>
                <c:pt idx="811">
                  <c:v>42.42070000000102</c:v>
                </c:pt>
                <c:pt idx="812">
                  <c:v>42.420800000001023</c:v>
                </c:pt>
                <c:pt idx="813">
                  <c:v>42.420900000001026</c:v>
                </c:pt>
                <c:pt idx="814">
                  <c:v>42.42100000000103</c:v>
                </c:pt>
                <c:pt idx="815">
                  <c:v>42.421100000001033</c:v>
                </c:pt>
                <c:pt idx="816">
                  <c:v>42.421200000001036</c:v>
                </c:pt>
                <c:pt idx="817">
                  <c:v>42.42130000000104</c:v>
                </c:pt>
                <c:pt idx="818">
                  <c:v>42.421400000001043</c:v>
                </c:pt>
                <c:pt idx="819">
                  <c:v>42.421500000001046</c:v>
                </c:pt>
                <c:pt idx="820">
                  <c:v>42.42160000000105</c:v>
                </c:pt>
                <c:pt idx="821">
                  <c:v>42.421700000001053</c:v>
                </c:pt>
                <c:pt idx="822">
                  <c:v>42.421800000001056</c:v>
                </c:pt>
                <c:pt idx="823">
                  <c:v>42.42190000000106</c:v>
                </c:pt>
                <c:pt idx="824">
                  <c:v>42.422000000001063</c:v>
                </c:pt>
                <c:pt idx="825">
                  <c:v>42.422100000001066</c:v>
                </c:pt>
                <c:pt idx="826">
                  <c:v>42.422200000001069</c:v>
                </c:pt>
                <c:pt idx="827">
                  <c:v>42.422300000001073</c:v>
                </c:pt>
                <c:pt idx="828">
                  <c:v>42.422400000001076</c:v>
                </c:pt>
                <c:pt idx="829">
                  <c:v>42.422500000001079</c:v>
                </c:pt>
                <c:pt idx="830">
                  <c:v>42.422600000001083</c:v>
                </c:pt>
                <c:pt idx="831">
                  <c:v>42.422700000001086</c:v>
                </c:pt>
                <c:pt idx="832">
                  <c:v>42.422800000001089</c:v>
                </c:pt>
                <c:pt idx="833">
                  <c:v>42.422900000001093</c:v>
                </c:pt>
                <c:pt idx="834">
                  <c:v>42.423000000001096</c:v>
                </c:pt>
                <c:pt idx="835">
                  <c:v>42.423100000001099</c:v>
                </c:pt>
                <c:pt idx="836">
                  <c:v>42.423200000001103</c:v>
                </c:pt>
                <c:pt idx="837">
                  <c:v>42.423300000001106</c:v>
                </c:pt>
                <c:pt idx="838">
                  <c:v>42.423400000001109</c:v>
                </c:pt>
                <c:pt idx="839">
                  <c:v>42.423500000001113</c:v>
                </c:pt>
                <c:pt idx="840">
                  <c:v>42.423600000001116</c:v>
                </c:pt>
                <c:pt idx="841">
                  <c:v>42.423700000001119</c:v>
                </c:pt>
                <c:pt idx="842">
                  <c:v>42.423800000001123</c:v>
                </c:pt>
                <c:pt idx="843">
                  <c:v>42.423900000001126</c:v>
                </c:pt>
                <c:pt idx="844">
                  <c:v>42.424000000001129</c:v>
                </c:pt>
                <c:pt idx="845">
                  <c:v>42.424100000001133</c:v>
                </c:pt>
                <c:pt idx="846">
                  <c:v>42.424200000001136</c:v>
                </c:pt>
                <c:pt idx="847">
                  <c:v>42.424300000001139</c:v>
                </c:pt>
                <c:pt idx="848">
                  <c:v>42.424400000001143</c:v>
                </c:pt>
                <c:pt idx="849">
                  <c:v>42.424500000001146</c:v>
                </c:pt>
                <c:pt idx="850">
                  <c:v>42.424600000001149</c:v>
                </c:pt>
                <c:pt idx="851">
                  <c:v>42.424700000001152</c:v>
                </c:pt>
                <c:pt idx="852">
                  <c:v>42.424800000001156</c:v>
                </c:pt>
                <c:pt idx="853">
                  <c:v>42.424900000001159</c:v>
                </c:pt>
                <c:pt idx="854">
                  <c:v>42.425000000001162</c:v>
                </c:pt>
                <c:pt idx="855">
                  <c:v>42.425100000001166</c:v>
                </c:pt>
                <c:pt idx="856">
                  <c:v>42.425200000001169</c:v>
                </c:pt>
                <c:pt idx="857">
                  <c:v>42.425300000001172</c:v>
                </c:pt>
                <c:pt idx="858">
                  <c:v>42.425400000001176</c:v>
                </c:pt>
                <c:pt idx="859">
                  <c:v>42.425500000001179</c:v>
                </c:pt>
                <c:pt idx="860">
                  <c:v>42.425600000001182</c:v>
                </c:pt>
                <c:pt idx="861">
                  <c:v>42.425700000001186</c:v>
                </c:pt>
                <c:pt idx="862">
                  <c:v>42.425800000001189</c:v>
                </c:pt>
                <c:pt idx="863">
                  <c:v>42.425900000001192</c:v>
                </c:pt>
                <c:pt idx="864">
                  <c:v>42.426000000001196</c:v>
                </c:pt>
                <c:pt idx="865">
                  <c:v>42.426100000001199</c:v>
                </c:pt>
                <c:pt idx="866">
                  <c:v>42.426200000001202</c:v>
                </c:pt>
                <c:pt idx="867">
                  <c:v>42.426300000001206</c:v>
                </c:pt>
                <c:pt idx="868">
                  <c:v>42.426400000001209</c:v>
                </c:pt>
                <c:pt idx="869">
                  <c:v>42.426500000001212</c:v>
                </c:pt>
                <c:pt idx="870">
                  <c:v>42.426600000001216</c:v>
                </c:pt>
                <c:pt idx="871">
                  <c:v>42.426700000001219</c:v>
                </c:pt>
                <c:pt idx="872">
                  <c:v>42.426800000001222</c:v>
                </c:pt>
                <c:pt idx="873">
                  <c:v>42.426900000001226</c:v>
                </c:pt>
                <c:pt idx="874">
                  <c:v>42.427000000001229</c:v>
                </c:pt>
                <c:pt idx="875">
                  <c:v>42.427100000001232</c:v>
                </c:pt>
                <c:pt idx="876">
                  <c:v>42.427200000001235</c:v>
                </c:pt>
                <c:pt idx="877">
                  <c:v>42.427300000001239</c:v>
                </c:pt>
                <c:pt idx="878">
                  <c:v>42.427400000001242</c:v>
                </c:pt>
                <c:pt idx="879">
                  <c:v>42.427500000001245</c:v>
                </c:pt>
                <c:pt idx="880">
                  <c:v>42.427600000001249</c:v>
                </c:pt>
                <c:pt idx="881">
                  <c:v>42.427700000001252</c:v>
                </c:pt>
                <c:pt idx="882">
                  <c:v>42.427800000001255</c:v>
                </c:pt>
                <c:pt idx="883">
                  <c:v>42.427900000001259</c:v>
                </c:pt>
                <c:pt idx="884">
                  <c:v>42.428000000001262</c:v>
                </c:pt>
                <c:pt idx="885">
                  <c:v>42.428100000001265</c:v>
                </c:pt>
                <c:pt idx="886">
                  <c:v>42.428200000001269</c:v>
                </c:pt>
                <c:pt idx="887">
                  <c:v>42.428300000001272</c:v>
                </c:pt>
                <c:pt idx="888">
                  <c:v>42.428400000001275</c:v>
                </c:pt>
                <c:pt idx="889">
                  <c:v>42.428500000001279</c:v>
                </c:pt>
                <c:pt idx="890">
                  <c:v>42.428600000001282</c:v>
                </c:pt>
                <c:pt idx="891">
                  <c:v>42.428700000001285</c:v>
                </c:pt>
                <c:pt idx="892">
                  <c:v>42.428800000001289</c:v>
                </c:pt>
                <c:pt idx="893">
                  <c:v>42.428900000001292</c:v>
                </c:pt>
                <c:pt idx="894">
                  <c:v>42.429000000001295</c:v>
                </c:pt>
                <c:pt idx="895">
                  <c:v>42.429100000001299</c:v>
                </c:pt>
                <c:pt idx="896">
                  <c:v>42.429200000001302</c:v>
                </c:pt>
                <c:pt idx="897">
                  <c:v>42.429300000001305</c:v>
                </c:pt>
                <c:pt idx="898">
                  <c:v>42.429400000001309</c:v>
                </c:pt>
                <c:pt idx="899">
                  <c:v>42.429500000001312</c:v>
                </c:pt>
                <c:pt idx="900">
                  <c:v>42.429600000001315</c:v>
                </c:pt>
                <c:pt idx="901">
                  <c:v>42.429700000001318</c:v>
                </c:pt>
                <c:pt idx="902">
                  <c:v>42.429800000001322</c:v>
                </c:pt>
                <c:pt idx="903">
                  <c:v>42.429900000001325</c:v>
                </c:pt>
                <c:pt idx="904">
                  <c:v>42.430000000001328</c:v>
                </c:pt>
                <c:pt idx="905">
                  <c:v>42.430100000001332</c:v>
                </c:pt>
                <c:pt idx="906">
                  <c:v>42.430200000001335</c:v>
                </c:pt>
                <c:pt idx="907">
                  <c:v>42.430300000001338</c:v>
                </c:pt>
                <c:pt idx="908">
                  <c:v>42.430400000001342</c:v>
                </c:pt>
                <c:pt idx="909">
                  <c:v>42.430500000001345</c:v>
                </c:pt>
                <c:pt idx="910">
                  <c:v>42.430600000001348</c:v>
                </c:pt>
                <c:pt idx="911">
                  <c:v>42.430700000001352</c:v>
                </c:pt>
                <c:pt idx="912">
                  <c:v>42.430800000001355</c:v>
                </c:pt>
                <c:pt idx="913">
                  <c:v>42.430900000001358</c:v>
                </c:pt>
                <c:pt idx="914">
                  <c:v>42.431000000001362</c:v>
                </c:pt>
                <c:pt idx="915">
                  <c:v>42.431100000001365</c:v>
                </c:pt>
                <c:pt idx="916">
                  <c:v>42.431200000001368</c:v>
                </c:pt>
                <c:pt idx="917">
                  <c:v>42.431300000001372</c:v>
                </c:pt>
                <c:pt idx="918">
                  <c:v>42.431400000001375</c:v>
                </c:pt>
                <c:pt idx="919">
                  <c:v>42.431500000001378</c:v>
                </c:pt>
                <c:pt idx="920">
                  <c:v>42.431600000001382</c:v>
                </c:pt>
                <c:pt idx="921">
                  <c:v>42.431700000001385</c:v>
                </c:pt>
                <c:pt idx="922">
                  <c:v>42.431800000001388</c:v>
                </c:pt>
                <c:pt idx="923">
                  <c:v>42.431900000001392</c:v>
                </c:pt>
                <c:pt idx="924">
                  <c:v>42.432000000001395</c:v>
                </c:pt>
                <c:pt idx="925">
                  <c:v>42.432100000001398</c:v>
                </c:pt>
                <c:pt idx="926">
                  <c:v>42.432200000001401</c:v>
                </c:pt>
                <c:pt idx="927">
                  <c:v>42.432300000001405</c:v>
                </c:pt>
                <c:pt idx="928">
                  <c:v>42.432400000001408</c:v>
                </c:pt>
                <c:pt idx="929">
                  <c:v>42.432500000001411</c:v>
                </c:pt>
                <c:pt idx="930">
                  <c:v>42.432600000001415</c:v>
                </c:pt>
                <c:pt idx="931">
                  <c:v>42.432700000001418</c:v>
                </c:pt>
                <c:pt idx="932">
                  <c:v>42.432800000001421</c:v>
                </c:pt>
                <c:pt idx="933">
                  <c:v>42.432900000001425</c:v>
                </c:pt>
                <c:pt idx="934">
                  <c:v>42.433000000001428</c:v>
                </c:pt>
                <c:pt idx="935">
                  <c:v>42.433100000001431</c:v>
                </c:pt>
                <c:pt idx="936">
                  <c:v>42.433200000001435</c:v>
                </c:pt>
                <c:pt idx="937">
                  <c:v>42.433300000001438</c:v>
                </c:pt>
                <c:pt idx="938">
                  <c:v>42.433400000001441</c:v>
                </c:pt>
                <c:pt idx="939">
                  <c:v>42.433500000001445</c:v>
                </c:pt>
                <c:pt idx="940">
                  <c:v>42.433600000001448</c:v>
                </c:pt>
                <c:pt idx="941">
                  <c:v>42.433700000001451</c:v>
                </c:pt>
                <c:pt idx="942">
                  <c:v>42.433800000001455</c:v>
                </c:pt>
                <c:pt idx="943">
                  <c:v>42.433900000001458</c:v>
                </c:pt>
                <c:pt idx="944">
                  <c:v>42.434000000001461</c:v>
                </c:pt>
                <c:pt idx="945">
                  <c:v>42.434100000001465</c:v>
                </c:pt>
                <c:pt idx="946">
                  <c:v>42.434200000001468</c:v>
                </c:pt>
                <c:pt idx="947">
                  <c:v>42.434300000001471</c:v>
                </c:pt>
                <c:pt idx="948">
                  <c:v>42.434400000001474</c:v>
                </c:pt>
                <c:pt idx="949">
                  <c:v>42.434500000001478</c:v>
                </c:pt>
                <c:pt idx="950">
                  <c:v>42.434600000001481</c:v>
                </c:pt>
                <c:pt idx="951">
                  <c:v>42.434700000001484</c:v>
                </c:pt>
                <c:pt idx="952">
                  <c:v>42.434800000001488</c:v>
                </c:pt>
                <c:pt idx="953">
                  <c:v>42.434900000001491</c:v>
                </c:pt>
                <c:pt idx="954">
                  <c:v>42.435000000001494</c:v>
                </c:pt>
                <c:pt idx="955">
                  <c:v>42.435100000001498</c:v>
                </c:pt>
                <c:pt idx="956">
                  <c:v>42.435200000001501</c:v>
                </c:pt>
                <c:pt idx="957">
                  <c:v>42.435300000001504</c:v>
                </c:pt>
                <c:pt idx="958">
                  <c:v>42.435400000001508</c:v>
                </c:pt>
                <c:pt idx="959">
                  <c:v>42.435500000001511</c:v>
                </c:pt>
                <c:pt idx="960">
                  <c:v>42.435600000001514</c:v>
                </c:pt>
                <c:pt idx="961">
                  <c:v>42.435700000001518</c:v>
                </c:pt>
                <c:pt idx="962">
                  <c:v>42.435800000001521</c:v>
                </c:pt>
                <c:pt idx="963">
                  <c:v>42.435900000001524</c:v>
                </c:pt>
                <c:pt idx="964">
                  <c:v>42.436000000001528</c:v>
                </c:pt>
                <c:pt idx="965">
                  <c:v>42.436100000001531</c:v>
                </c:pt>
                <c:pt idx="966">
                  <c:v>42.436200000001534</c:v>
                </c:pt>
                <c:pt idx="967">
                  <c:v>42.436300000001538</c:v>
                </c:pt>
                <c:pt idx="968">
                  <c:v>42.436400000001541</c:v>
                </c:pt>
                <c:pt idx="969">
                  <c:v>42.436500000001544</c:v>
                </c:pt>
                <c:pt idx="970">
                  <c:v>42.436600000001548</c:v>
                </c:pt>
                <c:pt idx="971">
                  <c:v>42.436700000001551</c:v>
                </c:pt>
                <c:pt idx="972">
                  <c:v>42.436800000001554</c:v>
                </c:pt>
                <c:pt idx="973">
                  <c:v>42.436900000001557</c:v>
                </c:pt>
                <c:pt idx="974">
                  <c:v>42.437000000001561</c:v>
                </c:pt>
                <c:pt idx="975">
                  <c:v>42.437100000001564</c:v>
                </c:pt>
                <c:pt idx="976">
                  <c:v>42.437200000001567</c:v>
                </c:pt>
                <c:pt idx="977">
                  <c:v>42.437300000001571</c:v>
                </c:pt>
                <c:pt idx="978">
                  <c:v>42.437400000001574</c:v>
                </c:pt>
                <c:pt idx="979">
                  <c:v>42.437500000001577</c:v>
                </c:pt>
                <c:pt idx="980">
                  <c:v>42.437600000001581</c:v>
                </c:pt>
                <c:pt idx="981">
                  <c:v>42.437700000001584</c:v>
                </c:pt>
                <c:pt idx="982">
                  <c:v>42.437800000001587</c:v>
                </c:pt>
                <c:pt idx="983">
                  <c:v>42.437900000001591</c:v>
                </c:pt>
                <c:pt idx="984">
                  <c:v>42.438000000001594</c:v>
                </c:pt>
                <c:pt idx="985">
                  <c:v>42.438100000001597</c:v>
                </c:pt>
                <c:pt idx="986">
                  <c:v>42.438200000001601</c:v>
                </c:pt>
                <c:pt idx="987">
                  <c:v>42.438300000001604</c:v>
                </c:pt>
                <c:pt idx="988">
                  <c:v>42.438400000001607</c:v>
                </c:pt>
                <c:pt idx="989">
                  <c:v>42.438500000001611</c:v>
                </c:pt>
                <c:pt idx="990">
                  <c:v>42.438600000001614</c:v>
                </c:pt>
                <c:pt idx="991">
                  <c:v>42.438700000001617</c:v>
                </c:pt>
                <c:pt idx="992">
                  <c:v>42.438800000001621</c:v>
                </c:pt>
                <c:pt idx="993">
                  <c:v>42.438900000001624</c:v>
                </c:pt>
                <c:pt idx="994">
                  <c:v>42.439000000001627</c:v>
                </c:pt>
                <c:pt idx="995">
                  <c:v>42.439100000001631</c:v>
                </c:pt>
                <c:pt idx="996">
                  <c:v>42.439200000001634</c:v>
                </c:pt>
                <c:pt idx="997">
                  <c:v>42.439300000001637</c:v>
                </c:pt>
                <c:pt idx="998">
                  <c:v>42.43940000000164</c:v>
                </c:pt>
                <c:pt idx="999">
                  <c:v>42.439500000001644</c:v>
                </c:pt>
                <c:pt idx="1000">
                  <c:v>42.439600000001647</c:v>
                </c:pt>
              </c:numCache>
            </c:numRef>
          </c:xVal>
          <c:yVal>
            <c:numRef>
              <c:f>Calculs!$J$4:$J$1004</c:f>
              <c:numCache>
                <c:formatCode>0.00</c:formatCode>
                <c:ptCount val="1001"/>
                <c:pt idx="0">
                  <c:v>0</c:v>
                </c:pt>
                <c:pt idx="1">
                  <c:v>0.17386293569466696</c:v>
                </c:pt>
                <c:pt idx="2">
                  <c:v>0.34913679613946785</c:v>
                </c:pt>
                <c:pt idx="3">
                  <c:v>0.52740033475778136</c:v>
                </c:pt>
                <c:pt idx="4">
                  <c:v>0.70918670276450502</c:v>
                </c:pt>
                <c:pt idx="5">
                  <c:v>0.89445131898453278</c:v>
                </c:pt>
                <c:pt idx="6">
                  <c:v>1.0831891388295263</c:v>
                </c:pt>
                <c:pt idx="7">
                  <c:v>1.2753891145085909</c:v>
                </c:pt>
                <c:pt idx="8">
                  <c:v>1.4710784427075005</c:v>
                </c:pt>
                <c:pt idx="9">
                  <c:v>1.6702842764117001</c:v>
                </c:pt>
                <c:pt idx="10">
                  <c:v>1.8730337238405048</c:v>
                </c:pt>
                <c:pt idx="11">
                  <c:v>2.0793498438477775</c:v>
                </c:pt>
                <c:pt idx="12">
                  <c:v>2.2892476207941868</c:v>
                </c:pt>
                <c:pt idx="13">
                  <c:v>2.5027379413815529</c:v>
                </c:pt>
                <c:pt idx="14">
                  <c:v>2.7198315926799319</c:v>
                </c:pt>
                <c:pt idx="15">
                  <c:v>2.9405392623613671</c:v>
                </c:pt>
                <c:pt idx="16">
                  <c:v>3.1648715388992792</c:v>
                </c:pt>
                <c:pt idx="17">
                  <c:v>3.3928389117357995</c:v>
                </c:pt>
                <c:pt idx="18">
                  <c:v>3.6244517714191971</c:v>
                </c:pt>
                <c:pt idx="19">
                  <c:v>3.8597204097134128</c:v>
                </c:pt>
                <c:pt idx="20">
                  <c:v>4.0986550196815941</c:v>
                </c:pt>
                <c:pt idx="21">
                  <c:v>4.3412640707472381</c:v>
                </c:pt>
                <c:pt idx="22">
                  <c:v>4.5875526762248766</c:v>
                </c:pt>
                <c:pt idx="23">
                  <c:v>4.8375242093416615</c:v>
                </c:pt>
                <c:pt idx="24">
                  <c:v>5.0911819270677654</c:v>
                </c:pt>
                <c:pt idx="25">
                  <c:v>5.3485289707325059</c:v>
                </c:pt>
                <c:pt idx="26">
                  <c:v>5.6095683666182117</c:v>
                </c:pt>
                <c:pt idx="27">
                  <c:v>5.8743030265335356</c:v>
                </c:pt>
                <c:pt idx="28">
                  <c:v>6.1427357483678158</c:v>
                </c:pt>
                <c:pt idx="29">
                  <c:v>6.4148692166279737</c:v>
                </c:pt>
                <c:pt idx="30">
                  <c:v>6.6907060029593639</c:v>
                </c:pt>
                <c:pt idx="31">
                  <c:v>6.9702485666518799</c:v>
                </c:pt>
                <c:pt idx="32">
                  <c:v>7.2534992551325548</c:v>
                </c:pt>
                <c:pt idx="33">
                  <c:v>7.5404603044458218</c:v>
                </c:pt>
                <c:pt idx="34">
                  <c:v>7.8311338397225203</c:v>
                </c:pt>
                <c:pt idx="35">
                  <c:v>8.1255218756386718</c:v>
                </c:pt>
                <c:pt idx="36">
                  <c:v>8.4236263168650005</c:v>
                </c:pt>
                <c:pt idx="37">
                  <c:v>8.7254489585080961</c:v>
                </c:pt>
                <c:pt idx="38">
                  <c:v>9.0309914865440817</c:v>
                </c:pt>
                <c:pt idx="39">
                  <c:v>9.3402554782455933</c:v>
                </c:pt>
                <c:pt idx="40">
                  <c:v>9.6532424026028352</c:v>
                </c:pt>
                <c:pt idx="41">
                  <c:v>9.9699523295680539</c:v>
                </c:pt>
                <c:pt idx="42">
                  <c:v>10.29038263449665</c:v>
                </c:pt>
                <c:pt idx="43">
                  <c:v>10.61452928460676</c:v>
                </c:pt>
                <c:pt idx="44">
                  <c:v>10.94238813048827</c:v>
                </c:pt>
                <c:pt idx="45">
                  <c:v>11.273954907010603</c:v>
                </c:pt>
                <c:pt idx="46">
                  <c:v>11.609225234225647</c:v>
                </c:pt>
                <c:pt idx="47">
                  <c:v>11.948194618266426</c:v>
                </c:pt>
                <c:pt idx="48">
                  <c:v>12.290858452242066</c:v>
                </c:pt>
                <c:pt idx="49">
                  <c:v>12.637212017129578</c:v>
                </c:pt>
                <c:pt idx="50">
                  <c:v>12.987250482662947</c:v>
                </c:pt>
                <c:pt idx="51">
                  <c:v>13.340968908219983</c:v>
                </c:pt>
                <c:pt idx="52">
                  <c:v>13.698362243707342</c:v>
                </c:pt>
                <c:pt idx="53">
                  <c:v>14.059425330444125</c:v>
                </c:pt>
                <c:pt idx="54">
                  <c:v>14.424152902044401</c:v>
                </c:pt>
                <c:pt idx="55">
                  <c:v>14.792539585299021</c:v>
                </c:pt>
                <c:pt idx="56">
                  <c:v>15.164579901056991</c:v>
                </c:pt>
                <c:pt idx="57">
                  <c:v>15.540268265106736</c:v>
                </c:pt>
                <c:pt idx="58">
                  <c:v>15.919598989057505</c:v>
                </c:pt>
                <c:pt idx="59">
                  <c:v>16.302566281221161</c:v>
                </c:pt>
                <c:pt idx="60">
                  <c:v>16.689164247494581</c:v>
                </c:pt>
                <c:pt idx="61">
                  <c:v>17.079386892242887</c:v>
                </c:pt>
                <c:pt idx="62">
                  <c:v>17.473228119183695</c:v>
                </c:pt>
                <c:pt idx="63">
                  <c:v>17.870681732272534</c:v>
                </c:pt>
                <c:pt idx="64">
                  <c:v>18.271741436589629</c:v>
                </c:pt>
                <c:pt idx="65">
                  <c:v>18.676400839228162</c:v>
                </c:pt>
                <c:pt idx="66">
                  <c:v>19.084653450184156</c:v>
                </c:pt>
                <c:pt idx="67">
                  <c:v>19.496492683248078</c:v>
                </c:pt>
                <c:pt idx="68">
                  <c:v>19.911911856898293</c:v>
                </c:pt>
                <c:pt idx="69">
                  <c:v>20.330904195196425</c:v>
                </c:pt>
                <c:pt idx="70">
                  <c:v>20.753462828684732</c:v>
                </c:pt>
                <c:pt idx="71">
                  <c:v>21.179580795285538</c:v>
                </c:pt>
                <c:pt idx="72">
                  <c:v>21.609251041202796</c:v>
                </c:pt>
                <c:pt idx="73">
                  <c:v>22.042466421825821</c:v>
                </c:pt>
                <c:pt idx="74">
                  <c:v>22.479219702635234</c:v>
                </c:pt>
                <c:pt idx="75">
                  <c:v>22.919503560111131</c:v>
                </c:pt>
                <c:pt idx="76">
                  <c:v>23.363310582643518</c:v>
                </c:pt>
                <c:pt idx="77">
                  <c:v>23.810633271445013</c:v>
                </c:pt>
                <c:pt idx="78">
                  <c:v>24.261464041465814</c:v>
                </c:pt>
                <c:pt idx="79">
                  <c:v>24.715795222310927</c:v>
                </c:pt>
                <c:pt idx="80">
                  <c:v>25.173619059159659</c:v>
                </c:pt>
                <c:pt idx="81">
                  <c:v>25.634926353781292</c:v>
                </c:pt>
                <c:pt idx="82">
                  <c:v>26.099705102686901</c:v>
                </c:pt>
                <c:pt idx="83">
                  <c:v>26.567941856565398</c:v>
                </c:pt>
                <c:pt idx="84">
                  <c:v>27.039623082843367</c:v>
                </c:pt>
                <c:pt idx="85">
                  <c:v>27.514735167124631</c:v>
                </c:pt>
                <c:pt idx="86">
                  <c:v>27.993264414628051</c:v>
                </c:pt>
                <c:pt idx="87">
                  <c:v>28.475197051623436</c:v>
                </c:pt>
                <c:pt idx="88">
                  <c:v>28.960519226865454</c:v>
                </c:pt>
                <c:pt idx="89">
                  <c:v>29.449217013025404</c:v>
                </c:pt>
                <c:pt idx="90">
                  <c:v>29.941276408120746</c:v>
                </c:pt>
                <c:pt idx="91">
                  <c:v>30.436682730990583</c:v>
                </c:pt>
                <c:pt idx="92">
                  <c:v>30.935420015744779</c:v>
                </c:pt>
                <c:pt idx="93">
                  <c:v>31.437471618982066</c:v>
                </c:pt>
                <c:pt idx="94">
                  <c:v>31.942820828145297</c:v>
                </c:pt>
                <c:pt idx="95">
                  <c:v>32.451450863168837</c:v>
                </c:pt>
                <c:pt idx="96">
                  <c:v>32.963344878120523</c:v>
                </c:pt>
                <c:pt idx="97">
                  <c:v>33.478485962838036</c:v>
                </c:pt>
                <c:pt idx="98">
                  <c:v>33.996857144559485</c:v>
                </c:pt>
                <c:pt idx="99">
                  <c:v>34.518441389548038</c:v>
                </c:pt>
                <c:pt idx="100">
                  <c:v>35.043221604710396</c:v>
                </c:pt>
                <c:pt idx="101">
                  <c:v>35.571180541488928</c:v>
                </c:pt>
                <c:pt idx="102">
                  <c:v>36.102300699623179</c:v>
                </c:pt>
                <c:pt idx="103">
                  <c:v>36.636564426518319</c:v>
                </c:pt>
                <c:pt idx="104">
                  <c:v>37.173954016748979</c:v>
                </c:pt>
                <c:pt idx="105">
                  <c:v>37.714451713680312</c:v>
                </c:pt>
                <c:pt idx="106">
                  <c:v>38.258039711081352</c:v>
                </c:pt>
                <c:pt idx="107">
                  <c:v>38.804700154730483</c:v>
                </c:pt>
                <c:pt idx="108">
                  <c:v>39.354415144012826</c:v>
                </c:pt>
                <c:pt idx="109">
                  <c:v>39.907166733509357</c:v>
                </c:pt>
                <c:pt idx="110">
                  <c:v>40.462936934577549</c:v>
                </c:pt>
                <c:pt idx="111">
                  <c:v>41.021708851033729</c:v>
                </c:pt>
                <c:pt idx="112">
                  <c:v>41.5834678158161</c:v>
                </c:pt>
                <c:pt idx="113">
                  <c:v>42.148200257038638</c:v>
                </c:pt>
                <c:pt idx="114">
                  <c:v>42.715892562854549</c:v>
                </c:pt>
                <c:pt idx="115">
                  <c:v>43.286531082610907</c:v>
                </c:pt>
                <c:pt idx="116">
                  <c:v>43.86010212799853</c:v>
                </c:pt>
                <c:pt idx="117">
                  <c:v>44.436591974196958</c:v>
                </c:pt>
                <c:pt idx="118">
                  <c:v>45.015986861014404</c:v>
                </c:pt>
                <c:pt idx="119">
                  <c:v>45.598272994022579</c:v>
                </c:pt>
                <c:pt idx="120">
                  <c:v>46.183436545686206</c:v>
                </c:pt>
                <c:pt idx="121">
                  <c:v>46.77146176071674</c:v>
                </c:pt>
                <c:pt idx="122">
                  <c:v>47.362329060415405</c:v>
                </c:pt>
                <c:pt idx="123">
                  <c:v>47.956016943096799</c:v>
                </c:pt>
                <c:pt idx="124">
                  <c:v>48.552503885824429</c:v>
                </c:pt>
                <c:pt idx="125">
                  <c:v>49.151768346132634</c:v>
                </c:pt>
                <c:pt idx="126">
                  <c:v>49.75378876373351</c:v>
                </c:pt>
                <c:pt idx="127">
                  <c:v>50.358543562208652</c:v>
                </c:pt>
                <c:pt idx="128">
                  <c:v>50.966011150685496</c:v>
                </c:pt>
                <c:pt idx="129">
                  <c:v>51.576169925498178</c:v>
                </c:pt>
                <c:pt idx="130">
                  <c:v>52.188998271832673</c:v>
                </c:pt>
                <c:pt idx="131">
                  <c:v>52.804474065254908</c:v>
                </c:pt>
                <c:pt idx="132">
                  <c:v>53.422574173164882</c:v>
                </c:pt>
                <c:pt idx="133">
                  <c:v>54.043274957803483</c:v>
                </c:pt>
                <c:pt idx="134">
                  <c:v>54.666552779384062</c:v>
                </c:pt>
                <c:pt idx="135">
                  <c:v>55.292383997821709</c:v>
                </c:pt>
                <c:pt idx="136">
                  <c:v>55.920744974442947</c:v>
                </c:pt>
                <c:pt idx="137">
                  <c:v>56.551612073675798</c:v>
                </c:pt>
                <c:pt idx="138">
                  <c:v>57.184961664720028</c:v>
                </c:pt>
                <c:pt idx="139">
                  <c:v>57.820770123197462</c:v>
                </c:pt>
                <c:pt idx="140">
                  <c:v>58.459013832782297</c:v>
                </c:pt>
                <c:pt idx="141">
                  <c:v>59.0996631630275</c:v>
                </c:pt>
                <c:pt idx="142">
                  <c:v>59.742676449094972</c:v>
                </c:pt>
                <c:pt idx="143">
                  <c:v>60.388006037623562</c:v>
                </c:pt>
                <c:pt idx="144">
                  <c:v>61.03560433180283</c:v>
                </c:pt>
                <c:pt idx="145">
                  <c:v>61.685423795174813</c:v>
                </c:pt>
                <c:pt idx="146">
                  <c:v>62.337416955360872</c:v>
                </c:pt>
                <c:pt idx="147">
                  <c:v>62.991536407713468</c:v>
                </c:pt>
                <c:pt idx="148">
                  <c:v>63.647734818892822</c:v>
                </c:pt>
                <c:pt idx="149">
                  <c:v>64.305964930368361</c:v>
                </c:pt>
                <c:pt idx="150">
                  <c:v>64.966179561844925</c:v>
                </c:pt>
                <c:pt idx="151">
                  <c:v>65.628331614613799</c:v>
                </c:pt>
                <c:pt idx="152">
                  <c:v>66.292374074828473</c:v>
                </c:pt>
                <c:pt idx="153">
                  <c:v>66.958260016705381</c:v>
                </c:pt>
                <c:pt idx="154">
                  <c:v>67.62594260564957</c:v>
                </c:pt>
                <c:pt idx="155">
                  <c:v>68.295375101305481</c:v>
                </c:pt>
                <c:pt idx="156">
                  <c:v>68.966482039505451</c:v>
                </c:pt>
                <c:pt idx="157">
                  <c:v>69.639130454789239</c:v>
                </c:pt>
                <c:pt idx="158">
                  <c:v>70.313158857267226</c:v>
                </c:pt>
                <c:pt idx="159">
                  <c:v>70.988406179022363</c:v>
                </c:pt>
                <c:pt idx="160">
                  <c:v>71.664711796932693</c:v>
                </c:pt>
                <c:pt idx="161">
                  <c:v>72.341878808399315</c:v>
                </c:pt>
                <c:pt idx="162">
                  <c:v>73.019637401771249</c:v>
                </c:pt>
                <c:pt idx="163">
                  <c:v>73.697685400030224</c:v>
                </c:pt>
                <c:pt idx="164">
                  <c:v>74.375728721721174</c:v>
                </c:pt>
                <c:pt idx="165">
                  <c:v>75.053513075433045</c:v>
                </c:pt>
                <c:pt idx="166">
                  <c:v>75.730855525836034</c:v>
                </c:pt>
                <c:pt idx="167">
                  <c:v>76.407582313392993</c:v>
                </c:pt>
                <c:pt idx="168">
                  <c:v>77.08348625691913</c:v>
                </c:pt>
                <c:pt idx="169">
                  <c:v>77.758298391959528</c:v>
                </c:pt>
                <c:pt idx="170">
                  <c:v>78.431679156165188</c:v>
                </c:pt>
                <c:pt idx="171">
                  <c:v>79.103393870097904</c:v>
                </c:pt>
                <c:pt idx="172">
                  <c:v>79.773390470433441</c:v>
                </c:pt>
                <c:pt idx="173">
                  <c:v>80.441678797902981</c:v>
                </c:pt>
                <c:pt idx="174">
                  <c:v>81.108268608774594</c:v>
                </c:pt>
                <c:pt idx="175">
                  <c:v>81.773169575826898</c:v>
                </c:pt>
                <c:pt idx="176">
                  <c:v>82.436391289308546</c:v>
                </c:pt>
                <c:pt idx="177">
                  <c:v>83.097943257883955</c:v>
                </c:pt>
                <c:pt idx="178">
                  <c:v>83.757834909565432</c:v>
                </c:pt>
                <c:pt idx="179">
                  <c:v>84.416075592631984</c:v>
                </c:pt>
                <c:pt idx="180">
                  <c:v>85.072674576534936</c:v>
                </c:pt>
                <c:pt idx="181">
                  <c:v>85.727641052790773</c:v>
                </c:pt>
                <c:pt idx="182">
                  <c:v>86.380984135861198</c:v>
                </c:pt>
                <c:pt idx="183">
                  <c:v>87.032712864020809</c:v>
                </c:pt>
                <c:pt idx="184">
                  <c:v>87.682836200212506</c:v>
                </c:pt>
                <c:pt idx="185">
                  <c:v>88.331363032890849</c:v>
                </c:pt>
                <c:pt idx="186">
                  <c:v>88.978302176853632</c:v>
                </c:pt>
                <c:pt idx="187">
                  <c:v>89.623662374061766</c:v>
                </c:pt>
                <c:pt idx="188">
                  <c:v>90.267452294447764</c:v>
                </c:pt>
                <c:pt idx="189">
                  <c:v>90.909680536712955</c:v>
                </c:pt>
                <c:pt idx="190">
                  <c:v>91.550355629113653</c:v>
                </c:pt>
                <c:pt idx="191">
                  <c:v>92.18948603023648</c:v>
                </c:pt>
                <c:pt idx="192">
                  <c:v>92.827080129762919</c:v>
                </c:pt>
                <c:pt idx="193">
                  <c:v>93.463146249223428</c:v>
                </c:pt>
                <c:pt idx="194">
                  <c:v>94.09769264274118</c:v>
                </c:pt>
                <c:pt idx="195">
                  <c:v>94.730727497765628</c:v>
                </c:pt>
                <c:pt idx="196">
                  <c:v>95.362258935796078</c:v>
                </c:pt>
                <c:pt idx="197">
                  <c:v>95.992295013095415</c:v>
                </c:pt>
                <c:pt idx="198">
                  <c:v>96.620843721394124</c:v>
                </c:pt>
                <c:pt idx="199">
                  <c:v>97.247912988584858</c:v>
                </c:pt>
                <c:pt idx="200">
                  <c:v>97.873510679407545</c:v>
                </c:pt>
                <c:pt idx="201">
                  <c:v>104.04915486370058</c:v>
                </c:pt>
                <c:pt idx="202">
                  <c:v>110.08261123326527</c:v>
                </c:pt>
                <c:pt idx="203">
                  <c:v>115.98119124708478</c:v>
                </c:pt>
                <c:pt idx="204">
                  <c:v>121.75165444677901</c:v>
                </c:pt>
                <c:pt idx="205">
                  <c:v>127.40026344057563</c:v>
                </c:pt>
                <c:pt idx="206">
                  <c:v>132.93283214949346</c:v>
                </c:pt>
                <c:pt idx="207">
                  <c:v>138.35476828894838</c:v>
                </c:pt>
                <c:pt idx="208">
                  <c:v>143.6711108980725</c:v>
                </c:pt>
                <c:pt idx="209">
                  <c:v>148.88656359794106</c:v>
                </c:pt>
                <c:pt idx="210">
                  <c:v>154.00552415252938</c:v>
                </c:pt>
                <c:pt idx="211">
                  <c:v>159.03211081783846</c:v>
                </c:pt>
                <c:pt idx="212">
                  <c:v>163.97018589152432</c:v>
                </c:pt>
                <c:pt idx="213">
                  <c:v>168.82337681462366</c:v>
                </c:pt>
                <c:pt idx="214">
                  <c:v>173.59509512627923</c:v>
                </c:pt>
                <c:pt idx="215">
                  <c:v>178.28855352989186</c:v>
                </c:pt>
                <c:pt idx="216">
                  <c:v>182.90678129339025</c:v>
                </c:pt>
                <c:pt idx="217">
                  <c:v>187.45263817613252</c:v>
                </c:pt>
                <c:pt idx="218">
                  <c:v>191.92882704937674</c:v>
                </c:pt>
                <c:pt idx="219">
                  <c:v>196.33790535550546</c:v>
                </c:pt>
                <c:pt idx="220">
                  <c:v>200.68229553262819</c:v>
                </c:pt>
                <c:pt idx="221">
                  <c:v>204.96429451529676</c:v>
                </c:pt>
                <c:pt idx="222">
                  <c:v>209.18608240842627</c:v>
                </c:pt>
                <c:pt idx="223">
                  <c:v>213.34973041976517</c:v>
                </c:pt>
                <c:pt idx="224">
                  <c:v>217.45720812611211</c:v>
                </c:pt>
                <c:pt idx="225">
                  <c:v>221.51039013969091</c:v>
                </c:pt>
                <c:pt idx="226">
                  <c:v>225.51106223346665</c:v>
                </c:pt>
                <c:pt idx="227">
                  <c:v>229.46092697754602</c:v>
                </c:pt>
                <c:pt idx="228">
                  <c:v>233.36160893301135</c:v>
                </c:pt>
                <c:pt idx="229">
                  <c:v>237.21465944447067</c:v>
                </c:pt>
                <c:pt idx="230">
                  <c:v>241.02156106816429</c:v>
                </c:pt>
                <c:pt idx="231">
                  <c:v>244.78373166856673</c:v>
                </c:pt>
                <c:pt idx="232">
                  <c:v>248.50252821298662</c:v>
                </c:pt>
                <c:pt idx="233">
                  <c:v>252.1792502906373</c:v>
                </c:pt>
                <c:pt idx="234">
                  <c:v>255.81514337997183</c:v>
                </c:pt>
                <c:pt idx="235">
                  <c:v>259.41140188570296</c:v>
                </c:pt>
                <c:pt idx="236">
                  <c:v>262.9691719648244</c:v>
                </c:pt>
                <c:pt idx="237">
                  <c:v>266.48955415907739</c:v>
                </c:pt>
                <c:pt idx="238">
                  <c:v>269.97360584964122</c:v>
                </c:pt>
                <c:pt idx="239">
                  <c:v>273.42234354833931</c:v>
                </c:pt>
                <c:pt idx="240">
                  <c:v>276.83674503832447</c:v>
                </c:pt>
                <c:pt idx="241">
                  <c:v>280.21775137601924</c:v>
                </c:pt>
                <c:pt idx="242">
                  <c:v>283.56626876502128</c:v>
                </c:pt>
                <c:pt idx="243">
                  <c:v>286.88317031172761</c:v>
                </c:pt>
                <c:pt idx="244">
                  <c:v>290.16929767157296</c:v>
                </c:pt>
                <c:pt idx="245">
                  <c:v>293.42546259400194</c:v>
                </c:pt>
                <c:pt idx="246">
                  <c:v>296.65244837359904</c:v>
                </c:pt>
                <c:pt idx="247">
                  <c:v>299.85101121416852</c:v>
                </c:pt>
                <c:pt idx="248">
                  <c:v>303.02188151198914</c:v>
                </c:pt>
                <c:pt idx="249">
                  <c:v>306.16576506395131</c:v>
                </c:pt>
                <c:pt idx="250">
                  <c:v>309.28334420581888</c:v>
                </c:pt>
                <c:pt idx="251">
                  <c:v>312.37527888543252</c:v>
                </c:pt>
                <c:pt idx="252">
                  <c:v>315.44220767528816</c:v>
                </c:pt>
                <c:pt idx="253">
                  <c:v>318.48474872857247</c:v>
                </c:pt>
                <c:pt idx="254">
                  <c:v>321.50350068241903</c:v>
                </c:pt>
                <c:pt idx="255">
                  <c:v>324.49904351185847</c:v>
                </c:pt>
                <c:pt idx="256">
                  <c:v>327.47193933767016</c:v>
                </c:pt>
                <c:pt idx="257">
                  <c:v>330.42273319110018</c:v>
                </c:pt>
                <c:pt idx="258">
                  <c:v>333.35195373819005</c:v>
                </c:pt>
                <c:pt idx="259">
                  <c:v>336.2601139662562</c:v>
                </c:pt>
                <c:pt idx="260">
                  <c:v>339.14771183487511</c:v>
                </c:pt>
                <c:pt idx="261">
                  <c:v>342.01523089355845</c:v>
                </c:pt>
                <c:pt idx="262">
                  <c:v>344.86314086814491</c:v>
                </c:pt>
                <c:pt idx="263">
                  <c:v>347.6918982177931</c:v>
                </c:pt>
                <c:pt idx="264">
                  <c:v>350.50194666432549</c:v>
                </c:pt>
                <c:pt idx="265">
                  <c:v>353.29371769555314</c:v>
                </c:pt>
                <c:pt idx="266">
                  <c:v>356.06763104409697</c:v>
                </c:pt>
                <c:pt idx="267">
                  <c:v>358.82409514311894</c:v>
                </c:pt>
                <c:pt idx="268">
                  <c:v>361.56350756027962</c:v>
                </c:pt>
                <c:pt idx="269">
                  <c:v>364.28625541115076</c:v>
                </c:pt>
                <c:pt idx="270">
                  <c:v>366.99271575322939</c:v>
                </c:pt>
                <c:pt idx="271">
                  <c:v>369.68325596162379</c:v>
                </c:pt>
                <c:pt idx="272">
                  <c:v>372.3582340874118</c:v>
                </c:pt>
                <c:pt idx="273">
                  <c:v>375.01799919960695</c:v>
                </c:pt>
                <c:pt idx="274">
                  <c:v>377.66289171160633</c:v>
                </c:pt>
                <c:pt idx="275">
                  <c:v>380.2932436929388</c:v>
                </c:pt>
                <c:pt idx="276">
                  <c:v>382.90937916707975</c:v>
                </c:pt>
                <c:pt idx="277">
                  <c:v>385.51161439604891</c:v>
                </c:pt>
                <c:pt idx="278">
                  <c:v>388.10025815246354</c:v>
                </c:pt>
                <c:pt idx="279">
                  <c:v>390.67561197967586</c:v>
                </c:pt>
                <c:pt idx="280">
                  <c:v>393.23797044058466</c:v>
                </c:pt>
                <c:pt idx="281">
                  <c:v>395.78762135567337</c:v>
                </c:pt>
                <c:pt idx="282">
                  <c:v>398.32484603079263</c:v>
                </c:pt>
                <c:pt idx="283">
                  <c:v>400.84991947517221</c:v>
                </c:pt>
                <c:pt idx="284">
                  <c:v>403.36311061011759</c:v>
                </c:pt>
                <c:pt idx="285">
                  <c:v>405.86468246881611</c:v>
                </c:pt>
                <c:pt idx="286">
                  <c:v>408.35489238765223</c:v>
                </c:pt>
                <c:pt idx="287">
                  <c:v>410.83399218940417</c:v>
                </c:pt>
                <c:pt idx="288">
                  <c:v>413.30222835867124</c:v>
                </c:pt>
                <c:pt idx="289">
                  <c:v>415.75984220985748</c:v>
                </c:pt>
                <c:pt idx="290">
                  <c:v>418.20707004801517</c:v>
                </c:pt>
                <c:pt idx="291">
                  <c:v>420.64414332283172</c:v>
                </c:pt>
                <c:pt idx="292">
                  <c:v>423.07128877602287</c:v>
                </c:pt>
                <c:pt idx="293">
                  <c:v>425.4887285823757</c:v>
                </c:pt>
                <c:pt idx="294">
                  <c:v>427.89668048466774</c:v>
                </c:pt>
                <c:pt idx="295">
                  <c:v>430.29535792266921</c:v>
                </c:pt>
                <c:pt idx="296">
                  <c:v>432.68497015641924</c:v>
                </c:pt>
                <c:pt idx="297">
                  <c:v>435.06572238394943</c:v>
                </c:pt>
                <c:pt idx="298">
                  <c:v>437.43781585361188</c:v>
                </c:pt>
                <c:pt idx="299">
                  <c:v>439.80144797115247</c:v>
                </c:pt>
                <c:pt idx="300">
                  <c:v>442.15681240165435</c:v>
                </c:pt>
                <c:pt idx="301">
                  <c:v>444.50409916645992</c:v>
                </c:pt>
                <c:pt idx="302">
                  <c:v>446.84349473516437</c:v>
                </c:pt>
                <c:pt idx="303">
                  <c:v>449.17518211275723</c:v>
                </c:pt>
                <c:pt idx="304">
                  <c:v>451.49934092197196</c:v>
                </c:pt>
                <c:pt idx="305">
                  <c:v>453.81614748088788</c:v>
                </c:pt>
                <c:pt idx="306">
                  <c:v>456.12577487580995</c:v>
                </c:pt>
                <c:pt idx="307">
                  <c:v>458.42839302943679</c:v>
                </c:pt>
                <c:pt idx="308">
                  <c:v>460.72416876430714</c:v>
                </c:pt>
                <c:pt idx="309">
                  <c:v>463.01326586149759</c:v>
                </c:pt>
                <c:pt idx="310">
                  <c:v>465.29584511452407</c:v>
                </c:pt>
                <c:pt idx="311">
                  <c:v>467.57206437838033</c:v>
                </c:pt>
                <c:pt idx="312">
                  <c:v>469.84207861362381</c:v>
                </c:pt>
                <c:pt idx="313">
                  <c:v>472.10603992539825</c:v>
                </c:pt>
                <c:pt idx="314">
                  <c:v>474.36409759725905</c:v>
                </c:pt>
                <c:pt idx="315">
                  <c:v>476.61639811964176</c:v>
                </c:pt>
                <c:pt idx="316">
                  <c:v>478.86308521279011</c:v>
                </c:pt>
                <c:pt idx="317">
                  <c:v>481.10429984393238</c:v>
                </c:pt>
                <c:pt idx="318">
                  <c:v>483.34018023846818</c:v>
                </c:pt>
                <c:pt idx="319">
                  <c:v>485.57086188489927</c:v>
                </c:pt>
                <c:pt idx="320">
                  <c:v>487.79647753320972</c:v>
                </c:pt>
                <c:pt idx="321">
                  <c:v>490.01715718637246</c:v>
                </c:pt>
                <c:pt idx="322">
                  <c:v>492.23302808463177</c:v>
                </c:pt>
                <c:pt idx="323">
                  <c:v>494.44421468218496</c:v>
                </c:pt>
                <c:pt idx="324">
                  <c:v>496.65083861586334</c:v>
                </c:pt>
                <c:pt idx="325">
                  <c:v>498.85301866539419</c:v>
                </c:pt>
                <c:pt idx="326">
                  <c:v>501.05087070481142</c:v>
                </c:pt>
                <c:pt idx="327">
                  <c:v>503.24450764457958</c:v>
                </c:pt>
                <c:pt idx="328">
                  <c:v>505.43403936400182</c:v>
                </c:pt>
                <c:pt idx="329">
                  <c:v>507.61957263350524</c:v>
                </c:pt>
                <c:pt idx="330">
                  <c:v>509.80121102643818</c:v>
                </c:pt>
                <c:pt idx="331">
                  <c:v>511.97905482007883</c:v>
                </c:pt>
                <c:pt idx="332">
                  <c:v>514.1532008856509</c:v>
                </c:pt>
                <c:pt idx="333">
                  <c:v>516.32374256727019</c:v>
                </c:pt>
                <c:pt idx="334">
                  <c:v>518.49076954992142</c:v>
                </c:pt>
                <c:pt idx="335">
                  <c:v>520.65436771678071</c:v>
                </c:pt>
                <c:pt idx="336">
                  <c:v>522.81461899647502</c:v>
                </c:pt>
                <c:pt idx="337">
                  <c:v>524.97160120119634</c:v>
                </c:pt>
                <c:pt idx="338">
                  <c:v>527.12538785697268</c:v>
                </c:pt>
                <c:pt idx="339">
                  <c:v>529.27604802783628</c:v>
                </c:pt>
                <c:pt idx="340">
                  <c:v>531.4236461361071</c:v>
                </c:pt>
                <c:pt idx="341">
                  <c:v>533.5682417815143</c:v>
                </c:pt>
                <c:pt idx="342">
                  <c:v>535.709889562385</c:v>
                </c:pt>
                <c:pt idx="343">
                  <c:v>537.84863890260226</c:v>
                </c:pt>
                <c:pt idx="344">
                  <c:v>539.98453388843484</c:v>
                </c:pt>
                <c:pt idx="345">
                  <c:v>542.11761311962516</c:v>
                </c:pt>
                <c:pt idx="346">
                  <c:v>544.24790957924233</c:v>
                </c:pt>
                <c:pt idx="347">
                  <c:v>546.37545052672544</c:v>
                </c:pt>
                <c:pt idx="348">
                  <c:v>548.50025741822878</c:v>
                </c:pt>
                <c:pt idx="349">
                  <c:v>550.6223458578279</c:v>
                </c:pt>
                <c:pt idx="350">
                  <c:v>552.74172558236114</c:v>
                </c:pt>
                <c:pt idx="351">
                  <c:v>554.8584004817119</c:v>
                </c:pt>
                <c:pt idx="352">
                  <c:v>556.97236865523212</c:v>
                </c:pt>
                <c:pt idx="353">
                  <c:v>559.08362250385176</c:v>
                </c:pt>
                <c:pt idx="354">
                  <c:v>561.19214885629401</c:v>
                </c:pt>
                <c:pt idx="355">
                  <c:v>563.29792912679807</c:v>
                </c:pt>
                <c:pt idx="356">
                  <c:v>565.40093950091421</c:v>
                </c:pt>
                <c:pt idx="357">
                  <c:v>567.50115114531593</c:v>
                </c:pt>
                <c:pt idx="358">
                  <c:v>569.59853043720091</c:v>
                </c:pt>
                <c:pt idx="359">
                  <c:v>571.6930392087171</c:v>
                </c:pt>
                <c:pt idx="360">
                  <c:v>573.78463500192947</c:v>
                </c:pt>
                <c:pt idx="361">
                  <c:v>575.87327133010137</c:v>
                </c:pt>
                <c:pt idx="362">
                  <c:v>577.95889794145467</c:v>
                </c:pt>
                <c:pt idx="363">
                  <c:v>580.04146108204873</c:v>
                </c:pt>
                <c:pt idx="364">
                  <c:v>582.12090375493528</c:v>
                </c:pt>
                <c:pt idx="365">
                  <c:v>584.19716597327272</c:v>
                </c:pt>
                <c:pt idx="366">
                  <c:v>586.27018500558449</c:v>
                </c:pt>
                <c:pt idx="367">
                  <c:v>588.33989561181068</c:v>
                </c:pt>
                <c:pt idx="368">
                  <c:v>590.40623026920912</c:v>
                </c:pt>
                <c:pt idx="369">
                  <c:v>592.46911938751566</c:v>
                </c:pt>
                <c:pt idx="370">
                  <c:v>594.52849151306509</c:v>
                </c:pt>
                <c:pt idx="371">
                  <c:v>596.58427352181104</c:v>
                </c:pt>
                <c:pt idx="372">
                  <c:v>598.63639080137068</c:v>
                </c:pt>
                <c:pt idx="373">
                  <c:v>600.68476742235896</c:v>
                </c:pt>
                <c:pt idx="374">
                  <c:v>602.72932629938373</c:v>
                </c:pt>
                <c:pt idx="375">
                  <c:v>604.76998934214214</c:v>
                </c:pt>
                <c:pt idx="376">
                  <c:v>606.80667759710457</c:v>
                </c:pt>
                <c:pt idx="377">
                  <c:v>608.83931138029948</c:v>
                </c:pt>
                <c:pt idx="378">
                  <c:v>610.86781040171923</c:v>
                </c:pt>
                <c:pt idx="379">
                  <c:v>612.89209388186475</c:v>
                </c:pt>
                <c:pt idx="380">
                  <c:v>614.91208066093634</c:v>
                </c:pt>
                <c:pt idx="381">
                  <c:v>616.92768930115631</c:v>
                </c:pt>
                <c:pt idx="382">
                  <c:v>618.93883818269069</c:v>
                </c:pt>
                <c:pt idx="383">
                  <c:v>620.9454455936085</c:v>
                </c:pt>
                <c:pt idx="384">
                  <c:v>622.94742981429181</c:v>
                </c:pt>
                <c:pt idx="385">
                  <c:v>624.94470919668242</c:v>
                </c:pt>
                <c:pt idx="386">
                  <c:v>626.93720223872515</c:v>
                </c:pt>
                <c:pt idx="387">
                  <c:v>628.92482765433795</c:v>
                </c:pt>
                <c:pt idx="388">
                  <c:v>630.90750443921888</c:v>
                </c:pt>
                <c:pt idx="389">
                  <c:v>632.8851519327709</c:v>
                </c:pt>
                <c:pt idx="390">
                  <c:v>634.85768987640665</c:v>
                </c:pt>
                <c:pt idx="391">
                  <c:v>636.82503846847203</c:v>
                </c:pt>
                <c:pt idx="392">
                  <c:v>638.78711841600887</c:v>
                </c:pt>
                <c:pt idx="393">
                  <c:v>640.74385098355856</c:v>
                </c:pt>
                <c:pt idx="394">
                  <c:v>642.69515803919091</c:v>
                </c:pt>
                <c:pt idx="395">
                  <c:v>644.64096209792899</c:v>
                </c:pt>
                <c:pt idx="396">
                  <c:v>646.58118636272502</c:v>
                </c:pt>
                <c:pt idx="397">
                  <c:v>648.51575476312905</c:v>
                </c:pt>
                <c:pt idx="398">
                  <c:v>650.44459199178289</c:v>
                </c:pt>
                <c:pt idx="399">
                  <c:v>652.36762353885842</c:v>
                </c:pt>
                <c:pt idx="400">
                  <c:v>654.2847757245504</c:v>
                </c:pt>
                <c:pt idx="401">
                  <c:v>656.19597572972611</c:v>
                </c:pt>
                <c:pt idx="402">
                  <c:v>658.10115162482498</c:v>
                </c:pt>
                <c:pt idx="403">
                  <c:v>660.00023239709299</c:v>
                </c:pt>
                <c:pt idx="404">
                  <c:v>661.89314797623354</c:v>
                </c:pt>
                <c:pt idx="405">
                  <c:v>663.77982925854599</c:v>
                </c:pt>
                <c:pt idx="406">
                  <c:v>665.66020812962097</c:v>
                </c:pt>
                <c:pt idx="407">
                  <c:v>667.53421748565461</c:v>
                </c:pt>
                <c:pt idx="408">
                  <c:v>669.40179125344093</c:v>
                </c:pt>
                <c:pt idx="409">
                  <c:v>671.26286440909576</c:v>
                </c:pt>
                <c:pt idx="410">
                  <c:v>673.11737299556364</c:v>
                </c:pt>
                <c:pt idx="411">
                  <c:v>674.96525413895392</c:v>
                </c:pt>
                <c:pt idx="412">
                  <c:v>676.80644606375108</c:v>
                </c:pt>
                <c:pt idx="413">
                  <c:v>678.64088810694057</c:v>
                </c:pt>
                <c:pt idx="414">
                  <c:v>680.46852073108857</c:v>
                </c:pt>
                <c:pt idx="415">
                  <c:v>682.2892855364131</c:v>
                </c:pt>
                <c:pt idx="416">
                  <c:v>684.10312527188012</c:v>
                </c:pt>
                <c:pt idx="417">
                  <c:v>685.90998384535817</c:v>
                </c:pt>
                <c:pt idx="418">
                  <c:v>687.70980633286194</c:v>
                </c:pt>
                <c:pt idx="419">
                  <c:v>689.50253898691483</c:v>
                </c:pt>
                <c:pt idx="420">
                  <c:v>691.28812924405781</c:v>
                </c:pt>
                <c:pt idx="421">
                  <c:v>693.06652573153201</c:v>
                </c:pt>
                <c:pt idx="422">
                  <c:v>694.83767827316012</c:v>
                </c:pt>
                <c:pt idx="423">
                  <c:v>696.60153789445189</c:v>
                </c:pt>
                <c:pt idx="424">
                  <c:v>698.3580568269565</c:v>
                </c:pt>
                <c:pt idx="425">
                  <c:v>700.10718851188483</c:v>
                </c:pt>
                <c:pt idx="426">
                  <c:v>701.84888760302385</c:v>
                </c:pt>
                <c:pt idx="427">
                  <c:v>703.58310996896375</c:v>
                </c:pt>
                <c:pt idx="428">
                  <c:v>705.30981269465883</c:v>
                </c:pt>
                <c:pt idx="429">
                  <c:v>707.02895408234144</c:v>
                </c:pt>
                <c:pt idx="430">
                  <c:v>708.74049365180872</c:v>
                </c:pt>
                <c:pt idx="431">
                  <c:v>710.44439214010106</c:v>
                </c:pt>
                <c:pt idx="432">
                  <c:v>712.14061150058978</c:v>
                </c:pt>
                <c:pt idx="433">
                  <c:v>713.82911490149309</c:v>
                </c:pt>
                <c:pt idx="434">
                  <c:v>715.50986672383624</c:v>
                </c:pt>
                <c:pt idx="435">
                  <c:v>717.18283255887445</c:v>
                </c:pt>
                <c:pt idx="436">
                  <c:v>718.84797920499409</c:v>
                </c:pt>
                <c:pt idx="437">
                  <c:v>720.50527466410904</c:v>
                </c:pt>
                <c:pt idx="438">
                  <c:v>722.1546881375682</c:v>
                </c:pt>
                <c:pt idx="439">
                  <c:v>723.79619002158995</c:v>
                </c:pt>
                <c:pt idx="440">
                  <c:v>725.42975190223831</c:v>
                </c:pt>
                <c:pt idx="441">
                  <c:v>727.05534654995688</c:v>
                </c:pt>
                <c:pt idx="442">
                  <c:v>728.6729479136751</c:v>
                </c:pt>
                <c:pt idx="443">
                  <c:v>730.2825311145009</c:v>
                </c:pt>
                <c:pt idx="444">
                  <c:v>731.88407243901509</c:v>
                </c:pt>
                <c:pt idx="445">
                  <c:v>733.47754933218118</c:v>
                </c:pt>
                <c:pt idx="446">
                  <c:v>735.06294038988437</c:v>
                </c:pt>
                <c:pt idx="447">
                  <c:v>736.64022535111383</c:v>
                </c:pt>
                <c:pt idx="448">
                  <c:v>738.20938508980157</c:v>
                </c:pt>
                <c:pt idx="449">
                  <c:v>739.77040160633123</c:v>
                </c:pt>
                <c:pt idx="450">
                  <c:v>741.32325801873003</c:v>
                </c:pt>
                <c:pt idx="451">
                  <c:v>742.86793855355631</c:v>
                </c:pt>
                <c:pt idx="452">
                  <c:v>744.40442853649597</c:v>
                </c:pt>
                <c:pt idx="453">
                  <c:v>745.93271438267959</c:v>
                </c:pt>
                <c:pt idx="454">
                  <c:v>747.4527835867334</c:v>
                </c:pt>
                <c:pt idx="455">
                  <c:v>748.9646247125753</c:v>
                </c:pt>
                <c:pt idx="456">
                  <c:v>750.46822738296817</c:v>
                </c:pt>
                <c:pt idx="457">
                  <c:v>751.96358226884252</c:v>
                </c:pt>
                <c:pt idx="458">
                  <c:v>753.45068107839938</c:v>
                </c:pt>
                <c:pt idx="459">
                  <c:v>754.92951654600495</c:v>
                </c:pt>
                <c:pt idx="460">
                  <c:v>756.40008242088857</c:v>
                </c:pt>
                <c:pt idx="461">
                  <c:v>757.86237345565382</c:v>
                </c:pt>
                <c:pt idx="462">
                  <c:v>759.31638539461483</c:v>
                </c:pt>
                <c:pt idx="463">
                  <c:v>760.7621149619672</c:v>
                </c:pt>
                <c:pt idx="464">
                  <c:v>762.19955984980436</c:v>
                </c:pt>
                <c:pt idx="465">
                  <c:v>763.62871870598974</c:v>
                </c:pt>
                <c:pt idx="466">
                  <c:v>765.04959112189385</c:v>
                </c:pt>
                <c:pt idx="467">
                  <c:v>766.46217762000674</c:v>
                </c:pt>
                <c:pt idx="468">
                  <c:v>767.86647964143503</c:v>
                </c:pt>
                <c:pt idx="469">
                  <c:v>769.26249953329329</c:v>
                </c:pt>
                <c:pt idx="470">
                  <c:v>770.65024053599791</c:v>
                </c:pt>
                <c:pt idx="471">
                  <c:v>772.02970677047369</c:v>
                </c:pt>
                <c:pt idx="472">
                  <c:v>773.40090322528056</c:v>
                </c:pt>
                <c:pt idx="473">
                  <c:v>774.76383574367014</c:v>
                </c:pt>
                <c:pt idx="474">
                  <c:v>776.11851101057971</c:v>
                </c:pt>
                <c:pt idx="475">
                  <c:v>777.46493653957202</c:v>
                </c:pt>
                <c:pt idx="476">
                  <c:v>778.80312065972896</c:v>
                </c:pt>
                <c:pt idx="477">
                  <c:v>780.13307250250648</c:v>
                </c:pt>
                <c:pt idx="478">
                  <c:v>781.45480198855853</c:v>
                </c:pt>
                <c:pt idx="479">
                  <c:v>782.76831981453779</c:v>
                </c:pt>
                <c:pt idx="480">
                  <c:v>784.07363743987946</c:v>
                </c:pt>
                <c:pt idx="481">
                  <c:v>785.37076707357573</c:v>
                </c:pt>
                <c:pt idx="482">
                  <c:v>786.6597216609473</c:v>
                </c:pt>
                <c:pt idx="483">
                  <c:v>787.94051487041929</c:v>
                </c:pt>
                <c:pt idx="484">
                  <c:v>789.2131610803068</c:v>
                </c:pt>
                <c:pt idx="485">
                  <c:v>790.47767536561696</c:v>
                </c:pt>
                <c:pt idx="486">
                  <c:v>791.73407348487353</c:v>
                </c:pt>
                <c:pt idx="487">
                  <c:v>792.98237186696986</c:v>
                </c:pt>
                <c:pt idx="488">
                  <c:v>794.22258759805516</c:v>
                </c:pt>
                <c:pt idx="489">
                  <c:v>795.4547384084608</c:v>
                </c:pt>
                <c:pt idx="490">
                  <c:v>796.67884265967064</c:v>
                </c:pt>
                <c:pt idx="491">
                  <c:v>797.89491933134104</c:v>
                </c:pt>
                <c:pt idx="492">
                  <c:v>799.10298800837586</c:v>
                </c:pt>
                <c:pt idx="493">
                  <c:v>800.30306886806</c:v>
                </c:pt>
                <c:pt idx="494">
                  <c:v>801.49518266725772</c:v>
                </c:pt>
                <c:pt idx="495">
                  <c:v>802.67935072967839</c:v>
                </c:pt>
                <c:pt idx="496">
                  <c:v>803.85559493321489</c:v>
                </c:pt>
                <c:pt idx="497">
                  <c:v>805.02393769735875</c:v>
                </c:pt>
                <c:pt idx="498">
                  <c:v>806.18440197069538</c:v>
                </c:pt>
                <c:pt idx="499">
                  <c:v>807.33701121848378</c:v>
                </c:pt>
                <c:pt idx="500">
                  <c:v>808.48178941032302</c:v>
                </c:pt>
                <c:pt idx="501">
                  <c:v>809.61876100791096</c:v>
                </c:pt>
                <c:pt idx="502">
                  <c:v>810.74795095289619</c:v>
                </c:pt>
                <c:pt idx="503">
                  <c:v>811.86938465482808</c:v>
                </c:pt>
                <c:pt idx="504">
                  <c:v>812.98308797920697</c:v>
                </c:pt>
                <c:pt idx="505">
                  <c:v>814.08908723563707</c:v>
                </c:pt>
                <c:pt idx="506">
                  <c:v>815.18740916608601</c:v>
                </c:pt>
                <c:pt idx="507">
                  <c:v>816.27808093325177</c:v>
                </c:pt>
                <c:pt idx="508">
                  <c:v>817.36113010904114</c:v>
                </c:pt>
                <c:pt idx="509">
                  <c:v>818.43658466316015</c:v>
                </c:pt>
                <c:pt idx="510">
                  <c:v>819.50447295182062</c:v>
                </c:pt>
                <c:pt idx="511">
                  <c:v>820.56482370656283</c:v>
                </c:pt>
                <c:pt idx="512">
                  <c:v>821.61766602319756</c:v>
                </c:pt>
                <c:pt idx="513">
                  <c:v>822.66302935086821</c:v>
                </c:pt>
                <c:pt idx="514">
                  <c:v>823.70094348123587</c:v>
                </c:pt>
                <c:pt idx="515">
                  <c:v>824.73143853778743</c:v>
                </c:pt>
                <c:pt idx="516">
                  <c:v>825.75454496526891</c:v>
                </c:pt>
                <c:pt idx="517">
                  <c:v>826.77029351924512</c:v>
                </c:pt>
                <c:pt idx="518">
                  <c:v>827.77871525578712</c:v>
                </c:pt>
                <c:pt idx="519">
                  <c:v>828.77984152128749</c:v>
                </c:pt>
                <c:pt idx="520">
                  <c:v>829.77370394240563</c:v>
                </c:pt>
                <c:pt idx="521">
                  <c:v>830.76033441614322</c:v>
                </c:pt>
                <c:pt idx="522">
                  <c:v>831.73976510005059</c:v>
                </c:pt>
                <c:pt idx="523">
                  <c:v>832.71202840256456</c:v>
                </c:pt>
                <c:pt idx="524">
                  <c:v>833.67715697347933</c:v>
                </c:pt>
                <c:pt idx="525">
                  <c:v>834.63518369454914</c:v>
                </c:pt>
                <c:pt idx="526">
                  <c:v>835.58614167022449</c:v>
                </c:pt>
                <c:pt idx="527">
                  <c:v>836.53006421852149</c:v>
                </c:pt>
                <c:pt idx="528">
                  <c:v>837.46698486202513</c:v>
                </c:pt>
                <c:pt idx="529">
                  <c:v>838.39693731902594</c:v>
                </c:pt>
                <c:pt idx="530">
                  <c:v>839.31995549479052</c:v>
                </c:pt>
                <c:pt idx="531">
                  <c:v>840.2360734729657</c:v>
                </c:pt>
                <c:pt idx="532">
                  <c:v>841.1453255071167</c:v>
                </c:pt>
                <c:pt idx="533">
                  <c:v>842.04774601239842</c:v>
                </c:pt>
                <c:pt idx="534">
                  <c:v>842.94336955736026</c:v>
                </c:pt>
                <c:pt idx="535">
                  <c:v>843.83223085588361</c:v>
                </c:pt>
                <c:pt idx="536">
                  <c:v>844.71436475925248</c:v>
                </c:pt>
                <c:pt idx="537">
                  <c:v>845.58980624835601</c:v>
                </c:pt>
                <c:pt idx="538">
                  <c:v>846.45859042602262</c:v>
                </c:pt>
                <c:pt idx="539">
                  <c:v>847.32075250948583</c:v>
                </c:pt>
                <c:pt idx="540">
                  <c:v>848.17632782298028</c:v>
                </c:pt>
                <c:pt idx="541">
                  <c:v>849.02535179046845</c:v>
                </c:pt>
                <c:pt idx="542">
                  <c:v>849.86785992849616</c:v>
                </c:pt>
                <c:pt idx="543">
                  <c:v>850.70388783917667</c:v>
                </c:pt>
                <c:pt idx="544">
                  <c:v>851.53347120330363</c:v>
                </c:pt>
                <c:pt idx="545">
                  <c:v>852.35664577358989</c:v>
                </c:pt>
                <c:pt idx="546">
                  <c:v>853.17344736803364</c:v>
                </c:pt>
                <c:pt idx="547">
                  <c:v>853.98391186340916</c:v>
                </c:pt>
                <c:pt idx="548">
                  <c:v>854.78807518888266</c:v>
                </c:pt>
                <c:pt idx="549">
                  <c:v>855.58597331975125</c:v>
                </c:pt>
                <c:pt idx="550">
                  <c:v>856.37764227130458</c:v>
                </c:pt>
                <c:pt idx="551">
                  <c:v>857.1631180928083</c:v>
                </c:pt>
                <c:pt idx="552">
                  <c:v>857.94243686160758</c:v>
                </c:pt>
                <c:pt idx="553">
                  <c:v>858.71563467735018</c:v>
                </c:pt>
                <c:pt idx="554">
                  <c:v>859.48274765632823</c:v>
                </c:pt>
                <c:pt idx="555">
                  <c:v>860.24381192593694</c:v>
                </c:pt>
                <c:pt idx="556">
                  <c:v>860.99886361924939</c:v>
                </c:pt>
                <c:pt idx="557">
                  <c:v>861.74793886970645</c:v>
                </c:pt>
                <c:pt idx="558">
                  <c:v>862.49107380592</c:v>
                </c:pt>
                <c:pt idx="559">
                  <c:v>863.2283045465897</c:v>
                </c:pt>
                <c:pt idx="560">
                  <c:v>863.95966719552996</c:v>
                </c:pt>
                <c:pt idx="561">
                  <c:v>864.68519783680779</c:v>
                </c:pt>
                <c:pt idx="562">
                  <c:v>865.40493252998942</c:v>
                </c:pt>
                <c:pt idx="563">
                  <c:v>866.1189073054943</c:v>
                </c:pt>
                <c:pt idx="564">
                  <c:v>866.82715816005577</c:v>
                </c:pt>
                <c:pt idx="565">
                  <c:v>867.52972105228662</c:v>
                </c:pt>
                <c:pt idx="566">
                  <c:v>868.22663189834873</c:v>
                </c:pt>
                <c:pt idx="567">
                  <c:v>868.91792656772486</c:v>
                </c:pt>
                <c:pt idx="568">
                  <c:v>869.60364087909181</c:v>
                </c:pt>
                <c:pt idx="569">
                  <c:v>870.28381059629385</c:v>
                </c:pt>
                <c:pt idx="570">
                  <c:v>870.95847142441426</c:v>
                </c:pt>
                <c:pt idx="571">
                  <c:v>871.62765900594434</c:v>
                </c:pt>
                <c:pt idx="572">
                  <c:v>872.29140891704844</c:v>
                </c:pt>
                <c:pt idx="573">
                  <c:v>872.94975666392372</c:v>
                </c:pt>
                <c:pt idx="574">
                  <c:v>873.60273767925298</c:v>
                </c:pt>
                <c:pt idx="575">
                  <c:v>874.25038731874997</c:v>
                </c:pt>
                <c:pt idx="576">
                  <c:v>874.89274085779471</c:v>
                </c:pt>
                <c:pt idx="577">
                  <c:v>875.52983348815906</c:v>
                </c:pt>
                <c:pt idx="578">
                  <c:v>876.16170031481943</c:v>
                </c:pt>
                <c:pt idx="579">
                  <c:v>876.78837635285697</c:v>
                </c:pt>
                <c:pt idx="580">
                  <c:v>877.40989652444262</c:v>
                </c:pt>
                <c:pt idx="581">
                  <c:v>878.02629565590689</c:v>
                </c:pt>
                <c:pt idx="582">
                  <c:v>878.63760847489186</c:v>
                </c:pt>
                <c:pt idx="583">
                  <c:v>879.243869607585</c:v>
                </c:pt>
                <c:pt idx="584">
                  <c:v>879.84511357603321</c:v>
                </c:pt>
                <c:pt idx="585">
                  <c:v>880.44137479553569</c:v>
                </c:pt>
                <c:pt idx="586">
                  <c:v>881.03268757211458</c:v>
                </c:pt>
                <c:pt idx="587">
                  <c:v>881.61908610006185</c:v>
                </c:pt>
                <c:pt idx="588">
                  <c:v>882.2006044595613</c:v>
                </c:pt>
                <c:pt idx="589">
                  <c:v>882.77727661438473</c:v>
                </c:pt>
                <c:pt idx="590">
                  <c:v>883.34913640966022</c:v>
                </c:pt>
                <c:pt idx="591">
                  <c:v>883.9162175697121</c:v>
                </c:pt>
                <c:pt idx="592">
                  <c:v>884.47855369597085</c:v>
                </c:pt>
                <c:pt idx="593">
                  <c:v>885.03617826495201</c:v>
                </c:pt>
                <c:pt idx="594">
                  <c:v>885.58912462630292</c:v>
                </c:pt>
                <c:pt idx="595">
                  <c:v>886.13742600091575</c:v>
                </c:pt>
                <c:pt idx="596">
                  <c:v>886.68111547910553</c:v>
                </c:pt>
                <c:pt idx="597">
                  <c:v>887.22022601885317</c:v>
                </c:pt>
                <c:pt idx="598">
                  <c:v>887.75479044411031</c:v>
                </c:pt>
                <c:pt idx="599">
                  <c:v>888.2848414431669</c:v>
                </c:pt>
                <c:pt idx="600">
                  <c:v>888.81041156707875</c:v>
                </c:pt>
                <c:pt idx="601">
                  <c:v>889.33153322815497</c:v>
                </c:pt>
                <c:pt idx="602">
                  <c:v>889.84823869850345</c:v>
                </c:pt>
                <c:pt idx="603">
                  <c:v>890.36056010863376</c:v>
                </c:pt>
                <c:pt idx="604">
                  <c:v>890.86852944611644</c:v>
                </c:pt>
                <c:pt idx="605">
                  <c:v>890.86852944611644</c:v>
                </c:pt>
                <c:pt idx="606">
                  <c:v>890.86852944611644</c:v>
                </c:pt>
                <c:pt idx="607">
                  <c:v>890.86852944611644</c:v>
                </c:pt>
                <c:pt idx="608">
                  <c:v>890.86852944611644</c:v>
                </c:pt>
                <c:pt idx="609">
                  <c:v>890.86852944611644</c:v>
                </c:pt>
                <c:pt idx="610">
                  <c:v>890.86852944611644</c:v>
                </c:pt>
                <c:pt idx="611">
                  <c:v>890.86852944611644</c:v>
                </c:pt>
                <c:pt idx="612">
                  <c:v>890.86852944611644</c:v>
                </c:pt>
                <c:pt idx="613">
                  <c:v>890.86852944611644</c:v>
                </c:pt>
                <c:pt idx="614">
                  <c:v>890.86852944611644</c:v>
                </c:pt>
                <c:pt idx="615">
                  <c:v>890.86852944611644</c:v>
                </c:pt>
                <c:pt idx="616">
                  <c:v>890.86852944611644</c:v>
                </c:pt>
                <c:pt idx="617">
                  <c:v>890.86852944611644</c:v>
                </c:pt>
                <c:pt idx="618">
                  <c:v>890.86852944611644</c:v>
                </c:pt>
                <c:pt idx="619">
                  <c:v>890.86852944611644</c:v>
                </c:pt>
                <c:pt idx="620">
                  <c:v>890.86852944611644</c:v>
                </c:pt>
                <c:pt idx="621">
                  <c:v>890.86852944611644</c:v>
                </c:pt>
                <c:pt idx="622">
                  <c:v>890.86852944611644</c:v>
                </c:pt>
                <c:pt idx="623">
                  <c:v>890.86852944611644</c:v>
                </c:pt>
                <c:pt idx="624">
                  <c:v>890.86852944611644</c:v>
                </c:pt>
                <c:pt idx="625">
                  <c:v>890.86852944611644</c:v>
                </c:pt>
                <c:pt idx="626">
                  <c:v>890.86852944611644</c:v>
                </c:pt>
                <c:pt idx="627">
                  <c:v>890.86852944611644</c:v>
                </c:pt>
                <c:pt idx="628">
                  <c:v>890.86852944611644</c:v>
                </c:pt>
                <c:pt idx="629">
                  <c:v>890.86852944611644</c:v>
                </c:pt>
                <c:pt idx="630">
                  <c:v>890.86852944611644</c:v>
                </c:pt>
                <c:pt idx="631">
                  <c:v>890.86852944611644</c:v>
                </c:pt>
                <c:pt idx="632">
                  <c:v>890.86852944611644</c:v>
                </c:pt>
                <c:pt idx="633">
                  <c:v>890.86852944611644</c:v>
                </c:pt>
                <c:pt idx="634">
                  <c:v>890.86852944611644</c:v>
                </c:pt>
                <c:pt idx="635">
                  <c:v>890.86852944611644</c:v>
                </c:pt>
                <c:pt idx="636">
                  <c:v>890.86852944611644</c:v>
                </c:pt>
                <c:pt idx="637">
                  <c:v>890.86852944611644</c:v>
                </c:pt>
                <c:pt idx="638">
                  <c:v>890.86852944611644</c:v>
                </c:pt>
                <c:pt idx="639">
                  <c:v>890.86852944611644</c:v>
                </c:pt>
                <c:pt idx="640">
                  <c:v>890.86852944611644</c:v>
                </c:pt>
                <c:pt idx="641">
                  <c:v>890.86852944611644</c:v>
                </c:pt>
                <c:pt idx="642">
                  <c:v>890.86852944611644</c:v>
                </c:pt>
                <c:pt idx="643">
                  <c:v>890.86852944611644</c:v>
                </c:pt>
                <c:pt idx="644">
                  <c:v>890.86852944611644</c:v>
                </c:pt>
                <c:pt idx="645">
                  <c:v>890.86852944611644</c:v>
                </c:pt>
                <c:pt idx="646">
                  <c:v>890.86852944611644</c:v>
                </c:pt>
                <c:pt idx="647">
                  <c:v>890.86852944611644</c:v>
                </c:pt>
                <c:pt idx="648">
                  <c:v>890.86852944611644</c:v>
                </c:pt>
                <c:pt idx="649">
                  <c:v>890.86852944611644</c:v>
                </c:pt>
                <c:pt idx="650">
                  <c:v>890.86852944611644</c:v>
                </c:pt>
                <c:pt idx="651">
                  <c:v>890.86852944611644</c:v>
                </c:pt>
                <c:pt idx="652">
                  <c:v>890.86852944611644</c:v>
                </c:pt>
                <c:pt idx="653">
                  <c:v>890.86852944611644</c:v>
                </c:pt>
                <c:pt idx="654">
                  <c:v>890.86852944611644</c:v>
                </c:pt>
                <c:pt idx="655">
                  <c:v>890.86852944611644</c:v>
                </c:pt>
                <c:pt idx="656">
                  <c:v>890.86852944611644</c:v>
                </c:pt>
                <c:pt idx="657">
                  <c:v>890.86852944611644</c:v>
                </c:pt>
                <c:pt idx="658">
                  <c:v>890.86852944611644</c:v>
                </c:pt>
                <c:pt idx="659">
                  <c:v>890.86852944611644</c:v>
                </c:pt>
                <c:pt idx="660">
                  <c:v>890.86852944611644</c:v>
                </c:pt>
                <c:pt idx="661">
                  <c:v>890.86852944611644</c:v>
                </c:pt>
                <c:pt idx="662">
                  <c:v>890.86852944611644</c:v>
                </c:pt>
                <c:pt idx="663">
                  <c:v>890.86852944611644</c:v>
                </c:pt>
                <c:pt idx="664">
                  <c:v>890.86852944611644</c:v>
                </c:pt>
                <c:pt idx="665">
                  <c:v>890.86852944611644</c:v>
                </c:pt>
                <c:pt idx="666">
                  <c:v>890.86852944611644</c:v>
                </c:pt>
                <c:pt idx="667">
                  <c:v>890.86852944611644</c:v>
                </c:pt>
                <c:pt idx="668">
                  <c:v>890.86852944611644</c:v>
                </c:pt>
                <c:pt idx="669">
                  <c:v>890.86852944611644</c:v>
                </c:pt>
                <c:pt idx="670">
                  <c:v>890.86852944611644</c:v>
                </c:pt>
                <c:pt idx="671">
                  <c:v>890.86852944611644</c:v>
                </c:pt>
                <c:pt idx="672">
                  <c:v>890.86852944611644</c:v>
                </c:pt>
                <c:pt idx="673">
                  <c:v>890.86852944611644</c:v>
                </c:pt>
                <c:pt idx="674">
                  <c:v>890.86852944611644</c:v>
                </c:pt>
                <c:pt idx="675">
                  <c:v>890.86852944611644</c:v>
                </c:pt>
                <c:pt idx="676">
                  <c:v>890.86852944611644</c:v>
                </c:pt>
                <c:pt idx="677">
                  <c:v>890.86852944611644</c:v>
                </c:pt>
                <c:pt idx="678">
                  <c:v>890.86852944611644</c:v>
                </c:pt>
                <c:pt idx="679">
                  <c:v>890.86852944611644</c:v>
                </c:pt>
                <c:pt idx="680">
                  <c:v>890.86852944611644</c:v>
                </c:pt>
                <c:pt idx="681">
                  <c:v>890.86852944611644</c:v>
                </c:pt>
                <c:pt idx="682">
                  <c:v>890.86852944611644</c:v>
                </c:pt>
                <c:pt idx="683">
                  <c:v>890.86852944611644</c:v>
                </c:pt>
                <c:pt idx="684">
                  <c:v>890.86852944611644</c:v>
                </c:pt>
                <c:pt idx="685">
                  <c:v>890.86852944611644</c:v>
                </c:pt>
                <c:pt idx="686">
                  <c:v>890.86852944611644</c:v>
                </c:pt>
                <c:pt idx="687">
                  <c:v>890.86852944611644</c:v>
                </c:pt>
                <c:pt idx="688">
                  <c:v>890.86852944611644</c:v>
                </c:pt>
                <c:pt idx="689">
                  <c:v>890.86852944611644</c:v>
                </c:pt>
                <c:pt idx="690">
                  <c:v>890.86852944611644</c:v>
                </c:pt>
                <c:pt idx="691">
                  <c:v>890.86852944611644</c:v>
                </c:pt>
                <c:pt idx="692">
                  <c:v>890.86852944611644</c:v>
                </c:pt>
                <c:pt idx="693">
                  <c:v>890.86852944611644</c:v>
                </c:pt>
                <c:pt idx="694">
                  <c:v>890.86852944611644</c:v>
                </c:pt>
                <c:pt idx="695">
                  <c:v>890.86852944611644</c:v>
                </c:pt>
                <c:pt idx="696">
                  <c:v>890.86852944611644</c:v>
                </c:pt>
                <c:pt idx="697">
                  <c:v>890.86852944611644</c:v>
                </c:pt>
                <c:pt idx="698">
                  <c:v>890.86852944611644</c:v>
                </c:pt>
                <c:pt idx="699">
                  <c:v>890.86852944611644</c:v>
                </c:pt>
                <c:pt idx="700">
                  <c:v>890.86852944611644</c:v>
                </c:pt>
                <c:pt idx="701">
                  <c:v>890.86852944611644</c:v>
                </c:pt>
                <c:pt idx="702">
                  <c:v>890.86852944611644</c:v>
                </c:pt>
                <c:pt idx="703">
                  <c:v>890.86852944611644</c:v>
                </c:pt>
                <c:pt idx="704">
                  <c:v>890.86852944611644</c:v>
                </c:pt>
                <c:pt idx="705">
                  <c:v>890.86852944611644</c:v>
                </c:pt>
                <c:pt idx="706">
                  <c:v>890.86852944611644</c:v>
                </c:pt>
                <c:pt idx="707">
                  <c:v>890.86852944611644</c:v>
                </c:pt>
                <c:pt idx="708">
                  <c:v>890.86852944611644</c:v>
                </c:pt>
                <c:pt idx="709">
                  <c:v>890.86852944611644</c:v>
                </c:pt>
                <c:pt idx="710">
                  <c:v>890.86852944611644</c:v>
                </c:pt>
                <c:pt idx="711">
                  <c:v>890.86852944611644</c:v>
                </c:pt>
                <c:pt idx="712">
                  <c:v>890.86852944611644</c:v>
                </c:pt>
                <c:pt idx="713">
                  <c:v>890.86852944611644</c:v>
                </c:pt>
                <c:pt idx="714">
                  <c:v>890.86852944611644</c:v>
                </c:pt>
                <c:pt idx="715">
                  <c:v>890.86852944611644</c:v>
                </c:pt>
                <c:pt idx="716">
                  <c:v>890.86852944611644</c:v>
                </c:pt>
                <c:pt idx="717">
                  <c:v>890.86852944611644</c:v>
                </c:pt>
                <c:pt idx="718">
                  <c:v>890.86852944611644</c:v>
                </c:pt>
                <c:pt idx="719">
                  <c:v>890.86852944611644</c:v>
                </c:pt>
                <c:pt idx="720">
                  <c:v>890.86852944611644</c:v>
                </c:pt>
                <c:pt idx="721">
                  <c:v>890.86852944611644</c:v>
                </c:pt>
                <c:pt idx="722">
                  <c:v>890.86852944611644</c:v>
                </c:pt>
                <c:pt idx="723">
                  <c:v>890.86852944611644</c:v>
                </c:pt>
                <c:pt idx="724">
                  <c:v>890.86852944611644</c:v>
                </c:pt>
                <c:pt idx="725">
                  <c:v>890.86852944611644</c:v>
                </c:pt>
                <c:pt idx="726">
                  <c:v>890.86852944611644</c:v>
                </c:pt>
                <c:pt idx="727">
                  <c:v>890.86852944611644</c:v>
                </c:pt>
                <c:pt idx="728">
                  <c:v>890.86852944611644</c:v>
                </c:pt>
                <c:pt idx="729">
                  <c:v>890.86852944611644</c:v>
                </c:pt>
                <c:pt idx="730">
                  <c:v>890.86852944611644</c:v>
                </c:pt>
                <c:pt idx="731">
                  <c:v>890.86852944611644</c:v>
                </c:pt>
                <c:pt idx="732">
                  <c:v>890.86852944611644</c:v>
                </c:pt>
                <c:pt idx="733">
                  <c:v>890.86852944611644</c:v>
                </c:pt>
                <c:pt idx="734">
                  <c:v>890.86852944611644</c:v>
                </c:pt>
                <c:pt idx="735">
                  <c:v>890.86852944611644</c:v>
                </c:pt>
                <c:pt idx="736">
                  <c:v>890.86852944611644</c:v>
                </c:pt>
                <c:pt idx="737">
                  <c:v>890.86852944611644</c:v>
                </c:pt>
                <c:pt idx="738">
                  <c:v>890.86852944611644</c:v>
                </c:pt>
                <c:pt idx="739">
                  <c:v>890.86852944611644</c:v>
                </c:pt>
                <c:pt idx="740">
                  <c:v>890.86852944611644</c:v>
                </c:pt>
                <c:pt idx="741">
                  <c:v>890.86852944611644</c:v>
                </c:pt>
                <c:pt idx="742">
                  <c:v>890.86852944611644</c:v>
                </c:pt>
                <c:pt idx="743">
                  <c:v>890.86852944611644</c:v>
                </c:pt>
                <c:pt idx="744">
                  <c:v>890.86852944611644</c:v>
                </c:pt>
                <c:pt idx="745">
                  <c:v>890.86852944611644</c:v>
                </c:pt>
                <c:pt idx="746">
                  <c:v>890.86852944611644</c:v>
                </c:pt>
                <c:pt idx="747">
                  <c:v>890.86852944611644</c:v>
                </c:pt>
                <c:pt idx="748">
                  <c:v>890.86852944611644</c:v>
                </c:pt>
                <c:pt idx="749">
                  <c:v>890.86852944611644</c:v>
                </c:pt>
                <c:pt idx="750">
                  <c:v>890.86852944611644</c:v>
                </c:pt>
                <c:pt idx="751">
                  <c:v>890.86852944611644</c:v>
                </c:pt>
                <c:pt idx="752">
                  <c:v>890.86852944611644</c:v>
                </c:pt>
                <c:pt idx="753">
                  <c:v>890.86852944611644</c:v>
                </c:pt>
                <c:pt idx="754">
                  <c:v>890.86852944611644</c:v>
                </c:pt>
                <c:pt idx="755">
                  <c:v>890.86852944611644</c:v>
                </c:pt>
                <c:pt idx="756">
                  <c:v>890.86852944611644</c:v>
                </c:pt>
                <c:pt idx="757">
                  <c:v>890.86852944611644</c:v>
                </c:pt>
                <c:pt idx="758">
                  <c:v>890.86852944611644</c:v>
                </c:pt>
                <c:pt idx="759">
                  <c:v>890.86852944611644</c:v>
                </c:pt>
                <c:pt idx="760">
                  <c:v>890.86852944611644</c:v>
                </c:pt>
                <c:pt idx="761">
                  <c:v>890.86852944611644</c:v>
                </c:pt>
                <c:pt idx="762">
                  <c:v>890.86852944611644</c:v>
                </c:pt>
                <c:pt idx="763">
                  <c:v>890.86852944611644</c:v>
                </c:pt>
                <c:pt idx="764">
                  <c:v>890.86852944611644</c:v>
                </c:pt>
                <c:pt idx="765">
                  <c:v>890.86852944611644</c:v>
                </c:pt>
                <c:pt idx="766">
                  <c:v>890.86852944611644</c:v>
                </c:pt>
                <c:pt idx="767">
                  <c:v>890.86852944611644</c:v>
                </c:pt>
                <c:pt idx="768">
                  <c:v>890.86852944611644</c:v>
                </c:pt>
                <c:pt idx="769">
                  <c:v>890.86852944611644</c:v>
                </c:pt>
                <c:pt idx="770">
                  <c:v>890.86852944611644</c:v>
                </c:pt>
                <c:pt idx="771">
                  <c:v>890.86852944611644</c:v>
                </c:pt>
                <c:pt idx="772">
                  <c:v>890.86852944611644</c:v>
                </c:pt>
                <c:pt idx="773">
                  <c:v>890.86852944611644</c:v>
                </c:pt>
                <c:pt idx="774">
                  <c:v>890.86852944611644</c:v>
                </c:pt>
                <c:pt idx="775">
                  <c:v>890.86852944611644</c:v>
                </c:pt>
                <c:pt idx="776">
                  <c:v>890.86852944611644</c:v>
                </c:pt>
                <c:pt idx="777">
                  <c:v>890.86852944611644</c:v>
                </c:pt>
                <c:pt idx="778">
                  <c:v>890.86852944611644</c:v>
                </c:pt>
                <c:pt idx="779">
                  <c:v>890.86852944611644</c:v>
                </c:pt>
                <c:pt idx="780">
                  <c:v>890.86852944611644</c:v>
                </c:pt>
                <c:pt idx="781">
                  <c:v>890.86852944611644</c:v>
                </c:pt>
                <c:pt idx="782">
                  <c:v>890.86852944611644</c:v>
                </c:pt>
                <c:pt idx="783">
                  <c:v>890.86852944611644</c:v>
                </c:pt>
                <c:pt idx="784">
                  <c:v>890.86852944611644</c:v>
                </c:pt>
                <c:pt idx="785">
                  <c:v>890.86852944611644</c:v>
                </c:pt>
                <c:pt idx="786">
                  <c:v>890.86852944611644</c:v>
                </c:pt>
                <c:pt idx="787">
                  <c:v>890.86852944611644</c:v>
                </c:pt>
                <c:pt idx="788">
                  <c:v>890.86852944611644</c:v>
                </c:pt>
                <c:pt idx="789">
                  <c:v>890.86852944611644</c:v>
                </c:pt>
                <c:pt idx="790">
                  <c:v>890.86852944611644</c:v>
                </c:pt>
                <c:pt idx="791">
                  <c:v>890.86852944611644</c:v>
                </c:pt>
                <c:pt idx="792">
                  <c:v>890.86852944611644</c:v>
                </c:pt>
                <c:pt idx="793">
                  <c:v>890.86852944611644</c:v>
                </c:pt>
                <c:pt idx="794">
                  <c:v>890.86852944611644</c:v>
                </c:pt>
                <c:pt idx="795">
                  <c:v>890.86852944611644</c:v>
                </c:pt>
                <c:pt idx="796">
                  <c:v>890.86852944611644</c:v>
                </c:pt>
                <c:pt idx="797">
                  <c:v>890.86852944611644</c:v>
                </c:pt>
                <c:pt idx="798">
                  <c:v>890.86852944611644</c:v>
                </c:pt>
                <c:pt idx="799">
                  <c:v>890.86852944611644</c:v>
                </c:pt>
                <c:pt idx="800">
                  <c:v>890.86852944611644</c:v>
                </c:pt>
                <c:pt idx="801">
                  <c:v>890.86852944611644</c:v>
                </c:pt>
                <c:pt idx="802">
                  <c:v>890.86852944611644</c:v>
                </c:pt>
                <c:pt idx="803">
                  <c:v>890.86852944611644</c:v>
                </c:pt>
                <c:pt idx="804">
                  <c:v>890.86852944611644</c:v>
                </c:pt>
                <c:pt idx="805">
                  <c:v>890.86852944611644</c:v>
                </c:pt>
                <c:pt idx="806">
                  <c:v>890.86852944611644</c:v>
                </c:pt>
                <c:pt idx="807">
                  <c:v>890.86852944611644</c:v>
                </c:pt>
                <c:pt idx="808">
                  <c:v>890.86852944611644</c:v>
                </c:pt>
                <c:pt idx="809">
                  <c:v>890.86852944611644</c:v>
                </c:pt>
                <c:pt idx="810">
                  <c:v>890.86852944611644</c:v>
                </c:pt>
                <c:pt idx="811">
                  <c:v>890.86852944611644</c:v>
                </c:pt>
                <c:pt idx="812">
                  <c:v>890.86852944611644</c:v>
                </c:pt>
                <c:pt idx="813">
                  <c:v>890.86852944611644</c:v>
                </c:pt>
                <c:pt idx="814">
                  <c:v>890.86852944611644</c:v>
                </c:pt>
                <c:pt idx="815">
                  <c:v>890.86852944611644</c:v>
                </c:pt>
                <c:pt idx="816">
                  <c:v>890.86852944611644</c:v>
                </c:pt>
                <c:pt idx="817">
                  <c:v>890.86852944611644</c:v>
                </c:pt>
                <c:pt idx="818">
                  <c:v>890.86852944611644</c:v>
                </c:pt>
                <c:pt idx="819">
                  <c:v>890.86852944611644</c:v>
                </c:pt>
                <c:pt idx="820">
                  <c:v>890.86852944611644</c:v>
                </c:pt>
                <c:pt idx="821">
                  <c:v>890.86852944611644</c:v>
                </c:pt>
                <c:pt idx="822">
                  <c:v>890.86852944611644</c:v>
                </c:pt>
                <c:pt idx="823">
                  <c:v>890.86852944611644</c:v>
                </c:pt>
                <c:pt idx="824">
                  <c:v>890.86852944611644</c:v>
                </c:pt>
                <c:pt idx="825">
                  <c:v>890.86852944611644</c:v>
                </c:pt>
                <c:pt idx="826">
                  <c:v>890.86852944611644</c:v>
                </c:pt>
                <c:pt idx="827">
                  <c:v>890.86852944611644</c:v>
                </c:pt>
                <c:pt idx="828">
                  <c:v>890.86852944611644</c:v>
                </c:pt>
                <c:pt idx="829">
                  <c:v>890.86852944611644</c:v>
                </c:pt>
                <c:pt idx="830">
                  <c:v>890.86852944611644</c:v>
                </c:pt>
                <c:pt idx="831">
                  <c:v>890.86852944611644</c:v>
                </c:pt>
                <c:pt idx="832">
                  <c:v>890.86852944611644</c:v>
                </c:pt>
                <c:pt idx="833">
                  <c:v>890.86852944611644</c:v>
                </c:pt>
                <c:pt idx="834">
                  <c:v>890.86852944611644</c:v>
                </c:pt>
                <c:pt idx="835">
                  <c:v>890.86852944611644</c:v>
                </c:pt>
                <c:pt idx="836">
                  <c:v>890.86852944611644</c:v>
                </c:pt>
                <c:pt idx="837">
                  <c:v>890.86852944611644</c:v>
                </c:pt>
                <c:pt idx="838">
                  <c:v>890.86852944611644</c:v>
                </c:pt>
                <c:pt idx="839">
                  <c:v>890.86852944611644</c:v>
                </c:pt>
                <c:pt idx="840">
                  <c:v>890.86852944611644</c:v>
                </c:pt>
                <c:pt idx="841">
                  <c:v>890.86852944611644</c:v>
                </c:pt>
                <c:pt idx="842">
                  <c:v>890.86852944611644</c:v>
                </c:pt>
                <c:pt idx="843">
                  <c:v>890.86852944611644</c:v>
                </c:pt>
                <c:pt idx="844">
                  <c:v>890.86852944611644</c:v>
                </c:pt>
                <c:pt idx="845">
                  <c:v>890.86852944611644</c:v>
                </c:pt>
                <c:pt idx="846">
                  <c:v>890.86852944611644</c:v>
                </c:pt>
                <c:pt idx="847">
                  <c:v>890.86852944611644</c:v>
                </c:pt>
                <c:pt idx="848">
                  <c:v>890.86852944611644</c:v>
                </c:pt>
                <c:pt idx="849">
                  <c:v>890.86852944611644</c:v>
                </c:pt>
                <c:pt idx="850">
                  <c:v>890.86852944611644</c:v>
                </c:pt>
                <c:pt idx="851">
                  <c:v>890.86852944611644</c:v>
                </c:pt>
                <c:pt idx="852">
                  <c:v>890.86852944611644</c:v>
                </c:pt>
                <c:pt idx="853">
                  <c:v>890.86852944611644</c:v>
                </c:pt>
                <c:pt idx="854">
                  <c:v>890.86852944611644</c:v>
                </c:pt>
                <c:pt idx="855">
                  <c:v>890.86852944611644</c:v>
                </c:pt>
                <c:pt idx="856">
                  <c:v>890.86852944611644</c:v>
                </c:pt>
                <c:pt idx="857">
                  <c:v>890.86852944611644</c:v>
                </c:pt>
                <c:pt idx="858">
                  <c:v>890.86852944611644</c:v>
                </c:pt>
                <c:pt idx="859">
                  <c:v>890.86852944611644</c:v>
                </c:pt>
                <c:pt idx="860">
                  <c:v>890.86852944611644</c:v>
                </c:pt>
                <c:pt idx="861">
                  <c:v>890.86852944611644</c:v>
                </c:pt>
                <c:pt idx="862">
                  <c:v>890.86852944611644</c:v>
                </c:pt>
                <c:pt idx="863">
                  <c:v>890.86852944611644</c:v>
                </c:pt>
                <c:pt idx="864">
                  <c:v>890.86852944611644</c:v>
                </c:pt>
                <c:pt idx="865">
                  <c:v>890.86852944611644</c:v>
                </c:pt>
                <c:pt idx="866">
                  <c:v>890.86852944611644</c:v>
                </c:pt>
                <c:pt idx="867">
                  <c:v>890.86852944611644</c:v>
                </c:pt>
                <c:pt idx="868">
                  <c:v>890.86852944611644</c:v>
                </c:pt>
                <c:pt idx="869">
                  <c:v>890.86852944611644</c:v>
                </c:pt>
                <c:pt idx="870">
                  <c:v>890.86852944611644</c:v>
                </c:pt>
                <c:pt idx="871">
                  <c:v>890.86852944611644</c:v>
                </c:pt>
                <c:pt idx="872">
                  <c:v>890.86852944611644</c:v>
                </c:pt>
                <c:pt idx="873">
                  <c:v>890.86852944611644</c:v>
                </c:pt>
                <c:pt idx="874">
                  <c:v>890.86852944611644</c:v>
                </c:pt>
                <c:pt idx="875">
                  <c:v>890.86852944611644</c:v>
                </c:pt>
                <c:pt idx="876">
                  <c:v>890.86852944611644</c:v>
                </c:pt>
                <c:pt idx="877">
                  <c:v>890.86852944611644</c:v>
                </c:pt>
                <c:pt idx="878">
                  <c:v>890.86852944611644</c:v>
                </c:pt>
                <c:pt idx="879">
                  <c:v>890.86852944611644</c:v>
                </c:pt>
                <c:pt idx="880">
                  <c:v>890.86852944611644</c:v>
                </c:pt>
                <c:pt idx="881">
                  <c:v>890.86852944611644</c:v>
                </c:pt>
                <c:pt idx="882">
                  <c:v>890.86852944611644</c:v>
                </c:pt>
                <c:pt idx="883">
                  <c:v>890.86852944611644</c:v>
                </c:pt>
                <c:pt idx="884">
                  <c:v>890.86852944611644</c:v>
                </c:pt>
                <c:pt idx="885">
                  <c:v>890.86852944611644</c:v>
                </c:pt>
                <c:pt idx="886">
                  <c:v>890.86852944611644</c:v>
                </c:pt>
                <c:pt idx="887">
                  <c:v>890.86852944611644</c:v>
                </c:pt>
                <c:pt idx="888">
                  <c:v>890.86852944611644</c:v>
                </c:pt>
                <c:pt idx="889">
                  <c:v>890.86852944611644</c:v>
                </c:pt>
                <c:pt idx="890">
                  <c:v>890.86852944611644</c:v>
                </c:pt>
                <c:pt idx="891">
                  <c:v>890.86852944611644</c:v>
                </c:pt>
                <c:pt idx="892">
                  <c:v>890.86852944611644</c:v>
                </c:pt>
                <c:pt idx="893">
                  <c:v>890.86852944611644</c:v>
                </c:pt>
                <c:pt idx="894">
                  <c:v>890.86852944611644</c:v>
                </c:pt>
                <c:pt idx="895">
                  <c:v>890.86852944611644</c:v>
                </c:pt>
                <c:pt idx="896">
                  <c:v>890.86852944611644</c:v>
                </c:pt>
                <c:pt idx="897">
                  <c:v>890.86852944611644</c:v>
                </c:pt>
                <c:pt idx="898">
                  <c:v>890.86852944611644</c:v>
                </c:pt>
                <c:pt idx="899">
                  <c:v>890.86852944611644</c:v>
                </c:pt>
                <c:pt idx="900">
                  <c:v>890.86852944611644</c:v>
                </c:pt>
                <c:pt idx="901">
                  <c:v>890.86852944611644</c:v>
                </c:pt>
                <c:pt idx="902">
                  <c:v>890.86852944611644</c:v>
                </c:pt>
                <c:pt idx="903">
                  <c:v>890.86852944611644</c:v>
                </c:pt>
                <c:pt idx="904">
                  <c:v>890.86852944611644</c:v>
                </c:pt>
                <c:pt idx="905">
                  <c:v>890.86852944611644</c:v>
                </c:pt>
                <c:pt idx="906">
                  <c:v>890.86852944611644</c:v>
                </c:pt>
                <c:pt idx="907">
                  <c:v>890.86852944611644</c:v>
                </c:pt>
                <c:pt idx="908">
                  <c:v>890.86852944611644</c:v>
                </c:pt>
                <c:pt idx="909">
                  <c:v>890.86852944611644</c:v>
                </c:pt>
                <c:pt idx="910">
                  <c:v>890.86852944611644</c:v>
                </c:pt>
                <c:pt idx="911">
                  <c:v>890.86852944611644</c:v>
                </c:pt>
                <c:pt idx="912">
                  <c:v>890.86852944611644</c:v>
                </c:pt>
                <c:pt idx="913">
                  <c:v>890.86852944611644</c:v>
                </c:pt>
                <c:pt idx="914">
                  <c:v>890.86852944611644</c:v>
                </c:pt>
                <c:pt idx="915">
                  <c:v>890.86852944611644</c:v>
                </c:pt>
                <c:pt idx="916">
                  <c:v>890.86852944611644</c:v>
                </c:pt>
                <c:pt idx="917">
                  <c:v>890.86852944611644</c:v>
                </c:pt>
                <c:pt idx="918">
                  <c:v>890.86852944611644</c:v>
                </c:pt>
                <c:pt idx="919">
                  <c:v>890.86852944611644</c:v>
                </c:pt>
                <c:pt idx="920">
                  <c:v>890.86852944611644</c:v>
                </c:pt>
                <c:pt idx="921">
                  <c:v>890.86852944611644</c:v>
                </c:pt>
                <c:pt idx="922">
                  <c:v>890.86852944611644</c:v>
                </c:pt>
                <c:pt idx="923">
                  <c:v>890.86852944611644</c:v>
                </c:pt>
                <c:pt idx="924">
                  <c:v>890.86852944611644</c:v>
                </c:pt>
                <c:pt idx="925">
                  <c:v>890.86852944611644</c:v>
                </c:pt>
                <c:pt idx="926">
                  <c:v>890.86852944611644</c:v>
                </c:pt>
                <c:pt idx="927">
                  <c:v>890.86852944611644</c:v>
                </c:pt>
                <c:pt idx="928">
                  <c:v>890.86852944611644</c:v>
                </c:pt>
                <c:pt idx="929">
                  <c:v>890.86852944611644</c:v>
                </c:pt>
                <c:pt idx="930">
                  <c:v>890.86852944611644</c:v>
                </c:pt>
                <c:pt idx="931">
                  <c:v>890.86852944611644</c:v>
                </c:pt>
                <c:pt idx="932">
                  <c:v>890.86852944611644</c:v>
                </c:pt>
                <c:pt idx="933">
                  <c:v>890.86852944611644</c:v>
                </c:pt>
                <c:pt idx="934">
                  <c:v>890.86852944611644</c:v>
                </c:pt>
                <c:pt idx="935">
                  <c:v>890.86852944611644</c:v>
                </c:pt>
                <c:pt idx="936">
                  <c:v>890.86852944611644</c:v>
                </c:pt>
                <c:pt idx="937">
                  <c:v>890.86852944611644</c:v>
                </c:pt>
                <c:pt idx="938">
                  <c:v>890.86852944611644</c:v>
                </c:pt>
                <c:pt idx="939">
                  <c:v>890.86852944611644</c:v>
                </c:pt>
                <c:pt idx="940">
                  <c:v>890.86852944611644</c:v>
                </c:pt>
                <c:pt idx="941">
                  <c:v>890.86852944611644</c:v>
                </c:pt>
                <c:pt idx="942">
                  <c:v>890.86852944611644</c:v>
                </c:pt>
                <c:pt idx="943">
                  <c:v>890.86852944611644</c:v>
                </c:pt>
                <c:pt idx="944">
                  <c:v>890.86852944611644</c:v>
                </c:pt>
                <c:pt idx="945">
                  <c:v>890.86852944611644</c:v>
                </c:pt>
                <c:pt idx="946">
                  <c:v>890.86852944611644</c:v>
                </c:pt>
                <c:pt idx="947">
                  <c:v>890.86852944611644</c:v>
                </c:pt>
                <c:pt idx="948">
                  <c:v>890.86852944611644</c:v>
                </c:pt>
                <c:pt idx="949">
                  <c:v>890.86852944611644</c:v>
                </c:pt>
                <c:pt idx="950">
                  <c:v>890.86852944611644</c:v>
                </c:pt>
                <c:pt idx="951">
                  <c:v>890.86852944611644</c:v>
                </c:pt>
                <c:pt idx="952">
                  <c:v>890.86852944611644</c:v>
                </c:pt>
                <c:pt idx="953">
                  <c:v>890.86852944611644</c:v>
                </c:pt>
                <c:pt idx="954">
                  <c:v>890.86852944611644</c:v>
                </c:pt>
                <c:pt idx="955">
                  <c:v>890.86852944611644</c:v>
                </c:pt>
                <c:pt idx="956">
                  <c:v>890.86852944611644</c:v>
                </c:pt>
                <c:pt idx="957">
                  <c:v>890.86852944611644</c:v>
                </c:pt>
                <c:pt idx="958">
                  <c:v>890.86852944611644</c:v>
                </c:pt>
                <c:pt idx="959">
                  <c:v>890.86852944611644</c:v>
                </c:pt>
                <c:pt idx="960">
                  <c:v>890.86852944611644</c:v>
                </c:pt>
                <c:pt idx="961">
                  <c:v>890.86852944611644</c:v>
                </c:pt>
                <c:pt idx="962">
                  <c:v>890.86852944611644</c:v>
                </c:pt>
                <c:pt idx="963">
                  <c:v>890.86852944611644</c:v>
                </c:pt>
                <c:pt idx="964">
                  <c:v>890.86852944611644</c:v>
                </c:pt>
                <c:pt idx="965">
                  <c:v>890.86852944611644</c:v>
                </c:pt>
                <c:pt idx="966">
                  <c:v>890.86852944611644</c:v>
                </c:pt>
                <c:pt idx="967">
                  <c:v>890.86852944611644</c:v>
                </c:pt>
                <c:pt idx="968">
                  <c:v>890.86852944611644</c:v>
                </c:pt>
                <c:pt idx="969">
                  <c:v>890.86852944611644</c:v>
                </c:pt>
                <c:pt idx="970">
                  <c:v>890.86852944611644</c:v>
                </c:pt>
                <c:pt idx="971">
                  <c:v>890.86852944611644</c:v>
                </c:pt>
                <c:pt idx="972">
                  <c:v>890.86852944611644</c:v>
                </c:pt>
                <c:pt idx="973">
                  <c:v>890.86852944611644</c:v>
                </c:pt>
                <c:pt idx="974">
                  <c:v>890.86852944611644</c:v>
                </c:pt>
                <c:pt idx="975">
                  <c:v>890.86852944611644</c:v>
                </c:pt>
                <c:pt idx="976">
                  <c:v>890.86852944611644</c:v>
                </c:pt>
                <c:pt idx="977">
                  <c:v>890.86852944611644</c:v>
                </c:pt>
                <c:pt idx="978">
                  <c:v>890.86852944611644</c:v>
                </c:pt>
                <c:pt idx="979">
                  <c:v>890.86852944611644</c:v>
                </c:pt>
                <c:pt idx="980">
                  <c:v>890.86852944611644</c:v>
                </c:pt>
                <c:pt idx="981">
                  <c:v>890.86852944611644</c:v>
                </c:pt>
                <c:pt idx="982">
                  <c:v>890.86852944611644</c:v>
                </c:pt>
                <c:pt idx="983">
                  <c:v>890.86852944611644</c:v>
                </c:pt>
                <c:pt idx="984">
                  <c:v>890.86852944611644</c:v>
                </c:pt>
                <c:pt idx="985">
                  <c:v>890.86852944611644</c:v>
                </c:pt>
                <c:pt idx="986">
                  <c:v>890.86852944611644</c:v>
                </c:pt>
                <c:pt idx="987">
                  <c:v>890.86852944611644</c:v>
                </c:pt>
                <c:pt idx="988">
                  <c:v>890.86852944611644</c:v>
                </c:pt>
                <c:pt idx="989">
                  <c:v>890.86852944611644</c:v>
                </c:pt>
                <c:pt idx="990">
                  <c:v>890.86852944611644</c:v>
                </c:pt>
                <c:pt idx="991">
                  <c:v>890.86852944611644</c:v>
                </c:pt>
                <c:pt idx="992">
                  <c:v>890.86852944611644</c:v>
                </c:pt>
                <c:pt idx="993">
                  <c:v>890.86852944611644</c:v>
                </c:pt>
                <c:pt idx="994">
                  <c:v>890.86852944611644</c:v>
                </c:pt>
                <c:pt idx="995">
                  <c:v>890.86852944611644</c:v>
                </c:pt>
                <c:pt idx="996">
                  <c:v>890.86852944611644</c:v>
                </c:pt>
                <c:pt idx="997">
                  <c:v>890.86852944611644</c:v>
                </c:pt>
                <c:pt idx="998">
                  <c:v>890.86852944611644</c:v>
                </c:pt>
                <c:pt idx="999">
                  <c:v>890.86852944611644</c:v>
                </c:pt>
                <c:pt idx="1000">
                  <c:v>890.86852944611644</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42.400000000000333</c:v>
                </c:pt>
                <c:pt idx="605">
                  <c:v>42.400100000000336</c:v>
                </c:pt>
                <c:pt idx="606">
                  <c:v>42.400200000000339</c:v>
                </c:pt>
                <c:pt idx="607">
                  <c:v>42.400300000000342</c:v>
                </c:pt>
                <c:pt idx="608">
                  <c:v>42.400400000000346</c:v>
                </c:pt>
                <c:pt idx="609">
                  <c:v>42.400500000000349</c:v>
                </c:pt>
                <c:pt idx="610">
                  <c:v>42.400600000000352</c:v>
                </c:pt>
                <c:pt idx="611">
                  <c:v>42.400700000000356</c:v>
                </c:pt>
                <c:pt idx="612">
                  <c:v>42.400800000000359</c:v>
                </c:pt>
                <c:pt idx="613">
                  <c:v>42.400900000000362</c:v>
                </c:pt>
                <c:pt idx="614">
                  <c:v>42.401000000000366</c:v>
                </c:pt>
                <c:pt idx="615">
                  <c:v>42.401100000000369</c:v>
                </c:pt>
                <c:pt idx="616">
                  <c:v>42.401200000000372</c:v>
                </c:pt>
                <c:pt idx="617">
                  <c:v>42.401300000000376</c:v>
                </c:pt>
                <c:pt idx="618">
                  <c:v>42.401400000000379</c:v>
                </c:pt>
                <c:pt idx="619">
                  <c:v>42.401500000000382</c:v>
                </c:pt>
                <c:pt idx="620">
                  <c:v>42.401600000000386</c:v>
                </c:pt>
                <c:pt idx="621">
                  <c:v>42.401700000000389</c:v>
                </c:pt>
                <c:pt idx="622">
                  <c:v>42.401800000000392</c:v>
                </c:pt>
                <c:pt idx="623">
                  <c:v>42.401900000000396</c:v>
                </c:pt>
                <c:pt idx="624">
                  <c:v>42.402000000000399</c:v>
                </c:pt>
                <c:pt idx="625">
                  <c:v>42.402100000000402</c:v>
                </c:pt>
                <c:pt idx="626">
                  <c:v>42.402200000000406</c:v>
                </c:pt>
                <c:pt idx="627">
                  <c:v>42.402300000000409</c:v>
                </c:pt>
                <c:pt idx="628">
                  <c:v>42.402400000000412</c:v>
                </c:pt>
                <c:pt idx="629">
                  <c:v>42.402500000000416</c:v>
                </c:pt>
                <c:pt idx="630">
                  <c:v>42.402600000000419</c:v>
                </c:pt>
                <c:pt idx="631">
                  <c:v>42.402700000000422</c:v>
                </c:pt>
                <c:pt idx="632">
                  <c:v>42.402800000000425</c:v>
                </c:pt>
                <c:pt idx="633">
                  <c:v>42.402900000000429</c:v>
                </c:pt>
                <c:pt idx="634">
                  <c:v>42.403000000000432</c:v>
                </c:pt>
                <c:pt idx="635">
                  <c:v>42.403100000000435</c:v>
                </c:pt>
                <c:pt idx="636">
                  <c:v>42.403200000000439</c:v>
                </c:pt>
                <c:pt idx="637">
                  <c:v>42.403300000000442</c:v>
                </c:pt>
                <c:pt idx="638">
                  <c:v>42.403400000000445</c:v>
                </c:pt>
                <c:pt idx="639">
                  <c:v>42.403500000000449</c:v>
                </c:pt>
                <c:pt idx="640">
                  <c:v>42.403600000000452</c:v>
                </c:pt>
                <c:pt idx="641">
                  <c:v>42.403700000000455</c:v>
                </c:pt>
                <c:pt idx="642">
                  <c:v>42.403800000000459</c:v>
                </c:pt>
                <c:pt idx="643">
                  <c:v>42.403900000000462</c:v>
                </c:pt>
                <c:pt idx="644">
                  <c:v>42.404000000000465</c:v>
                </c:pt>
                <c:pt idx="645">
                  <c:v>42.404100000000469</c:v>
                </c:pt>
                <c:pt idx="646">
                  <c:v>42.404200000000472</c:v>
                </c:pt>
                <c:pt idx="647">
                  <c:v>42.404300000000475</c:v>
                </c:pt>
                <c:pt idx="648">
                  <c:v>42.404400000000479</c:v>
                </c:pt>
                <c:pt idx="649">
                  <c:v>42.404500000000482</c:v>
                </c:pt>
                <c:pt idx="650">
                  <c:v>42.404600000000485</c:v>
                </c:pt>
                <c:pt idx="651">
                  <c:v>42.404700000000489</c:v>
                </c:pt>
                <c:pt idx="652">
                  <c:v>42.404800000000492</c:v>
                </c:pt>
                <c:pt idx="653">
                  <c:v>42.404900000000495</c:v>
                </c:pt>
                <c:pt idx="654">
                  <c:v>42.405000000000499</c:v>
                </c:pt>
                <c:pt idx="655">
                  <c:v>42.405100000000502</c:v>
                </c:pt>
                <c:pt idx="656">
                  <c:v>42.405200000000505</c:v>
                </c:pt>
                <c:pt idx="657">
                  <c:v>42.405300000000508</c:v>
                </c:pt>
                <c:pt idx="658">
                  <c:v>42.405400000000512</c:v>
                </c:pt>
                <c:pt idx="659">
                  <c:v>42.405500000000515</c:v>
                </c:pt>
                <c:pt idx="660">
                  <c:v>42.405600000000518</c:v>
                </c:pt>
                <c:pt idx="661">
                  <c:v>42.405700000000522</c:v>
                </c:pt>
                <c:pt idx="662">
                  <c:v>42.405800000000525</c:v>
                </c:pt>
                <c:pt idx="663">
                  <c:v>42.405900000000528</c:v>
                </c:pt>
                <c:pt idx="664">
                  <c:v>42.406000000000532</c:v>
                </c:pt>
                <c:pt idx="665">
                  <c:v>42.406100000000535</c:v>
                </c:pt>
                <c:pt idx="666">
                  <c:v>42.406200000000538</c:v>
                </c:pt>
                <c:pt idx="667">
                  <c:v>42.406300000000542</c:v>
                </c:pt>
                <c:pt idx="668">
                  <c:v>42.406400000000545</c:v>
                </c:pt>
                <c:pt idx="669">
                  <c:v>42.406500000000548</c:v>
                </c:pt>
                <c:pt idx="670">
                  <c:v>42.406600000000552</c:v>
                </c:pt>
                <c:pt idx="671">
                  <c:v>42.406700000000555</c:v>
                </c:pt>
                <c:pt idx="672">
                  <c:v>42.406800000000558</c:v>
                </c:pt>
                <c:pt idx="673">
                  <c:v>42.406900000000562</c:v>
                </c:pt>
                <c:pt idx="674">
                  <c:v>42.407000000000565</c:v>
                </c:pt>
                <c:pt idx="675">
                  <c:v>42.407100000000568</c:v>
                </c:pt>
                <c:pt idx="676">
                  <c:v>42.407200000000572</c:v>
                </c:pt>
                <c:pt idx="677">
                  <c:v>42.407300000000575</c:v>
                </c:pt>
                <c:pt idx="678">
                  <c:v>42.407400000000578</c:v>
                </c:pt>
                <c:pt idx="679">
                  <c:v>42.407500000000582</c:v>
                </c:pt>
                <c:pt idx="680">
                  <c:v>42.407600000000585</c:v>
                </c:pt>
                <c:pt idx="681">
                  <c:v>42.407700000000588</c:v>
                </c:pt>
                <c:pt idx="682">
                  <c:v>42.407800000000591</c:v>
                </c:pt>
                <c:pt idx="683">
                  <c:v>42.407900000000595</c:v>
                </c:pt>
                <c:pt idx="684">
                  <c:v>42.408000000000598</c:v>
                </c:pt>
                <c:pt idx="685">
                  <c:v>42.408100000000601</c:v>
                </c:pt>
                <c:pt idx="686">
                  <c:v>42.408200000000605</c:v>
                </c:pt>
                <c:pt idx="687">
                  <c:v>42.408300000000608</c:v>
                </c:pt>
                <c:pt idx="688">
                  <c:v>42.408400000000611</c:v>
                </c:pt>
                <c:pt idx="689">
                  <c:v>42.408500000000615</c:v>
                </c:pt>
                <c:pt idx="690">
                  <c:v>42.408600000000618</c:v>
                </c:pt>
                <c:pt idx="691">
                  <c:v>42.408700000000621</c:v>
                </c:pt>
                <c:pt idx="692">
                  <c:v>42.408800000000625</c:v>
                </c:pt>
                <c:pt idx="693">
                  <c:v>42.408900000000628</c:v>
                </c:pt>
                <c:pt idx="694">
                  <c:v>42.409000000000631</c:v>
                </c:pt>
                <c:pt idx="695">
                  <c:v>42.409100000000635</c:v>
                </c:pt>
                <c:pt idx="696">
                  <c:v>42.409200000000638</c:v>
                </c:pt>
                <c:pt idx="697">
                  <c:v>42.409300000000641</c:v>
                </c:pt>
                <c:pt idx="698">
                  <c:v>42.409400000000645</c:v>
                </c:pt>
                <c:pt idx="699">
                  <c:v>42.409500000000648</c:v>
                </c:pt>
                <c:pt idx="700">
                  <c:v>42.409600000000651</c:v>
                </c:pt>
                <c:pt idx="701">
                  <c:v>42.409700000000655</c:v>
                </c:pt>
                <c:pt idx="702">
                  <c:v>42.409800000000658</c:v>
                </c:pt>
                <c:pt idx="703">
                  <c:v>42.409900000000661</c:v>
                </c:pt>
                <c:pt idx="704">
                  <c:v>42.410000000000664</c:v>
                </c:pt>
                <c:pt idx="705">
                  <c:v>42.410100000000668</c:v>
                </c:pt>
                <c:pt idx="706">
                  <c:v>42.410200000000671</c:v>
                </c:pt>
                <c:pt idx="707">
                  <c:v>42.410300000000674</c:v>
                </c:pt>
                <c:pt idx="708">
                  <c:v>42.410400000000678</c:v>
                </c:pt>
                <c:pt idx="709">
                  <c:v>42.410500000000681</c:v>
                </c:pt>
                <c:pt idx="710">
                  <c:v>42.410600000000684</c:v>
                </c:pt>
                <c:pt idx="711">
                  <c:v>42.410700000000688</c:v>
                </c:pt>
                <c:pt idx="712">
                  <c:v>42.410800000000691</c:v>
                </c:pt>
                <c:pt idx="713">
                  <c:v>42.410900000000694</c:v>
                </c:pt>
                <c:pt idx="714">
                  <c:v>42.411000000000698</c:v>
                </c:pt>
                <c:pt idx="715">
                  <c:v>42.411100000000701</c:v>
                </c:pt>
                <c:pt idx="716">
                  <c:v>42.411200000000704</c:v>
                </c:pt>
                <c:pt idx="717">
                  <c:v>42.411300000000708</c:v>
                </c:pt>
                <c:pt idx="718">
                  <c:v>42.411400000000711</c:v>
                </c:pt>
                <c:pt idx="719">
                  <c:v>42.411500000000714</c:v>
                </c:pt>
                <c:pt idx="720">
                  <c:v>42.411600000000718</c:v>
                </c:pt>
                <c:pt idx="721">
                  <c:v>42.411700000000721</c:v>
                </c:pt>
                <c:pt idx="722">
                  <c:v>42.411800000000724</c:v>
                </c:pt>
                <c:pt idx="723">
                  <c:v>42.411900000000728</c:v>
                </c:pt>
                <c:pt idx="724">
                  <c:v>42.412000000000731</c:v>
                </c:pt>
                <c:pt idx="725">
                  <c:v>42.412100000000734</c:v>
                </c:pt>
                <c:pt idx="726">
                  <c:v>42.412200000000738</c:v>
                </c:pt>
                <c:pt idx="727">
                  <c:v>42.412300000000741</c:v>
                </c:pt>
                <c:pt idx="728">
                  <c:v>42.412400000000744</c:v>
                </c:pt>
                <c:pt idx="729">
                  <c:v>42.412500000000747</c:v>
                </c:pt>
                <c:pt idx="730">
                  <c:v>42.412600000000751</c:v>
                </c:pt>
                <c:pt idx="731">
                  <c:v>42.412700000000754</c:v>
                </c:pt>
                <c:pt idx="732">
                  <c:v>42.412800000000757</c:v>
                </c:pt>
                <c:pt idx="733">
                  <c:v>42.412900000000761</c:v>
                </c:pt>
                <c:pt idx="734">
                  <c:v>42.413000000000764</c:v>
                </c:pt>
                <c:pt idx="735">
                  <c:v>42.413100000000767</c:v>
                </c:pt>
                <c:pt idx="736">
                  <c:v>42.413200000000771</c:v>
                </c:pt>
                <c:pt idx="737">
                  <c:v>42.413300000000774</c:v>
                </c:pt>
                <c:pt idx="738">
                  <c:v>42.413400000000777</c:v>
                </c:pt>
                <c:pt idx="739">
                  <c:v>42.413500000000781</c:v>
                </c:pt>
                <c:pt idx="740">
                  <c:v>42.413600000000784</c:v>
                </c:pt>
                <c:pt idx="741">
                  <c:v>42.413700000000787</c:v>
                </c:pt>
                <c:pt idx="742">
                  <c:v>42.413800000000791</c:v>
                </c:pt>
                <c:pt idx="743">
                  <c:v>42.413900000000794</c:v>
                </c:pt>
                <c:pt idx="744">
                  <c:v>42.414000000000797</c:v>
                </c:pt>
                <c:pt idx="745">
                  <c:v>42.414100000000801</c:v>
                </c:pt>
                <c:pt idx="746">
                  <c:v>42.414200000000804</c:v>
                </c:pt>
                <c:pt idx="747">
                  <c:v>42.414300000000807</c:v>
                </c:pt>
                <c:pt idx="748">
                  <c:v>42.414400000000811</c:v>
                </c:pt>
                <c:pt idx="749">
                  <c:v>42.414500000000814</c:v>
                </c:pt>
                <c:pt idx="750">
                  <c:v>42.414600000000817</c:v>
                </c:pt>
                <c:pt idx="751">
                  <c:v>42.414700000000821</c:v>
                </c:pt>
                <c:pt idx="752">
                  <c:v>42.414800000000824</c:v>
                </c:pt>
                <c:pt idx="753">
                  <c:v>42.414900000000827</c:v>
                </c:pt>
                <c:pt idx="754">
                  <c:v>42.41500000000083</c:v>
                </c:pt>
                <c:pt idx="755">
                  <c:v>42.415100000000834</c:v>
                </c:pt>
                <c:pt idx="756">
                  <c:v>42.415200000000837</c:v>
                </c:pt>
                <c:pt idx="757">
                  <c:v>42.41530000000084</c:v>
                </c:pt>
                <c:pt idx="758">
                  <c:v>42.415400000000844</c:v>
                </c:pt>
                <c:pt idx="759">
                  <c:v>42.415500000000847</c:v>
                </c:pt>
                <c:pt idx="760">
                  <c:v>42.41560000000085</c:v>
                </c:pt>
                <c:pt idx="761">
                  <c:v>42.415700000000854</c:v>
                </c:pt>
                <c:pt idx="762">
                  <c:v>42.415800000000857</c:v>
                </c:pt>
                <c:pt idx="763">
                  <c:v>42.41590000000086</c:v>
                </c:pt>
                <c:pt idx="764">
                  <c:v>42.416000000000864</c:v>
                </c:pt>
                <c:pt idx="765">
                  <c:v>42.416100000000867</c:v>
                </c:pt>
                <c:pt idx="766">
                  <c:v>42.41620000000087</c:v>
                </c:pt>
                <c:pt idx="767">
                  <c:v>42.416300000000874</c:v>
                </c:pt>
                <c:pt idx="768">
                  <c:v>42.416400000000877</c:v>
                </c:pt>
                <c:pt idx="769">
                  <c:v>42.41650000000088</c:v>
                </c:pt>
                <c:pt idx="770">
                  <c:v>42.416600000000884</c:v>
                </c:pt>
                <c:pt idx="771">
                  <c:v>42.416700000000887</c:v>
                </c:pt>
                <c:pt idx="772">
                  <c:v>42.41680000000089</c:v>
                </c:pt>
                <c:pt idx="773">
                  <c:v>42.416900000000894</c:v>
                </c:pt>
                <c:pt idx="774">
                  <c:v>42.417000000000897</c:v>
                </c:pt>
                <c:pt idx="775">
                  <c:v>42.4171000000009</c:v>
                </c:pt>
                <c:pt idx="776">
                  <c:v>42.417200000000904</c:v>
                </c:pt>
                <c:pt idx="777">
                  <c:v>42.417300000000907</c:v>
                </c:pt>
                <c:pt idx="778">
                  <c:v>42.41740000000091</c:v>
                </c:pt>
                <c:pt idx="779">
                  <c:v>42.417500000000913</c:v>
                </c:pt>
                <c:pt idx="780">
                  <c:v>42.417600000000917</c:v>
                </c:pt>
                <c:pt idx="781">
                  <c:v>42.41770000000092</c:v>
                </c:pt>
                <c:pt idx="782">
                  <c:v>42.417800000000923</c:v>
                </c:pt>
                <c:pt idx="783">
                  <c:v>42.417900000000927</c:v>
                </c:pt>
                <c:pt idx="784">
                  <c:v>42.41800000000093</c:v>
                </c:pt>
                <c:pt idx="785">
                  <c:v>42.418100000000933</c:v>
                </c:pt>
                <c:pt idx="786">
                  <c:v>42.418200000000937</c:v>
                </c:pt>
                <c:pt idx="787">
                  <c:v>42.41830000000094</c:v>
                </c:pt>
                <c:pt idx="788">
                  <c:v>42.418400000000943</c:v>
                </c:pt>
                <c:pt idx="789">
                  <c:v>42.418500000000947</c:v>
                </c:pt>
                <c:pt idx="790">
                  <c:v>42.41860000000095</c:v>
                </c:pt>
                <c:pt idx="791">
                  <c:v>42.418700000000953</c:v>
                </c:pt>
                <c:pt idx="792">
                  <c:v>42.418800000000957</c:v>
                </c:pt>
                <c:pt idx="793">
                  <c:v>42.41890000000096</c:v>
                </c:pt>
                <c:pt idx="794">
                  <c:v>42.419000000000963</c:v>
                </c:pt>
                <c:pt idx="795">
                  <c:v>42.419100000000967</c:v>
                </c:pt>
                <c:pt idx="796">
                  <c:v>42.41920000000097</c:v>
                </c:pt>
                <c:pt idx="797">
                  <c:v>42.419300000000973</c:v>
                </c:pt>
                <c:pt idx="798">
                  <c:v>42.419400000000977</c:v>
                </c:pt>
                <c:pt idx="799">
                  <c:v>42.41950000000098</c:v>
                </c:pt>
                <c:pt idx="800">
                  <c:v>42.419600000000983</c:v>
                </c:pt>
                <c:pt idx="801">
                  <c:v>42.419700000000987</c:v>
                </c:pt>
                <c:pt idx="802">
                  <c:v>42.41980000000099</c:v>
                </c:pt>
                <c:pt idx="803">
                  <c:v>42.419900000000993</c:v>
                </c:pt>
                <c:pt idx="804">
                  <c:v>42.420000000000996</c:v>
                </c:pt>
                <c:pt idx="805">
                  <c:v>42.420100000001</c:v>
                </c:pt>
                <c:pt idx="806">
                  <c:v>42.420200000001003</c:v>
                </c:pt>
                <c:pt idx="807">
                  <c:v>42.420300000001006</c:v>
                </c:pt>
                <c:pt idx="808">
                  <c:v>42.42040000000101</c:v>
                </c:pt>
                <c:pt idx="809">
                  <c:v>42.420500000001013</c:v>
                </c:pt>
                <c:pt idx="810">
                  <c:v>42.420600000001016</c:v>
                </c:pt>
                <c:pt idx="811">
                  <c:v>42.42070000000102</c:v>
                </c:pt>
                <c:pt idx="812">
                  <c:v>42.420800000001023</c:v>
                </c:pt>
                <c:pt idx="813">
                  <c:v>42.420900000001026</c:v>
                </c:pt>
                <c:pt idx="814">
                  <c:v>42.42100000000103</c:v>
                </c:pt>
                <c:pt idx="815">
                  <c:v>42.421100000001033</c:v>
                </c:pt>
                <c:pt idx="816">
                  <c:v>42.421200000001036</c:v>
                </c:pt>
                <c:pt idx="817">
                  <c:v>42.42130000000104</c:v>
                </c:pt>
                <c:pt idx="818">
                  <c:v>42.421400000001043</c:v>
                </c:pt>
                <c:pt idx="819">
                  <c:v>42.421500000001046</c:v>
                </c:pt>
                <c:pt idx="820">
                  <c:v>42.42160000000105</c:v>
                </c:pt>
                <c:pt idx="821">
                  <c:v>42.421700000001053</c:v>
                </c:pt>
                <c:pt idx="822">
                  <c:v>42.421800000001056</c:v>
                </c:pt>
                <c:pt idx="823">
                  <c:v>42.42190000000106</c:v>
                </c:pt>
                <c:pt idx="824">
                  <c:v>42.422000000001063</c:v>
                </c:pt>
                <c:pt idx="825">
                  <c:v>42.422100000001066</c:v>
                </c:pt>
                <c:pt idx="826">
                  <c:v>42.422200000001069</c:v>
                </c:pt>
                <c:pt idx="827">
                  <c:v>42.422300000001073</c:v>
                </c:pt>
                <c:pt idx="828">
                  <c:v>42.422400000001076</c:v>
                </c:pt>
                <c:pt idx="829">
                  <c:v>42.422500000001079</c:v>
                </c:pt>
                <c:pt idx="830">
                  <c:v>42.422600000001083</c:v>
                </c:pt>
                <c:pt idx="831">
                  <c:v>42.422700000001086</c:v>
                </c:pt>
                <c:pt idx="832">
                  <c:v>42.422800000001089</c:v>
                </c:pt>
                <c:pt idx="833">
                  <c:v>42.422900000001093</c:v>
                </c:pt>
                <c:pt idx="834">
                  <c:v>42.423000000001096</c:v>
                </c:pt>
                <c:pt idx="835">
                  <c:v>42.423100000001099</c:v>
                </c:pt>
                <c:pt idx="836">
                  <c:v>42.423200000001103</c:v>
                </c:pt>
                <c:pt idx="837">
                  <c:v>42.423300000001106</c:v>
                </c:pt>
                <c:pt idx="838">
                  <c:v>42.423400000001109</c:v>
                </c:pt>
                <c:pt idx="839">
                  <c:v>42.423500000001113</c:v>
                </c:pt>
                <c:pt idx="840">
                  <c:v>42.423600000001116</c:v>
                </c:pt>
                <c:pt idx="841">
                  <c:v>42.423700000001119</c:v>
                </c:pt>
                <c:pt idx="842">
                  <c:v>42.423800000001123</c:v>
                </c:pt>
                <c:pt idx="843">
                  <c:v>42.423900000001126</c:v>
                </c:pt>
                <c:pt idx="844">
                  <c:v>42.424000000001129</c:v>
                </c:pt>
                <c:pt idx="845">
                  <c:v>42.424100000001133</c:v>
                </c:pt>
                <c:pt idx="846">
                  <c:v>42.424200000001136</c:v>
                </c:pt>
                <c:pt idx="847">
                  <c:v>42.424300000001139</c:v>
                </c:pt>
                <c:pt idx="848">
                  <c:v>42.424400000001143</c:v>
                </c:pt>
                <c:pt idx="849">
                  <c:v>42.424500000001146</c:v>
                </c:pt>
                <c:pt idx="850">
                  <c:v>42.424600000001149</c:v>
                </c:pt>
                <c:pt idx="851">
                  <c:v>42.424700000001152</c:v>
                </c:pt>
                <c:pt idx="852">
                  <c:v>42.424800000001156</c:v>
                </c:pt>
                <c:pt idx="853">
                  <c:v>42.424900000001159</c:v>
                </c:pt>
                <c:pt idx="854">
                  <c:v>42.425000000001162</c:v>
                </c:pt>
                <c:pt idx="855">
                  <c:v>42.425100000001166</c:v>
                </c:pt>
                <c:pt idx="856">
                  <c:v>42.425200000001169</c:v>
                </c:pt>
                <c:pt idx="857">
                  <c:v>42.425300000001172</c:v>
                </c:pt>
                <c:pt idx="858">
                  <c:v>42.425400000001176</c:v>
                </c:pt>
                <c:pt idx="859">
                  <c:v>42.425500000001179</c:v>
                </c:pt>
                <c:pt idx="860">
                  <c:v>42.425600000001182</c:v>
                </c:pt>
                <c:pt idx="861">
                  <c:v>42.425700000001186</c:v>
                </c:pt>
                <c:pt idx="862">
                  <c:v>42.425800000001189</c:v>
                </c:pt>
                <c:pt idx="863">
                  <c:v>42.425900000001192</c:v>
                </c:pt>
                <c:pt idx="864">
                  <c:v>42.426000000001196</c:v>
                </c:pt>
                <c:pt idx="865">
                  <c:v>42.426100000001199</c:v>
                </c:pt>
                <c:pt idx="866">
                  <c:v>42.426200000001202</c:v>
                </c:pt>
                <c:pt idx="867">
                  <c:v>42.426300000001206</c:v>
                </c:pt>
                <c:pt idx="868">
                  <c:v>42.426400000001209</c:v>
                </c:pt>
                <c:pt idx="869">
                  <c:v>42.426500000001212</c:v>
                </c:pt>
                <c:pt idx="870">
                  <c:v>42.426600000001216</c:v>
                </c:pt>
                <c:pt idx="871">
                  <c:v>42.426700000001219</c:v>
                </c:pt>
                <c:pt idx="872">
                  <c:v>42.426800000001222</c:v>
                </c:pt>
                <c:pt idx="873">
                  <c:v>42.426900000001226</c:v>
                </c:pt>
                <c:pt idx="874">
                  <c:v>42.427000000001229</c:v>
                </c:pt>
                <c:pt idx="875">
                  <c:v>42.427100000001232</c:v>
                </c:pt>
                <c:pt idx="876">
                  <c:v>42.427200000001235</c:v>
                </c:pt>
                <c:pt idx="877">
                  <c:v>42.427300000001239</c:v>
                </c:pt>
                <c:pt idx="878">
                  <c:v>42.427400000001242</c:v>
                </c:pt>
                <c:pt idx="879">
                  <c:v>42.427500000001245</c:v>
                </c:pt>
                <c:pt idx="880">
                  <c:v>42.427600000001249</c:v>
                </c:pt>
                <c:pt idx="881">
                  <c:v>42.427700000001252</c:v>
                </c:pt>
                <c:pt idx="882">
                  <c:v>42.427800000001255</c:v>
                </c:pt>
                <c:pt idx="883">
                  <c:v>42.427900000001259</c:v>
                </c:pt>
                <c:pt idx="884">
                  <c:v>42.428000000001262</c:v>
                </c:pt>
                <c:pt idx="885">
                  <c:v>42.428100000001265</c:v>
                </c:pt>
                <c:pt idx="886">
                  <c:v>42.428200000001269</c:v>
                </c:pt>
                <c:pt idx="887">
                  <c:v>42.428300000001272</c:v>
                </c:pt>
                <c:pt idx="888">
                  <c:v>42.428400000001275</c:v>
                </c:pt>
                <c:pt idx="889">
                  <c:v>42.428500000001279</c:v>
                </c:pt>
                <c:pt idx="890">
                  <c:v>42.428600000001282</c:v>
                </c:pt>
                <c:pt idx="891">
                  <c:v>42.428700000001285</c:v>
                </c:pt>
                <c:pt idx="892">
                  <c:v>42.428800000001289</c:v>
                </c:pt>
                <c:pt idx="893">
                  <c:v>42.428900000001292</c:v>
                </c:pt>
                <c:pt idx="894">
                  <c:v>42.429000000001295</c:v>
                </c:pt>
                <c:pt idx="895">
                  <c:v>42.429100000001299</c:v>
                </c:pt>
                <c:pt idx="896">
                  <c:v>42.429200000001302</c:v>
                </c:pt>
                <c:pt idx="897">
                  <c:v>42.429300000001305</c:v>
                </c:pt>
                <c:pt idx="898">
                  <c:v>42.429400000001309</c:v>
                </c:pt>
                <c:pt idx="899">
                  <c:v>42.429500000001312</c:v>
                </c:pt>
                <c:pt idx="900">
                  <c:v>42.429600000001315</c:v>
                </c:pt>
                <c:pt idx="901">
                  <c:v>42.429700000001318</c:v>
                </c:pt>
                <c:pt idx="902">
                  <c:v>42.429800000001322</c:v>
                </c:pt>
                <c:pt idx="903">
                  <c:v>42.429900000001325</c:v>
                </c:pt>
                <c:pt idx="904">
                  <c:v>42.430000000001328</c:v>
                </c:pt>
                <c:pt idx="905">
                  <c:v>42.430100000001332</c:v>
                </c:pt>
                <c:pt idx="906">
                  <c:v>42.430200000001335</c:v>
                </c:pt>
                <c:pt idx="907">
                  <c:v>42.430300000001338</c:v>
                </c:pt>
                <c:pt idx="908">
                  <c:v>42.430400000001342</c:v>
                </c:pt>
                <c:pt idx="909">
                  <c:v>42.430500000001345</c:v>
                </c:pt>
                <c:pt idx="910">
                  <c:v>42.430600000001348</c:v>
                </c:pt>
                <c:pt idx="911">
                  <c:v>42.430700000001352</c:v>
                </c:pt>
                <c:pt idx="912">
                  <c:v>42.430800000001355</c:v>
                </c:pt>
                <c:pt idx="913">
                  <c:v>42.430900000001358</c:v>
                </c:pt>
                <c:pt idx="914">
                  <c:v>42.431000000001362</c:v>
                </c:pt>
                <c:pt idx="915">
                  <c:v>42.431100000001365</c:v>
                </c:pt>
                <c:pt idx="916">
                  <c:v>42.431200000001368</c:v>
                </c:pt>
                <c:pt idx="917">
                  <c:v>42.431300000001372</c:v>
                </c:pt>
                <c:pt idx="918">
                  <c:v>42.431400000001375</c:v>
                </c:pt>
                <c:pt idx="919">
                  <c:v>42.431500000001378</c:v>
                </c:pt>
                <c:pt idx="920">
                  <c:v>42.431600000001382</c:v>
                </c:pt>
                <c:pt idx="921">
                  <c:v>42.431700000001385</c:v>
                </c:pt>
                <c:pt idx="922">
                  <c:v>42.431800000001388</c:v>
                </c:pt>
                <c:pt idx="923">
                  <c:v>42.431900000001392</c:v>
                </c:pt>
                <c:pt idx="924">
                  <c:v>42.432000000001395</c:v>
                </c:pt>
                <c:pt idx="925">
                  <c:v>42.432100000001398</c:v>
                </c:pt>
                <c:pt idx="926">
                  <c:v>42.432200000001401</c:v>
                </c:pt>
                <c:pt idx="927">
                  <c:v>42.432300000001405</c:v>
                </c:pt>
                <c:pt idx="928">
                  <c:v>42.432400000001408</c:v>
                </c:pt>
                <c:pt idx="929">
                  <c:v>42.432500000001411</c:v>
                </c:pt>
                <c:pt idx="930">
                  <c:v>42.432600000001415</c:v>
                </c:pt>
                <c:pt idx="931">
                  <c:v>42.432700000001418</c:v>
                </c:pt>
                <c:pt idx="932">
                  <c:v>42.432800000001421</c:v>
                </c:pt>
                <c:pt idx="933">
                  <c:v>42.432900000001425</c:v>
                </c:pt>
                <c:pt idx="934">
                  <c:v>42.433000000001428</c:v>
                </c:pt>
                <c:pt idx="935">
                  <c:v>42.433100000001431</c:v>
                </c:pt>
                <c:pt idx="936">
                  <c:v>42.433200000001435</c:v>
                </c:pt>
                <c:pt idx="937">
                  <c:v>42.433300000001438</c:v>
                </c:pt>
                <c:pt idx="938">
                  <c:v>42.433400000001441</c:v>
                </c:pt>
                <c:pt idx="939">
                  <c:v>42.433500000001445</c:v>
                </c:pt>
                <c:pt idx="940">
                  <c:v>42.433600000001448</c:v>
                </c:pt>
                <c:pt idx="941">
                  <c:v>42.433700000001451</c:v>
                </c:pt>
                <c:pt idx="942">
                  <c:v>42.433800000001455</c:v>
                </c:pt>
                <c:pt idx="943">
                  <c:v>42.433900000001458</c:v>
                </c:pt>
                <c:pt idx="944">
                  <c:v>42.434000000001461</c:v>
                </c:pt>
                <c:pt idx="945">
                  <c:v>42.434100000001465</c:v>
                </c:pt>
                <c:pt idx="946">
                  <c:v>42.434200000001468</c:v>
                </c:pt>
                <c:pt idx="947">
                  <c:v>42.434300000001471</c:v>
                </c:pt>
                <c:pt idx="948">
                  <c:v>42.434400000001474</c:v>
                </c:pt>
                <c:pt idx="949">
                  <c:v>42.434500000001478</c:v>
                </c:pt>
                <c:pt idx="950">
                  <c:v>42.434600000001481</c:v>
                </c:pt>
                <c:pt idx="951">
                  <c:v>42.434700000001484</c:v>
                </c:pt>
                <c:pt idx="952">
                  <c:v>42.434800000001488</c:v>
                </c:pt>
                <c:pt idx="953">
                  <c:v>42.434900000001491</c:v>
                </c:pt>
                <c:pt idx="954">
                  <c:v>42.435000000001494</c:v>
                </c:pt>
                <c:pt idx="955">
                  <c:v>42.435100000001498</c:v>
                </c:pt>
                <c:pt idx="956">
                  <c:v>42.435200000001501</c:v>
                </c:pt>
                <c:pt idx="957">
                  <c:v>42.435300000001504</c:v>
                </c:pt>
                <c:pt idx="958">
                  <c:v>42.435400000001508</c:v>
                </c:pt>
                <c:pt idx="959">
                  <c:v>42.435500000001511</c:v>
                </c:pt>
                <c:pt idx="960">
                  <c:v>42.435600000001514</c:v>
                </c:pt>
                <c:pt idx="961">
                  <c:v>42.435700000001518</c:v>
                </c:pt>
                <c:pt idx="962">
                  <c:v>42.435800000001521</c:v>
                </c:pt>
                <c:pt idx="963">
                  <c:v>42.435900000001524</c:v>
                </c:pt>
                <c:pt idx="964">
                  <c:v>42.436000000001528</c:v>
                </c:pt>
                <c:pt idx="965">
                  <c:v>42.436100000001531</c:v>
                </c:pt>
                <c:pt idx="966">
                  <c:v>42.436200000001534</c:v>
                </c:pt>
                <c:pt idx="967">
                  <c:v>42.436300000001538</c:v>
                </c:pt>
                <c:pt idx="968">
                  <c:v>42.436400000001541</c:v>
                </c:pt>
                <c:pt idx="969">
                  <c:v>42.436500000001544</c:v>
                </c:pt>
                <c:pt idx="970">
                  <c:v>42.436600000001548</c:v>
                </c:pt>
                <c:pt idx="971">
                  <c:v>42.436700000001551</c:v>
                </c:pt>
                <c:pt idx="972">
                  <c:v>42.436800000001554</c:v>
                </c:pt>
                <c:pt idx="973">
                  <c:v>42.436900000001557</c:v>
                </c:pt>
                <c:pt idx="974">
                  <c:v>42.437000000001561</c:v>
                </c:pt>
                <c:pt idx="975">
                  <c:v>42.437100000001564</c:v>
                </c:pt>
                <c:pt idx="976">
                  <c:v>42.437200000001567</c:v>
                </c:pt>
                <c:pt idx="977">
                  <c:v>42.437300000001571</c:v>
                </c:pt>
                <c:pt idx="978">
                  <c:v>42.437400000001574</c:v>
                </c:pt>
                <c:pt idx="979">
                  <c:v>42.437500000001577</c:v>
                </c:pt>
                <c:pt idx="980">
                  <c:v>42.437600000001581</c:v>
                </c:pt>
                <c:pt idx="981">
                  <c:v>42.437700000001584</c:v>
                </c:pt>
                <c:pt idx="982">
                  <c:v>42.437800000001587</c:v>
                </c:pt>
                <c:pt idx="983">
                  <c:v>42.437900000001591</c:v>
                </c:pt>
                <c:pt idx="984">
                  <c:v>42.438000000001594</c:v>
                </c:pt>
                <c:pt idx="985">
                  <c:v>42.438100000001597</c:v>
                </c:pt>
                <c:pt idx="986">
                  <c:v>42.438200000001601</c:v>
                </c:pt>
                <c:pt idx="987">
                  <c:v>42.438300000001604</c:v>
                </c:pt>
                <c:pt idx="988">
                  <c:v>42.438400000001607</c:v>
                </c:pt>
                <c:pt idx="989">
                  <c:v>42.438500000001611</c:v>
                </c:pt>
                <c:pt idx="990">
                  <c:v>42.438600000001614</c:v>
                </c:pt>
                <c:pt idx="991">
                  <c:v>42.438700000001617</c:v>
                </c:pt>
                <c:pt idx="992">
                  <c:v>42.438800000001621</c:v>
                </c:pt>
                <c:pt idx="993">
                  <c:v>42.438900000001624</c:v>
                </c:pt>
                <c:pt idx="994">
                  <c:v>42.439000000001627</c:v>
                </c:pt>
                <c:pt idx="995">
                  <c:v>42.439100000001631</c:v>
                </c:pt>
                <c:pt idx="996">
                  <c:v>42.439200000001634</c:v>
                </c:pt>
                <c:pt idx="997">
                  <c:v>42.439300000001637</c:v>
                </c:pt>
                <c:pt idx="998">
                  <c:v>42.43940000000164</c:v>
                </c:pt>
                <c:pt idx="999">
                  <c:v>42.439500000001644</c:v>
                </c:pt>
                <c:pt idx="1000">
                  <c:v>42.439600000001647</c:v>
                </c:pt>
              </c:numCache>
            </c:numRef>
          </c:xVal>
          <c:yVal>
            <c:numRef>
              <c:f>Calculs!$K$4:$K$1004</c:f>
              <c:numCache>
                <c:formatCode>0.00</c:formatCode>
                <c:ptCount val="1001"/>
                <c:pt idx="0">
                  <c:v>0</c:v>
                </c:pt>
                <c:pt idx="1">
                  <c:v>0.9860258041822042</c:v>
                </c:pt>
                <c:pt idx="2">
                  <c:v>1.9800538285546747</c:v>
                </c:pt>
                <c:pt idx="3">
                  <c:v>2.9910380675463832</c:v>
                </c:pt>
                <c:pt idx="4">
                  <c:v>4.022002321056342</c:v>
                </c:pt>
                <c:pt idx="5">
                  <c:v>5.072202719963693</c:v>
                </c:pt>
                <c:pt idx="6">
                  <c:v>6.1411106186938422</c:v>
                </c:pt>
                <c:pt idx="7">
                  <c:v>7.2286453230017642</c:v>
                </c:pt>
                <c:pt idx="8">
                  <c:v>8.3349430500628738</c:v>
                </c:pt>
                <c:pt idx="9">
                  <c:v>9.4601398124307359</c:v>
                </c:pt>
                <c:pt idx="10">
                  <c:v>10.604371411166357</c:v>
                </c:pt>
                <c:pt idx="11">
                  <c:v>11.767750844306228</c:v>
                </c:pt>
                <c:pt idx="12">
                  <c:v>12.950345655970654</c:v>
                </c:pt>
                <c:pt idx="13">
                  <c:v>14.152200443156055</c:v>
                </c:pt>
                <c:pt idx="14">
                  <c:v>15.373359423648933</c:v>
                </c:pt>
                <c:pt idx="15">
                  <c:v>16.613866432661176</c:v>
                </c:pt>
                <c:pt idx="16">
                  <c:v>17.873764919494921</c:v>
                </c:pt>
                <c:pt idx="17">
                  <c:v>19.153097944237317</c:v>
                </c:pt>
                <c:pt idx="18">
                  <c:v>20.451908174485553</c:v>
                </c:pt>
                <c:pt idx="19">
                  <c:v>21.770237882102496</c:v>
                </c:pt>
                <c:pt idx="20">
                  <c:v>23.10812894000334</c:v>
                </c:pt>
                <c:pt idx="21">
                  <c:v>24.465613723239922</c:v>
                </c:pt>
                <c:pt idx="22">
                  <c:v>25.842705987587966</c:v>
                </c:pt>
                <c:pt idx="23">
                  <c:v>27.239409937276672</c:v>
                </c:pt>
                <c:pt idx="24">
                  <c:v>28.655729316439317</c:v>
                </c:pt>
                <c:pt idx="25">
                  <c:v>30.091667408390165</c:v>
                </c:pt>
                <c:pt idx="26">
                  <c:v>31.54722703495516</c:v>
                </c:pt>
                <c:pt idx="27">
                  <c:v>33.022410555856283</c:v>
                </c:pt>
                <c:pt idx="28">
                  <c:v>34.517219868149567</c:v>
                </c:pt>
                <c:pt idx="29">
                  <c:v>36.031656405716703</c:v>
                </c:pt>
                <c:pt idx="30">
                  <c:v>37.565721138810233</c:v>
                </c:pt>
                <c:pt idx="31">
                  <c:v>39.119414573652257</c:v>
                </c:pt>
                <c:pt idx="32">
                  <c:v>40.692736752086667</c:v>
                </c:pt>
                <c:pt idx="33">
                  <c:v>42.285687251284813</c:v>
                </c:pt>
                <c:pt idx="34">
                  <c:v>43.898265183504662</c:v>
                </c:pt>
                <c:pt idx="35">
                  <c:v>45.530469195903315</c:v>
                </c:pt>
                <c:pt idx="36">
                  <c:v>47.182297470402929</c:v>
                </c:pt>
                <c:pt idx="37">
                  <c:v>48.853747723609942</c:v>
                </c:pt>
                <c:pt idx="38">
                  <c:v>50.544817206787634</c:v>
                </c:pt>
                <c:pt idx="39">
                  <c:v>52.255502705881902</c:v>
                </c:pt>
                <c:pt idx="40">
                  <c:v>53.985800541600256</c:v>
                </c:pt>
                <c:pt idx="41">
                  <c:v>55.735699433510447</c:v>
                </c:pt>
                <c:pt idx="42">
                  <c:v>57.505173349566256</c:v>
                </c:pt>
                <c:pt idx="43">
                  <c:v>59.294188629686289</c:v>
                </c:pt>
                <c:pt idx="44">
                  <c:v>61.102711125107454</c:v>
                </c:pt>
                <c:pt idx="45">
                  <c:v>62.930706200922948</c:v>
                </c:pt>
                <c:pt idx="46">
                  <c:v>64.778138738677441</c:v>
                </c:pt>
                <c:pt idx="47">
                  <c:v>66.644973139018788</c:v>
                </c:pt>
                <c:pt idx="48">
                  <c:v>68.531173324405586</c:v>
                </c:pt>
                <c:pt idx="49">
                  <c:v>70.436702741870022</c:v>
                </c:pt>
                <c:pt idx="50">
                  <c:v>72.36152436583518</c:v>
                </c:pt>
                <c:pt idx="51">
                  <c:v>74.305600700986275</c:v>
                </c:pt>
                <c:pt idx="52">
                  <c:v>76.268893785195033</c:v>
                </c:pt>
                <c:pt idx="53">
                  <c:v>78.251365192496593</c:v>
                </c:pt>
                <c:pt idx="54">
                  <c:v>80.252976036118199</c:v>
                </c:pt>
                <c:pt idx="55">
                  <c:v>82.273686971559002</c:v>
                </c:pt>
                <c:pt idx="56">
                  <c:v>84.313458199720202</c:v>
                </c:pt>
                <c:pt idx="57">
                  <c:v>86.372249470084853</c:v>
                </c:pt>
                <c:pt idx="58">
                  <c:v>88.450020083946669</c:v>
                </c:pt>
                <c:pt idx="59">
                  <c:v>90.54672889768689</c:v>
                </c:pt>
                <c:pt idx="60">
                  <c:v>92.662334326098758</c:v>
                </c:pt>
                <c:pt idx="61">
                  <c:v>94.796794345758585</c:v>
                </c:pt>
                <c:pt idx="62">
                  <c:v>96.95006649844278</c:v>
                </c:pt>
                <c:pt idx="63">
                  <c:v>99.122107894590144</c:v>
                </c:pt>
                <c:pt idx="64">
                  <c:v>101.31287521680845</c:v>
                </c:pt>
                <c:pt idx="65">
                  <c:v>103.5223247234248</c:v>
                </c:pt>
                <c:pt idx="66">
                  <c:v>105.75041225207873</c:v>
                </c:pt>
                <c:pt idx="67">
                  <c:v>107.99709322335742</c:v>
                </c:pt>
                <c:pt idx="68">
                  <c:v>110.26232264447218</c:v>
                </c:pt>
                <c:pt idx="69">
                  <c:v>112.54605511297541</c:v>
                </c:pt>
                <c:pt idx="70">
                  <c:v>114.84824482051719</c:v>
                </c:pt>
                <c:pt idx="71">
                  <c:v>117.16884555664079</c:v>
                </c:pt>
                <c:pt idx="72">
                  <c:v>119.50781071261609</c:v>
                </c:pt>
                <c:pt idx="73">
                  <c:v>121.86509328531035</c:v>
                </c:pt>
                <c:pt idx="74">
                  <c:v>124.24064588109528</c:v>
                </c:pt>
                <c:pt idx="75">
                  <c:v>126.63442071978962</c:v>
                </c:pt>
                <c:pt idx="76">
                  <c:v>129.04636963863658</c:v>
                </c:pt>
                <c:pt idx="77">
                  <c:v>131.47644409631499</c:v>
                </c:pt>
                <c:pt idx="78">
                  <c:v>133.92459517698356</c:v>
                </c:pt>
                <c:pt idx="79">
                  <c:v>136.39077359435726</c:v>
                </c:pt>
                <c:pt idx="80">
                  <c:v>138.87492969581513</c:v>
                </c:pt>
                <c:pt idx="81">
                  <c:v>141.37700608912237</c:v>
                </c:pt>
                <c:pt idx="82">
                  <c:v>143.89693026226144</c:v>
                </c:pt>
                <c:pt idx="83">
                  <c:v>146.43462196884269</c:v>
                </c:pt>
                <c:pt idx="84">
                  <c:v>148.99000062169191</c:v>
                </c:pt>
                <c:pt idx="85">
                  <c:v>151.56298529955077</c:v>
                </c:pt>
                <c:pt idx="86">
                  <c:v>154.15349475378872</c:v>
                </c:pt>
                <c:pt idx="87">
                  <c:v>156.76144741512434</c:v>
                </c:pt>
                <c:pt idx="88">
                  <c:v>159.38676140035525</c:v>
                </c:pt>
                <c:pt idx="89">
                  <c:v>162.02935451909477</c:v>
                </c:pt>
                <c:pt idx="90">
                  <c:v>164.68914428051394</c:v>
                </c:pt>
                <c:pt idx="91">
                  <c:v>167.36604462526191</c:v>
                </c:pt>
                <c:pt idx="92">
                  <c:v>170.05996265543718</c:v>
                </c:pt>
                <c:pt idx="93">
                  <c:v>172.77080192004792</c:v>
                </c:pt>
                <c:pt idx="94">
                  <c:v>175.49846570299044</c:v>
                </c:pt>
                <c:pt idx="95">
                  <c:v>178.24285703092585</c:v>
                </c:pt>
                <c:pt idx="96">
                  <c:v>181.00387868114342</c:v>
                </c:pt>
                <c:pt idx="97">
                  <c:v>183.78143318940914</c:v>
                </c:pt>
                <c:pt idx="98">
                  <c:v>186.57542285779752</c:v>
                </c:pt>
                <c:pt idx="99">
                  <c:v>189.38574976250536</c:v>
                </c:pt>
                <c:pt idx="100">
                  <c:v>192.21231576164598</c:v>
                </c:pt>
                <c:pt idx="101">
                  <c:v>195.05502197677447</c:v>
                </c:pt>
                <c:pt idx="102">
                  <c:v>197.91376827426413</c:v>
                </c:pt>
                <c:pt idx="103">
                  <c:v>200.78845380026317</c:v>
                </c:pt>
                <c:pt idx="104">
                  <c:v>203.67897751584093</c:v>
                </c:pt>
                <c:pt idx="105">
                  <c:v>206.58523820483887</c:v>
                </c:pt>
                <c:pt idx="106">
                  <c:v>209.50713448169111</c:v>
                </c:pt>
                <c:pt idx="107">
                  <c:v>212.44456479921297</c:v>
                </c:pt>
                <c:pt idx="108">
                  <c:v>215.39742745635604</c:v>
                </c:pt>
                <c:pt idx="109">
                  <c:v>218.36562060592865</c:v>
                </c:pt>
                <c:pt idx="110">
                  <c:v>221.34904226228014</c:v>
                </c:pt>
                <c:pt idx="111">
                  <c:v>224.34759639595276</c:v>
                </c:pt>
                <c:pt idx="112">
                  <c:v>227.36119902765739</c:v>
                </c:pt>
                <c:pt idx="113">
                  <c:v>230.38977213351808</c:v>
                </c:pt>
                <c:pt idx="114">
                  <c:v>233.43323754997311</c:v>
                </c:pt>
                <c:pt idx="115">
                  <c:v>236.49151697939215</c:v>
                </c:pt>
                <c:pt idx="116">
                  <c:v>239.56453199567298</c:v>
                </c:pt>
                <c:pt idx="117">
                  <c:v>242.65220404981704</c:v>
                </c:pt>
                <c:pt idx="118">
                  <c:v>245.75445447548304</c:v>
                </c:pt>
                <c:pt idx="119">
                  <c:v>248.87120449451757</c:v>
                </c:pt>
                <c:pt idx="120">
                  <c:v>252.00237522246209</c:v>
                </c:pt>
                <c:pt idx="121">
                  <c:v>255.14787753147687</c:v>
                </c:pt>
                <c:pt idx="122">
                  <c:v>258.30760191731349</c:v>
                </c:pt>
                <c:pt idx="123">
                  <c:v>261.48142867873639</c:v>
                </c:pt>
                <c:pt idx="124">
                  <c:v>264.66923809437986</c:v>
                </c:pt>
                <c:pt idx="125">
                  <c:v>267.87091043117448</c:v>
                </c:pt>
                <c:pt idx="126">
                  <c:v>271.08632595270001</c:v>
                </c:pt>
                <c:pt idx="127">
                  <c:v>274.31536492746375</c:v>
                </c:pt>
                <c:pt idx="128">
                  <c:v>277.55790763710257</c:v>
                </c:pt>
                <c:pt idx="129">
                  <c:v>280.81383438450848</c:v>
                </c:pt>
                <c:pt idx="130">
                  <c:v>284.08302550187591</c:v>
                </c:pt>
                <c:pt idx="131">
                  <c:v>287.36535869123122</c:v>
                </c:pt>
                <c:pt idx="132">
                  <c:v>290.66070636695605</c:v>
                </c:pt>
                <c:pt idx="133">
                  <c:v>293.96893834116366</c:v>
                </c:pt>
                <c:pt idx="134">
                  <c:v>297.28992450733085</c:v>
                </c:pt>
                <c:pt idx="135">
                  <c:v>300.62353484875575</c:v>
                </c:pt>
                <c:pt idx="136">
                  <c:v>303.96963944691686</c:v>
                </c:pt>
                <c:pt idx="137">
                  <c:v>307.32810848973293</c:v>
                </c:pt>
                <c:pt idx="138">
                  <c:v>310.69881227972212</c:v>
                </c:pt>
                <c:pt idx="139">
                  <c:v>314.08162124206058</c:v>
                </c:pt>
                <c:pt idx="140">
                  <c:v>317.47640593253897</c:v>
                </c:pt>
                <c:pt idx="141">
                  <c:v>320.88300500983996</c:v>
                </c:pt>
                <c:pt idx="142">
                  <c:v>324.30119324552794</c:v>
                </c:pt>
                <c:pt idx="143">
                  <c:v>327.73071371286625</c:v>
                </c:pt>
                <c:pt idx="144">
                  <c:v>331.17130994347713</c:v>
                </c:pt>
                <c:pt idx="145">
                  <c:v>334.62272594616593</c:v>
                </c:pt>
                <c:pt idx="146">
                  <c:v>338.08470622536072</c:v>
                </c:pt>
                <c:pt idx="147">
                  <c:v>341.55699579916745</c:v>
                </c:pt>
                <c:pt idx="148">
                  <c:v>345.03934021703867</c:v>
                </c:pt>
                <c:pt idx="149">
                  <c:v>348.53148557705663</c:v>
                </c:pt>
                <c:pt idx="150">
                  <c:v>352.03317854282926</c:v>
                </c:pt>
                <c:pt idx="151">
                  <c:v>355.54416635999985</c:v>
                </c:pt>
                <c:pt idx="152">
                  <c:v>359.06419687237002</c:v>
                </c:pt>
                <c:pt idx="153">
                  <c:v>362.5930185376364</c:v>
                </c:pt>
                <c:pt idx="154">
                  <c:v>366.13038044274128</c:v>
                </c:pt>
                <c:pt idx="155">
                  <c:v>369.67603231883822</c:v>
                </c:pt>
                <c:pt idx="156">
                  <c:v>373.22957192624858</c:v>
                </c:pt>
                <c:pt idx="157">
                  <c:v>376.79029278035921</c:v>
                </c:pt>
                <c:pt idx="158">
                  <c:v>380.35733777236271</c:v>
                </c:pt>
                <c:pt idx="159">
                  <c:v>383.92985250126947</c:v>
                </c:pt>
                <c:pt idx="160">
                  <c:v>387.50698539098909</c:v>
                </c:pt>
                <c:pt idx="161">
                  <c:v>391.08769347046581</c:v>
                </c:pt>
                <c:pt idx="162">
                  <c:v>394.67054881415078</c:v>
                </c:pt>
                <c:pt idx="163">
                  <c:v>398.25395315538572</c:v>
                </c:pt>
                <c:pt idx="164">
                  <c:v>401.83635188639568</c:v>
                </c:pt>
                <c:pt idx="165">
                  <c:v>405.41640145565549</c:v>
                </c:pt>
                <c:pt idx="166">
                  <c:v>408.99313594985813</c:v>
                </c:pt>
                <c:pt idx="167">
                  <c:v>412.56563848392693</c:v>
                </c:pt>
                <c:pt idx="168">
                  <c:v>416.13281622715294</c:v>
                </c:pt>
                <c:pt idx="169">
                  <c:v>419.69325091626132</c:v>
                </c:pt>
                <c:pt idx="170">
                  <c:v>423.24515255610271</c:v>
                </c:pt>
                <c:pt idx="171">
                  <c:v>426.78728527380673</c:v>
                </c:pt>
                <c:pt idx="172">
                  <c:v>430.31937691346906</c:v>
                </c:pt>
                <c:pt idx="173">
                  <c:v>433.84148186916411</c:v>
                </c:pt>
                <c:pt idx="174">
                  <c:v>437.35365406735673</c:v>
                </c:pt>
                <c:pt idx="175">
                  <c:v>440.85594697229021</c:v>
                </c:pt>
                <c:pt idx="176">
                  <c:v>444.34841359129689</c:v>
                </c:pt>
                <c:pt idx="177">
                  <c:v>447.83110648003174</c:v>
                </c:pt>
                <c:pt idx="178">
                  <c:v>451.3040777476312</c:v>
                </c:pt>
                <c:pt idx="179">
                  <c:v>454.76737906179807</c:v>
                </c:pt>
                <c:pt idx="180">
                  <c:v>458.22106165381359</c:v>
                </c:pt>
                <c:pt idx="181">
                  <c:v>461.66517632347859</c:v>
                </c:pt>
                <c:pt idx="182">
                  <c:v>465.09977344398402</c:v>
                </c:pt>
                <c:pt idx="183">
                  <c:v>468.52490296671306</c:v>
                </c:pt>
                <c:pt idx="184">
                  <c:v>471.94061442597501</c:v>
                </c:pt>
                <c:pt idx="185">
                  <c:v>475.34695694367292</c:v>
                </c:pt>
                <c:pt idx="186">
                  <c:v>478.74397923390541</c:v>
                </c:pt>
                <c:pt idx="187">
                  <c:v>482.13172960750455</c:v>
                </c:pt>
                <c:pt idx="188">
                  <c:v>485.51025597651</c:v>
                </c:pt>
                <c:pt idx="189">
                  <c:v>488.87960585858104</c:v>
                </c:pt>
                <c:pt idx="190">
                  <c:v>492.23982638134771</c:v>
                </c:pt>
                <c:pt idx="191">
                  <c:v>495.59096428670125</c:v>
                </c:pt>
                <c:pt idx="192">
                  <c:v>498.9330659350257</c:v>
                </c:pt>
                <c:pt idx="193">
                  <c:v>502.26617730937136</c:v>
                </c:pt>
                <c:pt idx="194">
                  <c:v>505.59034401957075</c:v>
                </c:pt>
                <c:pt idx="195">
                  <c:v>508.90561130629834</c:v>
                </c:pt>
                <c:pt idx="196">
                  <c:v>512.21202404507517</c:v>
                </c:pt>
                <c:pt idx="197">
                  <c:v>515.50962675021856</c:v>
                </c:pt>
                <c:pt idx="198">
                  <c:v>518.79846357873885</c:v>
                </c:pt>
                <c:pt idx="199">
                  <c:v>522.07857833418268</c:v>
                </c:pt>
                <c:pt idx="200">
                  <c:v>525.35001447042498</c:v>
                </c:pt>
                <c:pt idx="201">
                  <c:v>557.59038877162141</c:v>
                </c:pt>
                <c:pt idx="202">
                  <c:v>588.99034478479871</c:v>
                </c:pt>
                <c:pt idx="203">
                  <c:v>619.59024675848775</c:v>
                </c:pt>
                <c:pt idx="204">
                  <c:v>649.42740531902837</c:v>
                </c:pt>
                <c:pt idx="205">
                  <c:v>678.53638147717629</c:v>
                </c:pt>
                <c:pt idx="206">
                  <c:v>706.94925338328073</c:v>
                </c:pt>
                <c:pt idx="207">
                  <c:v>734.69585121133002</c:v>
                </c:pt>
                <c:pt idx="208">
                  <c:v>761.80396466257537</c:v>
                </c:pt>
                <c:pt idx="209">
                  <c:v>788.29952685470516</c:v>
                </c:pt>
                <c:pt idx="210">
                  <c:v>814.20677776896764</c:v>
                </c:pt>
                <c:pt idx="211">
                  <c:v>839.54840993902565</c:v>
                </c:pt>
                <c:pt idx="212">
                  <c:v>864.34569866118284</c:v>
                </c:pt>
                <c:pt idx="213">
                  <c:v>888.61861866981826</c:v>
                </c:pt>
                <c:pt idx="214">
                  <c:v>912.3859489416335</c:v>
                </c:pt>
                <c:pt idx="215">
                  <c:v>935.66536705748513</c:v>
                </c:pt>
                <c:pt idx="216">
                  <c:v>958.47353435301488</c:v>
                </c:pt>
                <c:pt idx="217">
                  <c:v>980.82617292245118</c:v>
                </c:pt>
                <c:pt idx="218">
                  <c:v>1002.7381353985551</c:v>
                </c:pt>
                <c:pt idx="219">
                  <c:v>1024.2234683114236</c:v>
                </c:pt>
                <c:pt idx="220">
                  <c:v>1045.295469726246</c:v>
                </c:pt>
                <c:pt idx="221">
                  <c:v>1065.9667417722665</c:v>
                </c:pt>
                <c:pt idx="222">
                  <c:v>1086.2492385997768</c:v>
                </c:pt>
                <c:pt idx="223">
                  <c:v>1106.1543102370122</c:v>
                </c:pt>
                <c:pt idx="224">
                  <c:v>1125.6927427627209</c:v>
                </c:pt>
                <c:pt idx="225">
                  <c:v>1144.8747951616101</c:v>
                </c:pt>
                <c:pt idx="226">
                  <c:v>1163.7102331876861</c:v>
                </c:pt>
                <c:pt idx="227">
                  <c:v>1182.2083605237985</c:v>
                </c:pt>
                <c:pt idx="228">
                  <c:v>1200.3780474936707</c:v>
                </c:pt>
                <c:pt idx="229">
                  <c:v>1218.2277575546741</c:v>
                </c:pt>
                <c:pt idx="230">
                  <c:v>1235.7655717750526</c:v>
                </c:pt>
                <c:pt idx="231">
                  <c:v>1252.9992114777276</c:v>
                </c:pt>
                <c:pt idx="232">
                  <c:v>1269.9360592138146</c:v>
                </c:pt>
                <c:pt idx="233">
                  <c:v>1286.5831782122345</c:v>
                </c:pt>
                <c:pt idx="234">
                  <c:v>1302.9473304369842</c:v>
                </c:pt>
                <c:pt idx="235">
                  <c:v>1319.0349933705145</c:v>
                </c:pt>
                <c:pt idx="236">
                  <c:v>1334.8523756300249</c:v>
                </c:pt>
                <c:pt idx="237">
                  <c:v>1350.4054315131386</c:v>
                </c:pt>
                <c:pt idx="238">
                  <c:v>1365.6998745602052</c:v>
                </c:pt>
                <c:pt idx="239">
                  <c:v>1380.7411902122619</c:v>
                </c:pt>
                <c:pt idx="240">
                  <c:v>1395.5346476363413</c:v>
                </c:pt>
                <c:pt idx="241">
                  <c:v>1410.0853107832438</c:v>
                </c:pt>
                <c:pt idx="242">
                  <c:v>1424.3980487370006</c:v>
                </c:pt>
                <c:pt idx="243">
                  <c:v>1438.4775454099699</c:v>
                </c:pt>
                <c:pt idx="244">
                  <c:v>1452.3283086327526</c:v>
                </c:pt>
                <c:pt idx="245">
                  <c:v>1465.9546786838398</c:v>
                </c:pt>
                <c:pt idx="246">
                  <c:v>1479.3608363000405</c:v>
                </c:pt>
                <c:pt idx="247">
                  <c:v>1492.550810205265</c:v>
                </c:pt>
                <c:pt idx="248">
                  <c:v>1505.5284841920798</c:v>
                </c:pt>
                <c:pt idx="249">
                  <c:v>1518.2976037876135</c:v>
                </c:pt>
                <c:pt idx="250">
                  <c:v>1530.8617825328008</c:v>
                </c:pt>
                <c:pt idx="251">
                  <c:v>1543.2245079016152</c:v>
                </c:pt>
                <c:pt idx="252">
                  <c:v>1555.3891468848092</c:v>
                </c:pt>
                <c:pt idx="253">
                  <c:v>1567.3589512607482</c:v>
                </c:pt>
                <c:pt idx="254">
                  <c:v>1579.1370625741577</c:v>
                </c:pt>
                <c:pt idx="255">
                  <c:v>1590.7265168420017</c:v>
                </c:pt>
                <c:pt idx="256">
                  <c:v>1602.130249004239</c:v>
                </c:pt>
                <c:pt idx="257">
                  <c:v>1613.3510971358671</c:v>
                </c:pt>
                <c:pt idx="258">
                  <c:v>1624.3918064354416</c:v>
                </c:pt>
                <c:pt idx="259">
                  <c:v>1635.2550330041299</c:v>
                </c:pt>
                <c:pt idx="260">
                  <c:v>1645.9433474283401</c:v>
                </c:pt>
                <c:pt idx="261">
                  <c:v>1656.4592381780158</c:v>
                </c:pt>
                <c:pt idx="262">
                  <c:v>1666.8051148318284</c:v>
                </c:pt>
                <c:pt idx="263">
                  <c:v>1676.9833111396995</c:v>
                </c:pt>
                <c:pt idx="264">
                  <c:v>1686.9960879323564</c:v>
                </c:pt>
                <c:pt idx="265">
                  <c:v>1696.8456358869535</c:v>
                </c:pt>
                <c:pt idx="266">
                  <c:v>1706.5340781571663</c:v>
                </c:pt>
                <c:pt idx="267">
                  <c:v>1716.0634728755997</c:v>
                </c:pt>
                <c:pt idx="268">
                  <c:v>1725.4358155358193</c:v>
                </c:pt>
                <c:pt idx="269">
                  <c:v>1734.6530412608306</c:v>
                </c:pt>
                <c:pt idx="270">
                  <c:v>1743.7170269643789</c:v>
                </c:pt>
                <c:pt idx="271">
                  <c:v>1752.6295934110262</c:v>
                </c:pt>
                <c:pt idx="272">
                  <c:v>1761.3925071805772</c:v>
                </c:pt>
                <c:pt idx="273">
                  <c:v>1770.0074825420652</c:v>
                </c:pt>
                <c:pt idx="274">
                  <c:v>1778.4761832421823</c:v>
                </c:pt>
                <c:pt idx="275">
                  <c:v>1786.8002242127279</c:v>
                </c:pt>
                <c:pt idx="276">
                  <c:v>1794.9811732013652</c:v>
                </c:pt>
                <c:pt idx="277">
                  <c:v>1803.0205523297077</c:v>
                </c:pt>
                <c:pt idx="278">
                  <c:v>1810.9198395825174</c:v>
                </c:pt>
                <c:pt idx="279">
                  <c:v>1818.6804702315596</c:v>
                </c:pt>
                <c:pt idx="280">
                  <c:v>1826.3038381974518</c:v>
                </c:pt>
                <c:pt idx="281">
                  <c:v>1833.7912973526411</c:v>
                </c:pt>
                <c:pt idx="282">
                  <c:v>1841.1441627684644</c:v>
                </c:pt>
                <c:pt idx="283">
                  <c:v>1848.3637119090663</c:v>
                </c:pt>
                <c:pt idx="284">
                  <c:v>1855.4511857747957</c:v>
                </c:pt>
                <c:pt idx="285">
                  <c:v>1862.4077899975468</c:v>
                </c:pt>
                <c:pt idx="286">
                  <c:v>1869.2346958903722</c:v>
                </c:pt>
                <c:pt idx="287">
                  <c:v>1875.9330414535646</c:v>
                </c:pt>
                <c:pt idx="288">
                  <c:v>1882.5039323392791</c:v>
                </c:pt>
                <c:pt idx="289">
                  <c:v>1888.9484427766597</c:v>
                </c:pt>
                <c:pt idx="290">
                  <c:v>1895.2676164593177</c:v>
                </c:pt>
                <c:pt idx="291">
                  <c:v>1901.4624673969179</c:v>
                </c:pt>
                <c:pt idx="292">
                  <c:v>1907.5339807325315</c:v>
                </c:pt>
                <c:pt idx="293">
                  <c:v>1913.4831135273271</c:v>
                </c:pt>
                <c:pt idx="294">
                  <c:v>1919.3107955140904</c:v>
                </c:pt>
                <c:pt idx="295">
                  <c:v>1925.017929820988</c:v>
                </c:pt>
                <c:pt idx="296">
                  <c:v>1930.6053936669173</c:v>
                </c:pt>
                <c:pt idx="297">
                  <c:v>1936.0740390297212</c:v>
                </c:pt>
                <c:pt idx="298">
                  <c:v>1941.4246932884814</c:v>
                </c:pt>
                <c:pt idx="299">
                  <c:v>1946.6581598410492</c:v>
                </c:pt>
                <c:pt idx="300">
                  <c:v>1951.775218697918</c:v>
                </c:pt>
                <c:pt idx="301">
                  <c:v>1956.7766270534944</c:v>
                </c:pt>
                <c:pt idx="302">
                  <c:v>1961.6631198357761</c:v>
                </c:pt>
                <c:pt idx="303">
                  <c:v>1966.4354102354059</c:v>
                </c:pt>
                <c:pt idx="304">
                  <c:v>1971.094190215033</c:v>
                </c:pt>
                <c:pt idx="305">
                  <c:v>1975.6401309998764</c:v>
                </c:pt>
                <c:pt idx="306">
                  <c:v>1980.0738835503571</c:v>
                </c:pt>
                <c:pt idx="307">
                  <c:v>1984.396079017635</c:v>
                </c:pt>
                <c:pt idx="308">
                  <c:v>1988.6073291828686</c:v>
                </c:pt>
                <c:pt idx="309">
                  <c:v>1992.7082268809897</c:v>
                </c:pt>
                <c:pt idx="310">
                  <c:v>1996.6993464097723</c:v>
                </c:pt>
                <c:pt idx="311">
                  <c:v>2000.5812439249651</c:v>
                </c:pt>
                <c:pt idx="312">
                  <c:v>2004.3544578222461</c:v>
                </c:pt>
                <c:pt idx="313">
                  <c:v>2008.0195091067558</c:v>
                </c:pt>
                <c:pt idx="314">
                  <c:v>2011.5769017509688</c:v>
                </c:pt>
                <c:pt idx="315">
                  <c:v>2015.027123041669</c:v>
                </c:pt>
                <c:pt idx="316">
                  <c:v>2018.3706439168095</c:v>
                </c:pt>
                <c:pt idx="317">
                  <c:v>2021.6079192930517</c:v>
                </c:pt>
                <c:pt idx="318">
                  <c:v>2024.7393883848115</c:v>
                </c:pt>
                <c:pt idx="319">
                  <c:v>2027.7654750156687</c:v>
                </c:pt>
                <c:pt idx="320">
                  <c:v>2030.6865879230388</c:v>
                </c:pt>
                <c:pt idx="321">
                  <c:v>2033.5031210570583</c:v>
                </c:pt>
                <c:pt idx="322">
                  <c:v>2036.215453874694</c:v>
                </c:pt>
                <c:pt idx="323">
                  <c:v>2038.8239516301589</c:v>
                </c:pt>
                <c:pt idx="324">
                  <c:v>2041.3289656627992</c:v>
                </c:pt>
                <c:pt idx="325">
                  <c:v>2043.7308336837132</c:v>
                </c:pt>
                <c:pt idx="326">
                  <c:v>2046.0298800624698</c:v>
                </c:pt>
                <c:pt idx="327">
                  <c:v>2048.2264161154171</c:v>
                </c:pt>
                <c:pt idx="328">
                  <c:v>2050.3207403972024</c:v>
                </c:pt>
                <c:pt idx="329">
                  <c:v>2052.3131389972759</c:v>
                </c:pt>
                <c:pt idx="330">
                  <c:v>2054.2038858433052</c:v>
                </c:pt>
                <c:pt idx="331">
                  <c:v>2055.9932430135905</c:v>
                </c:pt>
                <c:pt idx="332">
                  <c:v>2057.6814610607476</c:v>
                </c:pt>
                <c:pt idx="333">
                  <c:v>2059.2687793490832</c:v>
                </c:pt>
                <c:pt idx="334">
                  <c:v>2060.7554264082469</c:v>
                </c:pt>
                <c:pt idx="335">
                  <c:v>2062.1416203058807</c:v>
                </c:pt>
                <c:pt idx="336">
                  <c:v>2063.4275690420791</c:v>
                </c:pt>
                <c:pt idx="337">
                  <c:v>2064.6134709685175</c:v>
                </c:pt>
                <c:pt idx="338">
                  <c:v>2065.6995152350792</c:v>
                </c:pt>
                <c:pt idx="339">
                  <c:v>2066.6858822666741</c:v>
                </c:pt>
                <c:pt idx="340">
                  <c:v>2067.5727442726993</c:v>
                </c:pt>
                <c:pt idx="341">
                  <c:v>2068.3602657911974</c:v>
                </c:pt>
                <c:pt idx="342">
                  <c:v>2069.0486042692005</c:v>
                </c:pt>
                <c:pt idx="343">
                  <c:v>2069.6379106800287</c:v>
                </c:pt>
                <c:pt idx="344">
                  <c:v>2070.1283301773919</c:v>
                </c:pt>
                <c:pt idx="345">
                  <c:v>2070.520002785086</c:v>
                </c:pt>
                <c:pt idx="346">
                  <c:v>2070.8130641198777</c:v>
                </c:pt>
                <c:pt idx="347">
                  <c:v>2071.0076461439089</c:v>
                </c:pt>
                <c:pt idx="348">
                  <c:v>2071.1038779416986</c:v>
                </c:pt>
                <c:pt idx="349">
                  <c:v>2071.1018865156352</c:v>
                </c:pt>
                <c:pt idx="350">
                  <c:v>2071.0017975928572</c:v>
                </c:pt>
                <c:pt idx="351">
                  <c:v>2070.8037364356765</c:v>
                </c:pt>
                <c:pt idx="352">
                  <c:v>2070.5078286472844</c:v>
                </c:pt>
                <c:pt idx="353">
                  <c:v>2070.1142009644154</c:v>
                </c:pt>
                <c:pt idx="354">
                  <c:v>2069.6229820289677</c:v>
                </c:pt>
                <c:pt idx="355">
                  <c:v>2069.0343031312241</c:v>
                </c:pt>
                <c:pt idx="356">
                  <c:v>2068.3482989182539</c:v>
                </c:pt>
                <c:pt idx="357">
                  <c:v>2067.5651080622174</c:v>
                </c:pt>
                <c:pt idx="358">
                  <c:v>2066.6848738845429</c:v>
                </c:pt>
                <c:pt idx="359">
                  <c:v>2065.7077449332282</c:v>
                </c:pt>
                <c:pt idx="360">
                  <c:v>2064.633875511744</c:v>
                </c:pt>
                <c:pt idx="361">
                  <c:v>2063.4634261591273</c:v>
                </c:pt>
                <c:pt idx="362">
                  <c:v>2062.1965640818212</c:v>
                </c:pt>
                <c:pt idx="363">
                  <c:v>2060.8334635385945</c:v>
                </c:pt>
                <c:pt idx="364">
                  <c:v>2059.3743061804862</c:v>
                </c:pt>
                <c:pt idx="365">
                  <c:v>2057.8192813481446</c:v>
                </c:pt>
                <c:pt idx="366">
                  <c:v>2056.1685863292223</c:v>
                </c:pt>
                <c:pt idx="367">
                  <c:v>2054.4224265786283</c:v>
                </c:pt>
                <c:pt idx="368">
                  <c:v>2052.5810159044818</c:v>
                </c:pt>
                <c:pt idx="369">
                  <c:v>2050.644576622577</c:v>
                </c:pt>
                <c:pt idx="370">
                  <c:v>2048.6133396820655</c:v>
                </c:pt>
                <c:pt idx="371">
                  <c:v>2046.4875447649176</c:v>
                </c:pt>
                <c:pt idx="372">
                  <c:v>2044.267440361562</c:v>
                </c:pt>
                <c:pt idx="373">
                  <c:v>2041.9532838249179</c:v>
                </c:pt>
                <c:pt idx="374">
                  <c:v>2039.5453414048511</c:v>
                </c:pt>
                <c:pt idx="375">
                  <c:v>2037.0438882648973</c:v>
                </c:pt>
                <c:pt idx="376">
                  <c:v>2034.4492084829271</c:v>
                </c:pt>
                <c:pt idx="377">
                  <c:v>2031.7615950372578</c:v>
                </c:pt>
                <c:pt idx="378">
                  <c:v>2028.9813497795647</c:v>
                </c:pt>
                <c:pt idx="379">
                  <c:v>2026.1087833958047</c:v>
                </c:pt>
                <c:pt idx="380">
                  <c:v>2023.1442153562405</c:v>
                </c:pt>
                <c:pt idx="381">
                  <c:v>2020.0879738555343</c:v>
                </c:pt>
                <c:pt idx="382">
                  <c:v>2016.9403957437848</c:v>
                </c:pt>
                <c:pt idx="383">
                  <c:v>2013.7018264492854</c:v>
                </c:pt>
                <c:pt idx="384">
                  <c:v>2010.3726198937024</c:v>
                </c:pt>
                <c:pt idx="385">
                  <c:v>2006.9531384003046</c:v>
                </c:pt>
                <c:pt idx="386">
                  <c:v>2003.4437525958074</c:v>
                </c:pt>
                <c:pt idx="387">
                  <c:v>1999.8448413063443</c:v>
                </c:pt>
                <c:pt idx="388">
                  <c:v>1996.1567914480297</c:v>
                </c:pt>
                <c:pt idx="389">
                  <c:v>1992.3799979125317</c:v>
                </c:pt>
                <c:pt idx="390">
                  <c:v>1988.5148634480404</c:v>
                </c:pt>
                <c:pt idx="391">
                  <c:v>1984.5617985359829</c:v>
                </c:pt>
                <c:pt idx="392">
                  <c:v>1980.5212212638069</c:v>
                </c:pt>
                <c:pt idx="393">
                  <c:v>1976.3935571941308</c:v>
                </c:pt>
                <c:pt idx="394">
                  <c:v>1972.1792392305379</c:v>
                </c:pt>
                <c:pt idx="395">
                  <c:v>1967.878707480266</c:v>
                </c:pt>
                <c:pt idx="396">
                  <c:v>1963.4924091140392</c:v>
                </c:pt>
                <c:pt idx="397">
                  <c:v>1959.0207982232582</c:v>
                </c:pt>
                <c:pt idx="398">
                  <c:v>1954.4643356747663</c:v>
                </c:pt>
                <c:pt idx="399">
                  <c:v>1949.8234889633852</c:v>
                </c:pt>
                <c:pt idx="400">
                  <c:v>1945.0987320624129</c:v>
                </c:pt>
                <c:pt idx="401">
                  <c:v>1940.2905452722598</c:v>
                </c:pt>
                <c:pt idx="402">
                  <c:v>1935.3994150673952</c:v>
                </c:pt>
                <c:pt idx="403">
                  <c:v>1930.425833941767</c:v>
                </c:pt>
                <c:pt idx="404">
                  <c:v>1925.3703002528493</c:v>
                </c:pt>
                <c:pt idx="405">
                  <c:v>1920.2333180644703</c:v>
                </c:pt>
                <c:pt idx="406">
                  <c:v>1915.0153969885614</c:v>
                </c:pt>
                <c:pt idx="407">
                  <c:v>1909.7170520259701</c:v>
                </c:pt>
                <c:pt idx="408">
                  <c:v>1904.3388034064665</c:v>
                </c:pt>
                <c:pt idx="409">
                  <c:v>1898.8811764280772</c:v>
                </c:pt>
                <c:pt idx="410">
                  <c:v>1893.3447012958691</c:v>
                </c:pt>
                <c:pt idx="411">
                  <c:v>1887.7299129603055</c:v>
                </c:pt>
                <c:pt idx="412">
                  <c:v>1882.0373509552921</c:v>
                </c:pt>
                <c:pt idx="413">
                  <c:v>1876.2675592360281</c:v>
                </c:pt>
                <c:pt idx="414">
                  <c:v>1870.4210860167714</c:v>
                </c:pt>
                <c:pt idx="415">
                  <c:v>1864.4984836086269</c:v>
                </c:pt>
                <c:pt idx="416">
                  <c:v>1858.5003082574622</c:v>
                </c:pt>
                <c:pt idx="417">
                  <c:v>1852.4271199820516</c:v>
                </c:pt>
                <c:pt idx="418">
                  <c:v>1846.2794824125483</c:v>
                </c:pt>
                <c:pt idx="419">
                  <c:v>1840.0579626293786</c:v>
                </c:pt>
                <c:pt idx="420">
                  <c:v>1833.7631310026527</c:v>
                </c:pt>
                <c:pt idx="421">
                  <c:v>1827.3955610321814</c:v>
                </c:pt>
                <c:pt idx="422">
                  <c:v>1820.955829188187</c:v>
                </c:pt>
                <c:pt idx="423">
                  <c:v>1814.444514752792</c:v>
                </c:pt>
                <c:pt idx="424">
                  <c:v>1807.8621996623685</c:v>
                </c:pt>
                <c:pt idx="425">
                  <c:v>1801.2094683508292</c:v>
                </c:pt>
                <c:pt idx="426">
                  <c:v>1794.4869075939337</c:v>
                </c:pt>
                <c:pt idx="427">
                  <c:v>1787.6951063546883</c:v>
                </c:pt>
                <c:pt idx="428">
                  <c:v>1780.8346556299089</c:v>
                </c:pt>
                <c:pt idx="429">
                  <c:v>1773.9061482980169</c:v>
                </c:pt>
                <c:pt idx="430">
                  <c:v>1766.9101789681358</c:v>
                </c:pt>
                <c:pt idx="431">
                  <c:v>1759.8473438305518</c:v>
                </c:pt>
                <c:pt idx="432">
                  <c:v>1752.7182405086014</c:v>
                </c:pt>
                <c:pt idx="433">
                  <c:v>1745.5234679120449</c:v>
                </c:pt>
                <c:pt idx="434">
                  <c:v>1738.2636260919833</c:v>
                </c:pt>
                <c:pt idx="435">
                  <c:v>1730.9393160973721</c:v>
                </c:pt>
                <c:pt idx="436">
                  <c:v>1723.5511398331871</c:v>
                </c:pt>
                <c:pt idx="437">
                  <c:v>1716.0996999202882</c:v>
                </c:pt>
                <c:pt idx="438">
                  <c:v>1708.5855995570321</c:v>
                </c:pt>
                <c:pt idx="439">
                  <c:v>1701.0094423826772</c:v>
                </c:pt>
                <c:pt idx="440">
                  <c:v>1693.3718323426244</c:v>
                </c:pt>
                <c:pt idx="441">
                  <c:v>1685.6733735555338</c:v>
                </c:pt>
                <c:pt idx="442">
                  <c:v>1677.9146701823552</c:v>
                </c:pt>
                <c:pt idx="443">
                  <c:v>1670.0963262973107</c:v>
                </c:pt>
                <c:pt idx="444">
                  <c:v>1662.2189457608599</c:v>
                </c:pt>
                <c:pt idx="445">
                  <c:v>1654.2831320946818</c:v>
                </c:pt>
                <c:pt idx="446">
                  <c:v>1646.2894883587019</c:v>
                </c:pt>
                <c:pt idx="447">
                  <c:v>1638.2386170301907</c:v>
                </c:pt>
                <c:pt idx="448">
                  <c:v>1630.1311198849619</c:v>
                </c:pt>
                <c:pt idx="449">
                  <c:v>1621.9675978806895</c:v>
                </c:pt>
                <c:pt idx="450">
                  <c:v>1613.7486510423678</c:v>
                </c:pt>
                <c:pt idx="451">
                  <c:v>1605.4748783499317</c:v>
                </c:pt>
                <c:pt idx="452">
                  <c:v>1597.1468776280551</c:v>
                </c:pt>
                <c:pt idx="453">
                  <c:v>1588.7652454381416</c:v>
                </c:pt>
                <c:pt idx="454">
                  <c:v>1580.3305769725225</c:v>
                </c:pt>
                <c:pt idx="455">
                  <c:v>1571.8434659508712</c:v>
                </c:pt>
                <c:pt idx="456">
                  <c:v>1563.3045045188455</c:v>
                </c:pt>
                <c:pt idx="457">
                  <c:v>1554.7142831489634</c:v>
                </c:pt>
                <c:pt idx="458">
                  <c:v>1546.0733905437212</c:v>
                </c:pt>
                <c:pt idx="459">
                  <c:v>1537.3824135409543</c:v>
                </c:pt>
                <c:pt idx="460">
                  <c:v>1528.6419370214483</c:v>
                </c:pt>
                <c:pt idx="461">
                  <c:v>1519.852543818796</c:v>
                </c:pt>
                <c:pt idx="462">
                  <c:v>1511.0148146315041</c:v>
                </c:pt>
                <c:pt idx="463">
                  <c:v>1502.1293279373449</c:v>
                </c:pt>
                <c:pt idx="464">
                  <c:v>1493.1966599099501</c:v>
                </c:pt>
                <c:pt idx="465">
                  <c:v>1484.2173843376424</c:v>
                </c:pt>
                <c:pt idx="466">
                  <c:v>1475.192072544497</c:v>
                </c:pt>
                <c:pt idx="467">
                  <c:v>1466.1212933136262</c:v>
                </c:pt>
                <c:pt idx="468">
                  <c:v>1457.005612812678</c:v>
                </c:pt>
                <c:pt idx="469">
                  <c:v>1447.8455945215376</c:v>
                </c:pt>
                <c:pt idx="470">
                  <c:v>1438.64179916222</c:v>
                </c:pt>
                <c:pt idx="471">
                  <c:v>1429.3947846309434</c:v>
                </c:pt>
                <c:pt idx="472">
                  <c:v>1420.1051059323649</c:v>
                </c:pt>
                <c:pt idx="473">
                  <c:v>1410.7733151159682</c:v>
                </c:pt>
                <c:pt idx="474">
                  <c:v>1401.399961214584</c:v>
                </c:pt>
                <c:pt idx="475">
                  <c:v>1391.9855901850269</c:v>
                </c:pt>
                <c:pt idx="476">
                  <c:v>1382.5307448508327</c:v>
                </c:pt>
                <c:pt idx="477">
                  <c:v>1373.0359648470724</c:v>
                </c:pt>
                <c:pt idx="478">
                  <c:v>1363.5017865672294</c:v>
                </c:pt>
                <c:pt idx="479">
                  <c:v>1353.9287431121136</c:v>
                </c:pt>
                <c:pt idx="480">
                  <c:v>1344.3173642407935</c:v>
                </c:pt>
                <c:pt idx="481">
                  <c:v>1334.6681763235256</c:v>
                </c:pt>
                <c:pt idx="482">
                  <c:v>1324.9817022966536</c:v>
                </c:pt>
                <c:pt idx="483">
                  <c:v>1315.2584616194595</c:v>
                </c:pt>
                <c:pt idx="484">
                  <c:v>1305.4989702329378</c:v>
                </c:pt>
                <c:pt idx="485">
                  <c:v>1295.7037405204701</c:v>
                </c:pt>
                <c:pt idx="486">
                  <c:v>1285.8732812703745</c:v>
                </c:pt>
                <c:pt idx="487">
                  <c:v>1276.008097640304</c:v>
                </c:pt>
                <c:pt idx="488">
                  <c:v>1266.1086911234672</c:v>
                </c:pt>
                <c:pt idx="489">
                  <c:v>1256.1755595166451</c:v>
                </c:pt>
                <c:pt idx="490">
                  <c:v>1246.2091968899754</c:v>
                </c:pt>
                <c:pt idx="491">
                  <c:v>1236.210093558479</c:v>
                </c:pt>
                <c:pt idx="492">
                  <c:v>1226.1787360552987</c:v>
                </c:pt>
                <c:pt idx="493">
                  <c:v>1216.1156071066234</c:v>
                </c:pt>
                <c:pt idx="494">
                  <c:v>1206.0211856082681</c:v>
                </c:pt>
                <c:pt idx="495">
                  <c:v>1195.8959466038816</c:v>
                </c:pt>
                <c:pt idx="496">
                  <c:v>1185.7403612647536</c:v>
                </c:pt>
                <c:pt idx="497">
                  <c:v>1175.554896871191</c:v>
                </c:pt>
                <c:pt idx="498">
                  <c:v>1165.3400167954339</c:v>
                </c:pt>
                <c:pt idx="499">
                  <c:v>1155.096180486084</c:v>
                </c:pt>
                <c:pt idx="500">
                  <c:v>1144.8238434540128</c:v>
                </c:pt>
                <c:pt idx="501">
                  <c:v>1134.5234572597235</c:v>
                </c:pt>
                <c:pt idx="502">
                  <c:v>1124.1954695021336</c:v>
                </c:pt>
                <c:pt idx="503">
                  <c:v>1113.840323808751</c:v>
                </c:pt>
                <c:pt idx="504">
                  <c:v>1103.4584598272136</c:v>
                </c:pt>
                <c:pt idx="505">
                  <c:v>1093.0503132181607</c:v>
                </c:pt>
                <c:pt idx="506">
                  <c:v>1082.6163156494104</c:v>
                </c:pt>
                <c:pt idx="507">
                  <c:v>1072.15689479141</c:v>
                </c:pt>
                <c:pt idx="508">
                  <c:v>1061.6724743139318</c:v>
                </c:pt>
                <c:pt idx="509">
                  <c:v>1051.1634738839848</c:v>
                </c:pt>
                <c:pt idx="510">
                  <c:v>1040.6303091649129</c:v>
                </c:pt>
                <c:pt idx="511">
                  <c:v>1030.0733918166502</c:v>
                </c:pt>
                <c:pt idx="512">
                  <c:v>1019.4931294971059</c:v>
                </c:pt>
                <c:pt idx="513">
                  <c:v>1008.8899258646484</c:v>
                </c:pt>
                <c:pt idx="514">
                  <c:v>998.26418058166132</c:v>
                </c:pt>
                <c:pt idx="515">
                  <c:v>987.61628931914265</c:v>
                </c:pt>
                <c:pt idx="516">
                  <c:v>976.94664376231935</c:v>
                </c:pt>
                <c:pt idx="517">
                  <c:v>966.25563161724915</c:v>
                </c:pt>
                <c:pt idx="518">
                  <c:v>955.54363661838204</c:v>
                </c:pt>
                <c:pt idx="519">
                  <c:v>944.81103853705486</c:v>
                </c:pt>
                <c:pt idx="520">
                  <c:v>934.05821319089057</c:v>
                </c:pt>
                <c:pt idx="521">
                  <c:v>923.28553245407716</c:v>
                </c:pt>
                <c:pt idx="522">
                  <c:v>912.49336426849834</c:v>
                </c:pt>
                <c:pt idx="523">
                  <c:v>901.6820726556906</c:v>
                </c:pt>
                <c:pt idx="524">
                  <c:v>890.85201772960022</c:v>
                </c:pt>
                <c:pt idx="525">
                  <c:v>880.00355571011596</c:v>
                </c:pt>
                <c:pt idx="526">
                  <c:v>869.13703893735055</c:v>
                </c:pt>
                <c:pt idx="527">
                  <c:v>858.25281588664711</c:v>
                </c:pt>
                <c:pt idx="528">
                  <c:v>847.35123118428623</c:v>
                </c:pt>
                <c:pt idx="529">
                  <c:v>836.43262562386883</c:v>
                </c:pt>
                <c:pt idx="530">
                  <c:v>825.49733618335142</c:v>
                </c:pt>
                <c:pt idx="531">
                  <c:v>814.54569604271023</c:v>
                </c:pt>
                <c:pt idx="532">
                  <c:v>803.57803460221078</c:v>
                </c:pt>
                <c:pt idx="533">
                  <c:v>792.59467750126112</c:v>
                </c:pt>
                <c:pt idx="534">
                  <c:v>781.59594663782502</c:v>
                </c:pt>
                <c:pt idx="535">
                  <c:v>770.58216018837413</c:v>
                </c:pt>
                <c:pt idx="536">
                  <c:v>759.5536326283576</c:v>
                </c:pt>
                <c:pt idx="537">
                  <c:v>748.51067475316677</c:v>
                </c:pt>
                <c:pt idx="538">
                  <c:v>737.45359369957544</c:v>
                </c:pt>
                <c:pt idx="539">
                  <c:v>726.38269296763428</c:v>
                </c:pt>
                <c:pt idx="540">
                  <c:v>715.29827244299997</c:v>
                </c:pt>
                <c:pt idx="541">
                  <c:v>704.20062841967865</c:v>
                </c:pt>
                <c:pt idx="542">
                  <c:v>693.0900536231652</c:v>
                </c:pt>
                <c:pt idx="543">
                  <c:v>681.96683723395836</c:v>
                </c:pt>
                <c:pt idx="544">
                  <c:v>670.83126491143412</c:v>
                </c:pt>
                <c:pt idx="545">
                  <c:v>659.68361881805879</c:v>
                </c:pt>
                <c:pt idx="546">
                  <c:v>648.52417764392351</c:v>
                </c:pt>
                <c:pt idx="547">
                  <c:v>637.35321663158334</c:v>
                </c:pt>
                <c:pt idx="548">
                  <c:v>626.1710076011841</c:v>
                </c:pt>
                <c:pt idx="549">
                  <c:v>614.97781897585924</c:v>
                </c:pt>
                <c:pt idx="550">
                  <c:v>603.77391580738129</c:v>
                </c:pt>
                <c:pt idx="551">
                  <c:v>592.55955980205204</c:v>
                </c:pt>
                <c:pt idx="552">
                  <c:v>581.33500934681513</c:v>
                </c:pt>
                <c:pt idx="553">
                  <c:v>570.10051953557661</c:v>
                </c:pt>
                <c:pt idx="554">
                  <c:v>558.85634219571807</c:v>
                </c:pt>
                <c:pt idx="555">
                  <c:v>547.60272591478827</c:v>
                </c:pt>
                <c:pt idx="556">
                  <c:v>536.33991606735856</c:v>
                </c:pt>
                <c:pt idx="557">
                  <c:v>525.06815484202946</c:v>
                </c:pt>
                <c:pt idx="558">
                  <c:v>513.78768126857346</c:v>
                </c:pt>
                <c:pt idx="559">
                  <c:v>502.49873124520218</c:v>
                </c:pt>
                <c:pt idx="560">
                  <c:v>491.20153756594442</c:v>
                </c:pt>
                <c:pt idx="561">
                  <c:v>479.89632994812314</c:v>
                </c:pt>
                <c:pt idx="562">
                  <c:v>468.58333505991919</c:v>
                </c:pt>
                <c:pt idx="563">
                  <c:v>457.26277654800981</c:v>
                </c:pt>
                <c:pt idx="564">
                  <c:v>445.93487506527083</c:v>
                </c:pt>
                <c:pt idx="565">
                  <c:v>434.59984829853113</c:v>
                </c:pt>
                <c:pt idx="566">
                  <c:v>423.25791099636893</c:v>
                </c:pt>
                <c:pt idx="567">
                  <c:v>411.90927499693936</c:v>
                </c:pt>
                <c:pt idx="568">
                  <c:v>400.55414925582284</c:v>
                </c:pt>
                <c:pt idx="569">
                  <c:v>389.19273987388476</c:v>
                </c:pt>
                <c:pt idx="570">
                  <c:v>377.82525012513696</c:v>
                </c:pt>
                <c:pt idx="571">
                  <c:v>366.45188048459124</c:v>
                </c:pt>
                <c:pt idx="572">
                  <c:v>355.0728286560967</c:v>
                </c:pt>
                <c:pt idx="573">
                  <c:v>343.68828960015151</c:v>
                </c:pt>
                <c:pt idx="574">
                  <c:v>332.29845556168084</c:v>
                </c:pt>
                <c:pt idx="575">
                  <c:v>320.90351609777355</c:v>
                </c:pt>
                <c:pt idx="576">
                  <c:v>309.50365810536852</c:v>
                </c:pt>
                <c:pt idx="577">
                  <c:v>298.09906584888398</c:v>
                </c:pt>
                <c:pt idx="578">
                  <c:v>286.68992098778233</c:v>
                </c:pt>
                <c:pt idx="579">
                  <c:v>275.27640260406287</c:v>
                </c:pt>
                <c:pt idx="580">
                  <c:v>263.85868722967638</c:v>
                </c:pt>
                <c:pt idx="581">
                  <c:v>252.43694887385411</c:v>
                </c:pt>
                <c:pt idx="582">
                  <c:v>241.01135905034565</c:v>
                </c:pt>
                <c:pt idx="583">
                  <c:v>229.58208680455891</c:v>
                </c:pt>
                <c:pt idx="584">
                  <c:v>218.14929874059678</c:v>
                </c:pt>
                <c:pt idx="585">
                  <c:v>206.71315904818437</c:v>
                </c:pt>
                <c:pt idx="586">
                  <c:v>195.27382952948199</c:v>
                </c:pt>
                <c:pt idx="587">
                  <c:v>183.83146962577794</c:v>
                </c:pt>
                <c:pt idx="588">
                  <c:v>172.38623644405678</c:v>
                </c:pt>
                <c:pt idx="589">
                  <c:v>160.93828478343772</c:v>
                </c:pt>
                <c:pt idx="590">
                  <c:v>149.48776716147898</c:v>
                </c:pt>
                <c:pt idx="591">
                  <c:v>138.03483384034334</c:v>
                </c:pt>
                <c:pt idx="592">
                  <c:v>126.57963285282098</c:v>
                </c:pt>
                <c:pt idx="593">
                  <c:v>115.12231002820542</c:v>
                </c:pt>
                <c:pt idx="594">
                  <c:v>103.66300901801876</c:v>
                </c:pt>
                <c:pt idx="595">
                  <c:v>92.201871321582544</c:v>
                </c:pt>
                <c:pt idx="596">
                  <c:v>80.739036311430937</c:v>
                </c:pt>
                <c:pt idx="597">
                  <c:v>69.27464125856261</c:v>
                </c:pt>
                <c:pt idx="598">
                  <c:v>57.808821357528487</c:v>
                </c:pt>
                <c:pt idx="599">
                  <c:v>46.341709751352234</c:v>
                </c:pt>
                <c:pt idx="600">
                  <c:v>34.87343755628067</c:v>
                </c:pt>
                <c:pt idx="601">
                  <c:v>23.404133886361514</c:v>
                </c:pt>
                <c:pt idx="602">
                  <c:v>11.933925877845873</c:v>
                </c:pt>
                <c:pt idx="603">
                  <c:v>0.46293871341318926</c:v>
                </c:pt>
                <c:pt idx="604">
                  <c:v>-11.008704353783617</c:v>
                </c:pt>
                <c:pt idx="605">
                  <c:v>-11.020176294465779</c:v>
                </c:pt>
                <c:pt idx="606">
                  <c:v>-11.031648235622237</c:v>
                </c:pt>
                <c:pt idx="607">
                  <c:v>-11.043120177252872</c:v>
                </c:pt>
                <c:pt idx="608">
                  <c:v>-11.054592119357565</c:v>
                </c:pt>
                <c:pt idx="609">
                  <c:v>-11.066064061936199</c:v>
                </c:pt>
                <c:pt idx="610">
                  <c:v>-11.077536004988655</c:v>
                </c:pt>
                <c:pt idx="611">
                  <c:v>-11.089007948514814</c:v>
                </c:pt>
                <c:pt idx="612">
                  <c:v>-11.100479892514558</c:v>
                </c:pt>
                <c:pt idx="613">
                  <c:v>-11.111951836987769</c:v>
                </c:pt>
                <c:pt idx="614">
                  <c:v>-11.12342378193433</c:v>
                </c:pt>
                <c:pt idx="615">
                  <c:v>-11.134895727354118</c:v>
                </c:pt>
                <c:pt idx="616">
                  <c:v>-11.146367673247019</c:v>
                </c:pt>
                <c:pt idx="617">
                  <c:v>-11.157839619612913</c:v>
                </c:pt>
                <c:pt idx="618">
                  <c:v>-11.169311566451681</c:v>
                </c:pt>
                <c:pt idx="619">
                  <c:v>-11.180783513763204</c:v>
                </c:pt>
                <c:pt idx="620">
                  <c:v>-11.192255461547367</c:v>
                </c:pt>
                <c:pt idx="621">
                  <c:v>-11.203727409804047</c:v>
                </c:pt>
                <c:pt idx="622">
                  <c:v>-11.215199358533129</c:v>
                </c:pt>
                <c:pt idx="623">
                  <c:v>-11.226671307734494</c:v>
                </c:pt>
                <c:pt idx="624">
                  <c:v>-11.238143257408021</c:v>
                </c:pt>
                <c:pt idx="625">
                  <c:v>-11.249615207553594</c:v>
                </c:pt>
                <c:pt idx="626">
                  <c:v>-11.261087158171096</c:v>
                </c:pt>
                <c:pt idx="627">
                  <c:v>-11.272559109260404</c:v>
                </c:pt>
                <c:pt idx="628">
                  <c:v>-11.284031060821404</c:v>
                </c:pt>
                <c:pt idx="629">
                  <c:v>-11.295503012853976</c:v>
                </c:pt>
                <c:pt idx="630">
                  <c:v>-11.306974965358</c:v>
                </c:pt>
                <c:pt idx="631">
                  <c:v>-11.318446918333361</c:v>
                </c:pt>
                <c:pt idx="632">
                  <c:v>-11.329918871779938</c:v>
                </c:pt>
                <c:pt idx="633">
                  <c:v>-11.341390825697614</c:v>
                </c:pt>
                <c:pt idx="634">
                  <c:v>-11.352862780086269</c:v>
                </c:pt>
                <c:pt idx="635">
                  <c:v>-11.364334734945785</c:v>
                </c:pt>
                <c:pt idx="636">
                  <c:v>-11.375806690276045</c:v>
                </c:pt>
                <c:pt idx="637">
                  <c:v>-11.387278646076929</c:v>
                </c:pt>
                <c:pt idx="638">
                  <c:v>-11.39875060234832</c:v>
                </c:pt>
                <c:pt idx="639">
                  <c:v>-11.4102225590901</c:v>
                </c:pt>
                <c:pt idx="640">
                  <c:v>-11.421694516302148</c:v>
                </c:pt>
                <c:pt idx="641">
                  <c:v>-11.433166473984347</c:v>
                </c:pt>
                <c:pt idx="642">
                  <c:v>-11.444638432136578</c:v>
                </c:pt>
                <c:pt idx="643">
                  <c:v>-11.456110390758726</c:v>
                </c:pt>
                <c:pt idx="644">
                  <c:v>-11.467582349850668</c:v>
                </c:pt>
                <c:pt idx="645">
                  <c:v>-11.479054309412287</c:v>
                </c:pt>
                <c:pt idx="646">
                  <c:v>-11.490526269443468</c:v>
                </c:pt>
                <c:pt idx="647">
                  <c:v>-11.501998229944087</c:v>
                </c:pt>
                <c:pt idx="648">
                  <c:v>-11.513470190914029</c:v>
                </c:pt>
                <c:pt idx="649">
                  <c:v>-11.524942152353177</c:v>
                </c:pt>
                <c:pt idx="650">
                  <c:v>-11.53641411426141</c:v>
                </c:pt>
                <c:pt idx="651">
                  <c:v>-11.54788607663861</c:v>
                </c:pt>
                <c:pt idx="652">
                  <c:v>-11.559358039484659</c:v>
                </c:pt>
                <c:pt idx="653">
                  <c:v>-11.570830002799438</c:v>
                </c:pt>
                <c:pt idx="654">
                  <c:v>-11.582301966582829</c:v>
                </c:pt>
                <c:pt idx="655">
                  <c:v>-11.593773930834715</c:v>
                </c:pt>
                <c:pt idx="656">
                  <c:v>-11.605245895554976</c:v>
                </c:pt>
                <c:pt idx="657">
                  <c:v>-11.616717860743494</c:v>
                </c:pt>
                <c:pt idx="658">
                  <c:v>-11.628189826400151</c:v>
                </c:pt>
                <c:pt idx="659">
                  <c:v>-11.639661792524828</c:v>
                </c:pt>
                <c:pt idx="660">
                  <c:v>-11.651133759117409</c:v>
                </c:pt>
                <c:pt idx="661">
                  <c:v>-11.662605726177773</c:v>
                </c:pt>
                <c:pt idx="662">
                  <c:v>-11.674077693705803</c:v>
                </c:pt>
                <c:pt idx="663">
                  <c:v>-11.68554966170138</c:v>
                </c:pt>
                <c:pt idx="664">
                  <c:v>-11.697021630164386</c:v>
                </c:pt>
                <c:pt idx="665">
                  <c:v>-11.708493599094702</c:v>
                </c:pt>
                <c:pt idx="666">
                  <c:v>-11.71996556849221</c:v>
                </c:pt>
                <c:pt idx="667">
                  <c:v>-11.731437538356792</c:v>
                </c:pt>
                <c:pt idx="668">
                  <c:v>-11.742909508688328</c:v>
                </c:pt>
                <c:pt idx="669">
                  <c:v>-11.754381479486701</c:v>
                </c:pt>
                <c:pt idx="670">
                  <c:v>-11.765853450751795</c:v>
                </c:pt>
                <c:pt idx="671">
                  <c:v>-11.777325422483488</c:v>
                </c:pt>
                <c:pt idx="672">
                  <c:v>-11.788797394681662</c:v>
                </c:pt>
                <c:pt idx="673">
                  <c:v>-11.800269367346202</c:v>
                </c:pt>
                <c:pt idx="674">
                  <c:v>-11.811741340476987</c:v>
                </c:pt>
                <c:pt idx="675">
                  <c:v>-11.823213314073898</c:v>
                </c:pt>
                <c:pt idx="676">
                  <c:v>-11.83468528813682</c:v>
                </c:pt>
                <c:pt idx="677">
                  <c:v>-11.846157262665631</c:v>
                </c:pt>
                <c:pt idx="678">
                  <c:v>-11.857629237660214</c:v>
                </c:pt>
                <c:pt idx="679">
                  <c:v>-11.869101213120452</c:v>
                </c:pt>
                <c:pt idx="680">
                  <c:v>-11.880573189046224</c:v>
                </c:pt>
                <c:pt idx="681">
                  <c:v>-11.892045165437414</c:v>
                </c:pt>
                <c:pt idx="682">
                  <c:v>-11.903517142293904</c:v>
                </c:pt>
                <c:pt idx="683">
                  <c:v>-11.914989119615573</c:v>
                </c:pt>
                <c:pt idx="684">
                  <c:v>-11.926461097402305</c:v>
                </c:pt>
                <c:pt idx="685">
                  <c:v>-11.93793307565398</c:v>
                </c:pt>
                <c:pt idx="686">
                  <c:v>-11.949405054370482</c:v>
                </c:pt>
                <c:pt idx="687">
                  <c:v>-11.960877033551691</c:v>
                </c:pt>
                <c:pt idx="688">
                  <c:v>-11.972349013197489</c:v>
                </c:pt>
                <c:pt idx="689">
                  <c:v>-11.983820993307758</c:v>
                </c:pt>
                <c:pt idx="690">
                  <c:v>-11.995292973882378</c:v>
                </c:pt>
                <c:pt idx="691">
                  <c:v>-12.006764954921234</c:v>
                </c:pt>
                <c:pt idx="692">
                  <c:v>-12.018236936424206</c:v>
                </c:pt>
                <c:pt idx="693">
                  <c:v>-12.029708918391174</c:v>
                </c:pt>
                <c:pt idx="694">
                  <c:v>-12.041180900822022</c:v>
                </c:pt>
                <c:pt idx="695">
                  <c:v>-12.052652883716631</c:v>
                </c:pt>
                <c:pt idx="696">
                  <c:v>-12.064124867074883</c:v>
                </c:pt>
                <c:pt idx="697">
                  <c:v>-12.075596850896659</c:v>
                </c:pt>
                <c:pt idx="698">
                  <c:v>-12.08706883518184</c:v>
                </c:pt>
                <c:pt idx="699">
                  <c:v>-12.09854081993031</c:v>
                </c:pt>
                <c:pt idx="700">
                  <c:v>-12.110012805141951</c:v>
                </c:pt>
                <c:pt idx="701">
                  <c:v>-12.121484790816641</c:v>
                </c:pt>
                <c:pt idx="702">
                  <c:v>-12.132956776954266</c:v>
                </c:pt>
                <c:pt idx="703">
                  <c:v>-12.144428763554705</c:v>
                </c:pt>
                <c:pt idx="704">
                  <c:v>-12.155900750617841</c:v>
                </c:pt>
                <c:pt idx="705">
                  <c:v>-12.167372738143555</c:v>
                </c:pt>
                <c:pt idx="706">
                  <c:v>-12.178844726131729</c:v>
                </c:pt>
                <c:pt idx="707">
                  <c:v>-12.190316714582245</c:v>
                </c:pt>
                <c:pt idx="708">
                  <c:v>-12.201788703494984</c:v>
                </c:pt>
                <c:pt idx="709">
                  <c:v>-12.213260692869827</c:v>
                </c:pt>
                <c:pt idx="710">
                  <c:v>-12.224732682706659</c:v>
                </c:pt>
                <c:pt idx="711">
                  <c:v>-12.236204673005359</c:v>
                </c:pt>
                <c:pt idx="712">
                  <c:v>-12.247676663765809</c:v>
                </c:pt>
                <c:pt idx="713">
                  <c:v>-12.259148654987891</c:v>
                </c:pt>
                <c:pt idx="714">
                  <c:v>-12.270620646671487</c:v>
                </c:pt>
                <c:pt idx="715">
                  <c:v>-12.282092638816479</c:v>
                </c:pt>
                <c:pt idx="716">
                  <c:v>-12.293564631422749</c:v>
                </c:pt>
                <c:pt idx="717">
                  <c:v>-12.305036624490178</c:v>
                </c:pt>
                <c:pt idx="718">
                  <c:v>-12.316508618018648</c:v>
                </c:pt>
                <c:pt idx="719">
                  <c:v>-12.327980612008041</c:v>
                </c:pt>
                <c:pt idx="720">
                  <c:v>-12.339452606458238</c:v>
                </c:pt>
                <c:pt idx="721">
                  <c:v>-12.350924601369121</c:v>
                </c:pt>
                <c:pt idx="722">
                  <c:v>-12.362396596740572</c:v>
                </c:pt>
                <c:pt idx="723">
                  <c:v>-12.373868592572473</c:v>
                </c:pt>
                <c:pt idx="724">
                  <c:v>-12.385340588864706</c:v>
                </c:pt>
                <c:pt idx="725">
                  <c:v>-12.396812585617152</c:v>
                </c:pt>
                <c:pt idx="726">
                  <c:v>-12.408284582829692</c:v>
                </c:pt>
                <c:pt idx="727">
                  <c:v>-12.419756580502209</c:v>
                </c:pt>
                <c:pt idx="728">
                  <c:v>-12.431228578634586</c:v>
                </c:pt>
                <c:pt idx="729">
                  <c:v>-12.442700577226704</c:v>
                </c:pt>
                <c:pt idx="730">
                  <c:v>-12.454172576278443</c:v>
                </c:pt>
                <c:pt idx="731">
                  <c:v>-12.465644575789685</c:v>
                </c:pt>
                <c:pt idx="732">
                  <c:v>-12.477116575760315</c:v>
                </c:pt>
                <c:pt idx="733">
                  <c:v>-12.48858857619021</c:v>
                </c:pt>
                <c:pt idx="734">
                  <c:v>-12.500060577079255</c:v>
                </c:pt>
                <c:pt idx="735">
                  <c:v>-12.511532578427332</c:v>
                </c:pt>
                <c:pt idx="736">
                  <c:v>-12.523004580234321</c:v>
                </c:pt>
                <c:pt idx="737">
                  <c:v>-12.534476582500105</c:v>
                </c:pt>
                <c:pt idx="738">
                  <c:v>-12.545948585224565</c:v>
                </c:pt>
                <c:pt idx="739">
                  <c:v>-12.557420588407584</c:v>
                </c:pt>
                <c:pt idx="740">
                  <c:v>-12.568892592049043</c:v>
                </c:pt>
                <c:pt idx="741">
                  <c:v>-12.580364596148824</c:v>
                </c:pt>
                <c:pt idx="742">
                  <c:v>-12.591836600706808</c:v>
                </c:pt>
                <c:pt idx="743">
                  <c:v>-12.603308605722876</c:v>
                </c:pt>
                <c:pt idx="744">
                  <c:v>-12.614780611196913</c:v>
                </c:pt>
                <c:pt idx="745">
                  <c:v>-12.626252617128799</c:v>
                </c:pt>
                <c:pt idx="746">
                  <c:v>-12.637724623518416</c:v>
                </c:pt>
                <c:pt idx="747">
                  <c:v>-12.649196630365646</c:v>
                </c:pt>
                <c:pt idx="748">
                  <c:v>-12.660668637670369</c:v>
                </c:pt>
                <c:pt idx="749">
                  <c:v>-12.672140645432469</c:v>
                </c:pt>
                <c:pt idx="750">
                  <c:v>-12.683612653651828</c:v>
                </c:pt>
                <c:pt idx="751">
                  <c:v>-12.695084662328327</c:v>
                </c:pt>
                <c:pt idx="752">
                  <c:v>-12.706556671461847</c:v>
                </c:pt>
                <c:pt idx="753">
                  <c:v>-12.718028681052271</c:v>
                </c:pt>
                <c:pt idx="754">
                  <c:v>-12.72950069109948</c:v>
                </c:pt>
                <c:pt idx="755">
                  <c:v>-12.740972701603356</c:v>
                </c:pt>
                <c:pt idx="756">
                  <c:v>-12.752444712563781</c:v>
                </c:pt>
                <c:pt idx="757">
                  <c:v>-12.763916723980637</c:v>
                </c:pt>
                <c:pt idx="758">
                  <c:v>-12.775388735853806</c:v>
                </c:pt>
                <c:pt idx="759">
                  <c:v>-12.78686074818317</c:v>
                </c:pt>
                <c:pt idx="760">
                  <c:v>-12.798332760968609</c:v>
                </c:pt>
                <c:pt idx="761">
                  <c:v>-12.809804774210006</c:v>
                </c:pt>
                <c:pt idx="762">
                  <c:v>-12.821276787907244</c:v>
                </c:pt>
                <c:pt idx="763">
                  <c:v>-12.832748802060204</c:v>
                </c:pt>
                <c:pt idx="764">
                  <c:v>-12.844220816668766</c:v>
                </c:pt>
                <c:pt idx="765">
                  <c:v>-12.855692831732815</c:v>
                </c:pt>
                <c:pt idx="766">
                  <c:v>-12.867164847252232</c:v>
                </c:pt>
                <c:pt idx="767">
                  <c:v>-12.878636863226896</c:v>
                </c:pt>
                <c:pt idx="768">
                  <c:v>-12.890108879656692</c:v>
                </c:pt>
                <c:pt idx="769">
                  <c:v>-12.901580896541502</c:v>
                </c:pt>
                <c:pt idx="770">
                  <c:v>-12.913052913881206</c:v>
                </c:pt>
                <c:pt idx="771">
                  <c:v>-12.924524931675686</c:v>
                </c:pt>
                <c:pt idx="772">
                  <c:v>-12.935996949924824</c:v>
                </c:pt>
                <c:pt idx="773">
                  <c:v>-12.947468968628504</c:v>
                </c:pt>
                <c:pt idx="774">
                  <c:v>-12.958940987786606</c:v>
                </c:pt>
                <c:pt idx="775">
                  <c:v>-12.970413007399012</c:v>
                </c:pt>
                <c:pt idx="776">
                  <c:v>-12.981885027465603</c:v>
                </c:pt>
                <c:pt idx="777">
                  <c:v>-12.993357047986263</c:v>
                </c:pt>
                <c:pt idx="778">
                  <c:v>-13.004829068960873</c:v>
                </c:pt>
                <c:pt idx="779">
                  <c:v>-13.016301090389314</c:v>
                </c:pt>
                <c:pt idx="780">
                  <c:v>-13.027773112271468</c:v>
                </c:pt>
                <c:pt idx="781">
                  <c:v>-13.039245134607217</c:v>
                </c:pt>
                <c:pt idx="782">
                  <c:v>-13.050717157396443</c:v>
                </c:pt>
                <c:pt idx="783">
                  <c:v>-13.062189180639029</c:v>
                </c:pt>
                <c:pt idx="784">
                  <c:v>-13.073661204334856</c:v>
                </c:pt>
                <c:pt idx="785">
                  <c:v>-13.085133228483805</c:v>
                </c:pt>
                <c:pt idx="786">
                  <c:v>-13.096605253085759</c:v>
                </c:pt>
                <c:pt idx="787">
                  <c:v>-13.108077278140598</c:v>
                </c:pt>
                <c:pt idx="788">
                  <c:v>-13.119549303648206</c:v>
                </c:pt>
                <c:pt idx="789">
                  <c:v>-13.131021329608465</c:v>
                </c:pt>
                <c:pt idx="790">
                  <c:v>-13.142493356021257</c:v>
                </c:pt>
                <c:pt idx="791">
                  <c:v>-13.153965382886462</c:v>
                </c:pt>
                <c:pt idx="792">
                  <c:v>-13.165437410203962</c:v>
                </c:pt>
                <c:pt idx="793">
                  <c:v>-13.176909437973642</c:v>
                </c:pt>
                <c:pt idx="794">
                  <c:v>-13.188381466195381</c:v>
                </c:pt>
                <c:pt idx="795">
                  <c:v>-13.19985349486906</c:v>
                </c:pt>
                <c:pt idx="796">
                  <c:v>-13.211325523994564</c:v>
                </c:pt>
                <c:pt idx="797">
                  <c:v>-13.222797553571773</c:v>
                </c:pt>
                <c:pt idx="798">
                  <c:v>-13.23426958360057</c:v>
                </c:pt>
                <c:pt idx="799">
                  <c:v>-13.245741614080837</c:v>
                </c:pt>
                <c:pt idx="800">
                  <c:v>-13.257213645012454</c:v>
                </c:pt>
                <c:pt idx="801">
                  <c:v>-13.268685676395304</c:v>
                </c:pt>
                <c:pt idx="802">
                  <c:v>-13.28015770822927</c:v>
                </c:pt>
                <c:pt idx="803">
                  <c:v>-13.291629740514232</c:v>
                </c:pt>
                <c:pt idx="804">
                  <c:v>-13.303101773250072</c:v>
                </c:pt>
                <c:pt idx="805">
                  <c:v>-13.314573806436673</c:v>
                </c:pt>
                <c:pt idx="806">
                  <c:v>-13.326045840073917</c:v>
                </c:pt>
                <c:pt idx="807">
                  <c:v>-13.337517874161685</c:v>
                </c:pt>
                <c:pt idx="808">
                  <c:v>-13.34898990869986</c:v>
                </c:pt>
                <c:pt idx="809">
                  <c:v>-13.360461943688323</c:v>
                </c:pt>
                <c:pt idx="810">
                  <c:v>-13.371933979126958</c:v>
                </c:pt>
                <c:pt idx="811">
                  <c:v>-13.383406015015645</c:v>
                </c:pt>
                <c:pt idx="812">
                  <c:v>-13.394878051354265</c:v>
                </c:pt>
                <c:pt idx="813">
                  <c:v>-13.406350088142702</c:v>
                </c:pt>
                <c:pt idx="814">
                  <c:v>-13.417822125380836</c:v>
                </c:pt>
                <c:pt idx="815">
                  <c:v>-13.429294163068549</c:v>
                </c:pt>
                <c:pt idx="816">
                  <c:v>-13.440766201205726</c:v>
                </c:pt>
                <c:pt idx="817">
                  <c:v>-13.452238239792246</c:v>
                </c:pt>
                <c:pt idx="818">
                  <c:v>-13.463710278827993</c:v>
                </c:pt>
                <c:pt idx="819">
                  <c:v>-13.475182318312847</c:v>
                </c:pt>
                <c:pt idx="820">
                  <c:v>-13.486654358246691</c:v>
                </c:pt>
                <c:pt idx="821">
                  <c:v>-13.498126398629406</c:v>
                </c:pt>
                <c:pt idx="822">
                  <c:v>-13.509598439460875</c:v>
                </c:pt>
                <c:pt idx="823">
                  <c:v>-13.521070480740979</c:v>
                </c:pt>
                <c:pt idx="824">
                  <c:v>-13.532542522469601</c:v>
                </c:pt>
                <c:pt idx="825">
                  <c:v>-13.544014564646622</c:v>
                </c:pt>
                <c:pt idx="826">
                  <c:v>-13.555486607271924</c:v>
                </c:pt>
                <c:pt idx="827">
                  <c:v>-13.56695865034539</c:v>
                </c:pt>
                <c:pt idx="828">
                  <c:v>-13.578430693866901</c:v>
                </c:pt>
                <c:pt idx="829">
                  <c:v>-13.58990273783634</c:v>
                </c:pt>
                <c:pt idx="830">
                  <c:v>-13.601374782253588</c:v>
                </c:pt>
                <c:pt idx="831">
                  <c:v>-13.612846827118526</c:v>
                </c:pt>
                <c:pt idx="832">
                  <c:v>-13.624318872431038</c:v>
                </c:pt>
                <c:pt idx="833">
                  <c:v>-13.635790918191006</c:v>
                </c:pt>
                <c:pt idx="834">
                  <c:v>-13.64726296439831</c:v>
                </c:pt>
                <c:pt idx="835">
                  <c:v>-13.658735011052833</c:v>
                </c:pt>
                <c:pt idx="836">
                  <c:v>-13.670207058154457</c:v>
                </c:pt>
                <c:pt idx="837">
                  <c:v>-13.681679105703063</c:v>
                </c:pt>
                <c:pt idx="838">
                  <c:v>-13.693151153698535</c:v>
                </c:pt>
                <c:pt idx="839">
                  <c:v>-13.704623202140754</c:v>
                </c:pt>
                <c:pt idx="840">
                  <c:v>-13.716095251029602</c:v>
                </c:pt>
                <c:pt idx="841">
                  <c:v>-13.72756730036496</c:v>
                </c:pt>
                <c:pt idx="842">
                  <c:v>-13.739039350146712</c:v>
                </c:pt>
                <c:pt idx="843">
                  <c:v>-13.750511400374737</c:v>
                </c:pt>
                <c:pt idx="844">
                  <c:v>-13.76198345104892</c:v>
                </c:pt>
                <c:pt idx="845">
                  <c:v>-13.773455502169142</c:v>
                </c:pt>
                <c:pt idx="846">
                  <c:v>-13.784927553735285</c:v>
                </c:pt>
                <c:pt idx="847">
                  <c:v>-13.796399605747231</c:v>
                </c:pt>
                <c:pt idx="848">
                  <c:v>-13.807871658204862</c:v>
                </c:pt>
                <c:pt idx="849">
                  <c:v>-13.819343711108059</c:v>
                </c:pt>
                <c:pt idx="850">
                  <c:v>-13.830815764456705</c:v>
                </c:pt>
                <c:pt idx="851">
                  <c:v>-13.842287818250682</c:v>
                </c:pt>
                <c:pt idx="852">
                  <c:v>-13.853759872489873</c:v>
                </c:pt>
                <c:pt idx="853">
                  <c:v>-13.865231927174158</c:v>
                </c:pt>
                <c:pt idx="854">
                  <c:v>-13.876703982303418</c:v>
                </c:pt>
                <c:pt idx="855">
                  <c:v>-13.888176037877539</c:v>
                </c:pt>
                <c:pt idx="856">
                  <c:v>-13.899648093896401</c:v>
                </c:pt>
                <c:pt idx="857">
                  <c:v>-13.911120150359885</c:v>
                </c:pt>
                <c:pt idx="858">
                  <c:v>-13.922592207267874</c:v>
                </c:pt>
                <c:pt idx="859">
                  <c:v>-13.93406426462025</c:v>
                </c:pt>
                <c:pt idx="860">
                  <c:v>-13.945536322416896</c:v>
                </c:pt>
                <c:pt idx="861">
                  <c:v>-13.95700838065769</c:v>
                </c:pt>
                <c:pt idx="862">
                  <c:v>-13.968480439342519</c:v>
                </c:pt>
                <c:pt idx="863">
                  <c:v>-13.979952498471263</c:v>
                </c:pt>
                <c:pt idx="864">
                  <c:v>-13.991424558043803</c:v>
                </c:pt>
                <c:pt idx="865">
                  <c:v>-14.002896618060023</c:v>
                </c:pt>
                <c:pt idx="866">
                  <c:v>-14.014368678519803</c:v>
                </c:pt>
                <c:pt idx="867">
                  <c:v>-14.025840739423026</c:v>
                </c:pt>
                <c:pt idx="868">
                  <c:v>-14.037312800769575</c:v>
                </c:pt>
                <c:pt idx="869">
                  <c:v>-14.04878486255933</c:v>
                </c:pt>
                <c:pt idx="870">
                  <c:v>-14.060256924792174</c:v>
                </c:pt>
                <c:pt idx="871">
                  <c:v>-14.07172898746799</c:v>
                </c:pt>
                <c:pt idx="872">
                  <c:v>-14.083201050586659</c:v>
                </c:pt>
                <c:pt idx="873">
                  <c:v>-14.094673114148064</c:v>
                </c:pt>
                <c:pt idx="874">
                  <c:v>-14.106145178152085</c:v>
                </c:pt>
                <c:pt idx="875">
                  <c:v>-14.117617242598605</c:v>
                </c:pt>
                <c:pt idx="876">
                  <c:v>-14.129089307487508</c:v>
                </c:pt>
                <c:pt idx="877">
                  <c:v>-14.140561372818674</c:v>
                </c:pt>
                <c:pt idx="878">
                  <c:v>-14.152033438591985</c:v>
                </c:pt>
                <c:pt idx="879">
                  <c:v>-14.163505504807324</c:v>
                </c:pt>
                <c:pt idx="880">
                  <c:v>-14.174977571464572</c:v>
                </c:pt>
                <c:pt idx="881">
                  <c:v>-14.186449638563612</c:v>
                </c:pt>
                <c:pt idx="882">
                  <c:v>-14.197921706104326</c:v>
                </c:pt>
                <c:pt idx="883">
                  <c:v>-14.209393774086596</c:v>
                </c:pt>
                <c:pt idx="884">
                  <c:v>-14.220865842510303</c:v>
                </c:pt>
                <c:pt idx="885">
                  <c:v>-14.23233791137533</c:v>
                </c:pt>
                <c:pt idx="886">
                  <c:v>-14.24380998068156</c:v>
                </c:pt>
                <c:pt idx="887">
                  <c:v>-14.255282050428873</c:v>
                </c:pt>
                <c:pt idx="888">
                  <c:v>-14.266754120617152</c:v>
                </c:pt>
                <c:pt idx="889">
                  <c:v>-14.278226191246281</c:v>
                </c:pt>
                <c:pt idx="890">
                  <c:v>-14.28969826231614</c:v>
                </c:pt>
                <c:pt idx="891">
                  <c:v>-14.30117033382661</c:v>
                </c:pt>
                <c:pt idx="892">
                  <c:v>-14.312642405777575</c:v>
                </c:pt>
                <c:pt idx="893">
                  <c:v>-14.324114478168916</c:v>
                </c:pt>
                <c:pt idx="894">
                  <c:v>-14.335586551000516</c:v>
                </c:pt>
                <c:pt idx="895">
                  <c:v>-14.347058624272256</c:v>
                </c:pt>
                <c:pt idx="896">
                  <c:v>-14.358530697984019</c:v>
                </c:pt>
                <c:pt idx="897">
                  <c:v>-14.370002772135686</c:v>
                </c:pt>
                <c:pt idx="898">
                  <c:v>-14.381474846727141</c:v>
                </c:pt>
                <c:pt idx="899">
                  <c:v>-14.392946921758265</c:v>
                </c:pt>
                <c:pt idx="900">
                  <c:v>-14.404418997228939</c:v>
                </c:pt>
                <c:pt idx="901">
                  <c:v>-14.415891073139047</c:v>
                </c:pt>
                <c:pt idx="902">
                  <c:v>-14.427363149488469</c:v>
                </c:pt>
                <c:pt idx="903">
                  <c:v>-14.43883522627709</c:v>
                </c:pt>
                <c:pt idx="904">
                  <c:v>-14.45030730350479</c:v>
                </c:pt>
                <c:pt idx="905">
                  <c:v>-14.461779381171452</c:v>
                </c:pt>
                <c:pt idx="906">
                  <c:v>-14.473251459276957</c:v>
                </c:pt>
                <c:pt idx="907">
                  <c:v>-14.484723537821187</c:v>
                </c:pt>
                <c:pt idx="908">
                  <c:v>-14.496195616804027</c:v>
                </c:pt>
                <c:pt idx="909">
                  <c:v>-14.507667696225354</c:v>
                </c:pt>
                <c:pt idx="910">
                  <c:v>-14.519139776085055</c:v>
                </c:pt>
                <c:pt idx="911">
                  <c:v>-14.530611856383009</c:v>
                </c:pt>
                <c:pt idx="912">
                  <c:v>-14.5420839371191</c:v>
                </c:pt>
                <c:pt idx="913">
                  <c:v>-14.553556018293209</c:v>
                </c:pt>
                <c:pt idx="914">
                  <c:v>-14.565028099905218</c:v>
                </c:pt>
                <c:pt idx="915">
                  <c:v>-14.57650018195501</c:v>
                </c:pt>
                <c:pt idx="916">
                  <c:v>-14.587972264442467</c:v>
                </c:pt>
                <c:pt idx="917">
                  <c:v>-14.59944434736747</c:v>
                </c:pt>
                <c:pt idx="918">
                  <c:v>-14.610916430729903</c:v>
                </c:pt>
                <c:pt idx="919">
                  <c:v>-14.622388514529646</c:v>
                </c:pt>
                <c:pt idx="920">
                  <c:v>-14.633860598766583</c:v>
                </c:pt>
                <c:pt idx="921">
                  <c:v>-14.645332683440596</c:v>
                </c:pt>
                <c:pt idx="922">
                  <c:v>-14.656804768551567</c:v>
                </c:pt>
                <c:pt idx="923">
                  <c:v>-14.668276854099377</c:v>
                </c:pt>
                <c:pt idx="924">
                  <c:v>-14.679748940083908</c:v>
                </c:pt>
                <c:pt idx="925">
                  <c:v>-14.691221026505042</c:v>
                </c:pt>
                <c:pt idx="926">
                  <c:v>-14.702693113362663</c:v>
                </c:pt>
                <c:pt idx="927">
                  <c:v>-14.714165200656653</c:v>
                </c:pt>
                <c:pt idx="928">
                  <c:v>-14.725637288386894</c:v>
                </c:pt>
                <c:pt idx="929">
                  <c:v>-14.737109376553267</c:v>
                </c:pt>
                <c:pt idx="930">
                  <c:v>-14.748581465155654</c:v>
                </c:pt>
                <c:pt idx="931">
                  <c:v>-14.760053554193938</c:v>
                </c:pt>
                <c:pt idx="932">
                  <c:v>-14.771525643668001</c:v>
                </c:pt>
                <c:pt idx="933">
                  <c:v>-14.782997733577725</c:v>
                </c:pt>
                <c:pt idx="934">
                  <c:v>-14.794469823922991</c:v>
                </c:pt>
                <c:pt idx="935">
                  <c:v>-14.805941914703684</c:v>
                </c:pt>
                <c:pt idx="936">
                  <c:v>-14.817414005919684</c:v>
                </c:pt>
                <c:pt idx="937">
                  <c:v>-14.828886097570873</c:v>
                </c:pt>
                <c:pt idx="938">
                  <c:v>-14.840358189657135</c:v>
                </c:pt>
                <c:pt idx="939">
                  <c:v>-14.85183028217835</c:v>
                </c:pt>
                <c:pt idx="940">
                  <c:v>-14.863302375134401</c:v>
                </c:pt>
                <c:pt idx="941">
                  <c:v>-14.874774468525171</c:v>
                </c:pt>
                <c:pt idx="942">
                  <c:v>-14.886246562350541</c:v>
                </c:pt>
                <c:pt idx="943">
                  <c:v>-14.897718656610394</c:v>
                </c:pt>
                <c:pt idx="944">
                  <c:v>-14.909190751304612</c:v>
                </c:pt>
                <c:pt idx="945">
                  <c:v>-14.920662846433077</c:v>
                </c:pt>
                <c:pt idx="946">
                  <c:v>-14.93213494199567</c:v>
                </c:pt>
                <c:pt idx="947">
                  <c:v>-14.943607037992276</c:v>
                </c:pt>
                <c:pt idx="948">
                  <c:v>-14.955079134422775</c:v>
                </c:pt>
                <c:pt idx="949">
                  <c:v>-14.966551231287049</c:v>
                </c:pt>
                <c:pt idx="950">
                  <c:v>-14.978023328584982</c:v>
                </c:pt>
                <c:pt idx="951">
                  <c:v>-14.989495426316454</c:v>
                </c:pt>
                <c:pt idx="952">
                  <c:v>-15.000967524481348</c:v>
                </c:pt>
                <c:pt idx="953">
                  <c:v>-15.012439623079548</c:v>
                </c:pt>
                <c:pt idx="954">
                  <c:v>-15.023911722110933</c:v>
                </c:pt>
                <c:pt idx="955">
                  <c:v>-15.035383821575387</c:v>
                </c:pt>
                <c:pt idx="956">
                  <c:v>-15.046855921472792</c:v>
                </c:pt>
                <c:pt idx="957">
                  <c:v>-15.05832802180303</c:v>
                </c:pt>
                <c:pt idx="958">
                  <c:v>-15.069800122565983</c:v>
                </c:pt>
                <c:pt idx="959">
                  <c:v>-15.081272223761534</c:v>
                </c:pt>
                <c:pt idx="960">
                  <c:v>-15.092744325389566</c:v>
                </c:pt>
                <c:pt idx="961">
                  <c:v>-15.104216427449959</c:v>
                </c:pt>
                <c:pt idx="962">
                  <c:v>-15.115688529942597</c:v>
                </c:pt>
                <c:pt idx="963">
                  <c:v>-15.12716063286736</c:v>
                </c:pt>
                <c:pt idx="964">
                  <c:v>-15.138632736224132</c:v>
                </c:pt>
                <c:pt idx="965">
                  <c:v>-15.150104840012794</c:v>
                </c:pt>
                <c:pt idx="966">
                  <c:v>-15.16157694423323</c:v>
                </c:pt>
                <c:pt idx="967">
                  <c:v>-15.173049048885321</c:v>
                </c:pt>
                <c:pt idx="968">
                  <c:v>-15.18452115396895</c:v>
                </c:pt>
                <c:pt idx="969">
                  <c:v>-15.195993259483998</c:v>
                </c:pt>
                <c:pt idx="970">
                  <c:v>-15.207465365430348</c:v>
                </c:pt>
                <c:pt idx="971">
                  <c:v>-15.218937471807882</c:v>
                </c:pt>
                <c:pt idx="972">
                  <c:v>-15.230409578616483</c:v>
                </c:pt>
                <c:pt idx="973">
                  <c:v>-15.241881685856033</c:v>
                </c:pt>
                <c:pt idx="974">
                  <c:v>-15.253353793526413</c:v>
                </c:pt>
                <c:pt idx="975">
                  <c:v>-15.264825901627507</c:v>
                </c:pt>
                <c:pt idx="976">
                  <c:v>-15.276298010159195</c:v>
                </c:pt>
                <c:pt idx="977">
                  <c:v>-15.28777011912136</c:v>
                </c:pt>
                <c:pt idx="978">
                  <c:v>-15.299242228513885</c:v>
                </c:pt>
                <c:pt idx="979">
                  <c:v>-15.310714338336652</c:v>
                </c:pt>
                <c:pt idx="980">
                  <c:v>-15.322186448589543</c:v>
                </c:pt>
                <c:pt idx="981">
                  <c:v>-15.333658559272441</c:v>
                </c:pt>
                <c:pt idx="982">
                  <c:v>-15.345130670385227</c:v>
                </c:pt>
                <c:pt idx="983">
                  <c:v>-15.356602781927785</c:v>
                </c:pt>
                <c:pt idx="984">
                  <c:v>-15.368074893899996</c:v>
                </c:pt>
                <c:pt idx="985">
                  <c:v>-15.379547006301742</c:v>
                </c:pt>
                <c:pt idx="986">
                  <c:v>-15.391019119132906</c:v>
                </c:pt>
                <c:pt idx="987">
                  <c:v>-15.40249123239337</c:v>
                </c:pt>
                <c:pt idx="988">
                  <c:v>-15.413963346083015</c:v>
                </c:pt>
                <c:pt idx="989">
                  <c:v>-15.425435460201726</c:v>
                </c:pt>
                <c:pt idx="990">
                  <c:v>-15.436907574749382</c:v>
                </c:pt>
                <c:pt idx="991">
                  <c:v>-15.448379689725867</c:v>
                </c:pt>
                <c:pt idx="992">
                  <c:v>-15.459851805131063</c:v>
                </c:pt>
                <c:pt idx="993">
                  <c:v>-15.471323920964853</c:v>
                </c:pt>
                <c:pt idx="994">
                  <c:v>-15.482796037227118</c:v>
                </c:pt>
                <c:pt idx="995">
                  <c:v>-15.494268153917741</c:v>
                </c:pt>
                <c:pt idx="996">
                  <c:v>-15.505740271036604</c:v>
                </c:pt>
                <c:pt idx="997">
                  <c:v>-15.517212388583591</c:v>
                </c:pt>
                <c:pt idx="998">
                  <c:v>-15.528684506558582</c:v>
                </c:pt>
                <c:pt idx="999">
                  <c:v>-15.54015662496146</c:v>
                </c:pt>
                <c:pt idx="1000">
                  <c:v>-15.551628743792108</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1120"/>
</file>

<file path=xl/ctrlProps/ctrlProp12.xml><?xml version="1.0" encoding="utf-8"?>
<formControlPr xmlns="http://schemas.microsoft.com/office/spreadsheetml/2009/9/main" objectType="Spin" dx="15" fmlaLink="$C$12" inc="100" max="30000" noThreeD="1" page="10" val="4431"/>
</file>

<file path=xl/ctrlProps/ctrlProp13.xml><?xml version="1.0" encoding="utf-8"?>
<formControlPr xmlns="http://schemas.microsoft.com/office/spreadsheetml/2009/9/main" objectType="Spin" dx="15" fmlaLink="$C$12" inc="100" max="30000" noThreeD="1" page="10" val="4431"/>
</file>

<file path=xl/ctrlProps/ctrlProp14.xml><?xml version="1.0" encoding="utf-8"?>
<formControlPr xmlns="http://schemas.microsoft.com/office/spreadsheetml/2009/9/main" objectType="Spin" dx="15" fmlaLink="Stabilito!C12" inc="100" max="30000" noThreeD="1" page="10" val="4431"/>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4431"/>
</file>

<file path=xl/ctrlProps/ctrlProp2.xml><?xml version="1.0" encoding="utf-8"?>
<formControlPr xmlns="http://schemas.microsoft.com/office/spreadsheetml/2009/9/main" objectType="Spin" dx="15" fmlaLink="$C$12" inc="100" max="30000" noThreeD="1" page="10" val="4431"/>
</file>

<file path=xl/ctrlProps/ctrlProp20.xml><?xml version="1.0" encoding="utf-8"?>
<formControlPr xmlns="http://schemas.microsoft.com/office/spreadsheetml/2009/9/main" objectType="Spin" dx="15" fmlaLink="Stabilito!C12" inc="100" max="30000" noThreeD="1" page="10" val="4431"/>
</file>

<file path=xl/ctrlProps/ctrlProp3.xml><?xml version="1.0" encoding="utf-8"?>
<formControlPr xmlns="http://schemas.microsoft.com/office/spreadsheetml/2009/9/main" objectType="Spin" dx="15" fmlaLink="$C$13" inc="50" max="30000" noThreeD="1" page="10" val="440"/>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9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80"/>
</file>

<file path=xl/ctrlProps/ctrlProp8.xml><?xml version="1.0" encoding="utf-8"?>
<formControlPr xmlns="http://schemas.microsoft.com/office/spreadsheetml/2009/9/main" objectType="Spin" dx="15" fmlaLink="$C$31" inc="10" max="30000" noThreeD="1" page="10" val="145"/>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C35" sqref="C35"/>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58" t="s">
        <v>53</v>
      </c>
      <c r="D2" s="558"/>
      <c r="L2" s="147" t="str">
        <f>"Language/Langue"</f>
        <v>Language/Langue</v>
      </c>
      <c r="M2" s="583" t="s">
        <v>1</v>
      </c>
      <c r="N2" s="583"/>
      <c r="O2" s="583"/>
      <c r="P2" s="584"/>
      <c r="Q2" s="27"/>
    </row>
    <row r="3" spans="1:20" ht="12.75" customHeight="1" x14ac:dyDescent="0.2">
      <c r="A3" s="25"/>
      <c r="C3" s="558"/>
      <c r="D3" s="558"/>
      <c r="L3" s="591"/>
      <c r="M3" s="591"/>
      <c r="N3" s="45"/>
      <c r="Q3" s="27"/>
    </row>
    <row r="4" spans="1:20" ht="12.75" customHeight="1" x14ac:dyDescent="0.2">
      <c r="A4" s="25"/>
      <c r="C4" s="559" t="str">
        <f>IF(Lang="Français","Stabilité de fusée à ailerons",IF(Lang="English","Stability for rocket with fins",""))</f>
        <v>Stabilité de fusée à ailerons</v>
      </c>
      <c r="D4" s="559"/>
      <c r="L4" s="33"/>
      <c r="M4" s="583" t="s">
        <v>570</v>
      </c>
      <c r="N4" s="583"/>
      <c r="O4" s="583"/>
      <c r="P4" s="584"/>
      <c r="Q4" s="27"/>
    </row>
    <row r="5" spans="1:20" ht="12.75" customHeight="1" x14ac:dyDescent="0.25">
      <c r="A5" s="25"/>
      <c r="B5" s="28"/>
      <c r="C5" s="540"/>
      <c r="D5" s="540"/>
      <c r="L5" s="33"/>
      <c r="M5" s="565" t="s">
        <v>156</v>
      </c>
      <c r="N5" s="566"/>
      <c r="O5" s="594" t="s">
        <v>157</v>
      </c>
      <c r="P5" s="594"/>
      <c r="Q5" s="29"/>
    </row>
    <row r="6" spans="1:20" ht="12.75" customHeight="1" thickBot="1" x14ac:dyDescent="0.25">
      <c r="A6" s="25"/>
      <c r="B6" s="87"/>
      <c r="C6" s="553" t="str">
        <f>IF(Lang="Français","Remplir les cases jaunes",IF(Lang="English","Fill-in yellow cells only",""))</f>
        <v>Remplir les cases jaunes</v>
      </c>
      <c r="D6" s="553"/>
      <c r="L6" s="139" t="str">
        <f>IF(Lang="Français","Longueur      'L'",IF(Lang="English","Length      'L'",""))</f>
        <v>Longueur      'L'</v>
      </c>
      <c r="M6" s="554">
        <v>60</v>
      </c>
      <c r="N6" s="555"/>
      <c r="O6" s="575">
        <v>50</v>
      </c>
      <c r="P6" s="575"/>
      <c r="Q6" s="29"/>
    </row>
    <row r="7" spans="1:20" ht="12.75" customHeight="1" thickTop="1" thickBot="1" x14ac:dyDescent="0.25">
      <c r="A7" s="25"/>
      <c r="B7" s="31"/>
      <c r="C7" s="561" t="str">
        <f>IF(Lang="Français","Fusée",IF(Lang="English","Rocket",""))</f>
        <v>Fusée</v>
      </c>
      <c r="D7" s="562"/>
      <c r="L7" s="139" t="str">
        <f>IF(Lang="Français","Diamètre     'D1'",IF(Lang="English","Diameter 'D1'",""))</f>
        <v>Diamètre     'D1'</v>
      </c>
      <c r="M7" s="554">
        <v>84</v>
      </c>
      <c r="N7" s="555"/>
      <c r="O7" s="575">
        <v>104</v>
      </c>
      <c r="P7" s="575"/>
      <c r="Q7" s="29"/>
    </row>
    <row r="8" spans="1:20" ht="12.75" customHeight="1" thickTop="1" x14ac:dyDescent="0.2">
      <c r="A8" s="25"/>
      <c r="B8" s="138" t="str">
        <f>IF(Lang="Français","Nom",IF(Lang="English","Name",""))</f>
        <v>Nom</v>
      </c>
      <c r="C8" s="556" t="s">
        <v>571</v>
      </c>
      <c r="D8" s="556"/>
      <c r="E8" s="90"/>
      <c r="K8" s="33"/>
      <c r="L8" s="139" t="str">
        <f>IF(Lang="Français","Diamètre     'D2'",IF(Lang="English","Diameter 'D2'",""))</f>
        <v>Diamètre     'D2'</v>
      </c>
      <c r="M8" s="554">
        <v>104</v>
      </c>
      <c r="N8" s="555"/>
      <c r="O8" s="575">
        <v>84</v>
      </c>
      <c r="P8" s="575"/>
      <c r="Q8" s="29"/>
    </row>
    <row r="9" spans="1:20" ht="12.75" customHeight="1" x14ac:dyDescent="0.2">
      <c r="A9" s="25"/>
      <c r="B9" s="138" t="s">
        <v>4</v>
      </c>
      <c r="C9" s="557" t="s">
        <v>568</v>
      </c>
      <c r="D9" s="557"/>
      <c r="E9" s="90"/>
      <c r="K9" s="33"/>
      <c r="L9" s="139" t="str">
        <f>IF(Lang="Français","Implantation 'x'",IF(Lang="English","Basement 'x'",""))</f>
        <v>Implantation 'x'</v>
      </c>
      <c r="M9" s="554">
        <v>1</v>
      </c>
      <c r="N9" s="555"/>
      <c r="O9" s="575">
        <v>1070</v>
      </c>
      <c r="P9" s="575"/>
      <c r="Q9" s="29"/>
    </row>
    <row r="10" spans="1:20" ht="12.75" customHeight="1" x14ac:dyDescent="0.2">
      <c r="A10" s="25"/>
      <c r="B10" s="138" t="s">
        <v>562</v>
      </c>
      <c r="C10" s="537" t="str">
        <f>IF((LEFT(Type_fusee,4)="Mini"),"MF",(IF((RIGHT(Type_fusee,1)="."),"FX","")))</f>
        <v>FX</v>
      </c>
      <c r="D10" s="538">
        <v>0</v>
      </c>
      <c r="E10" s="539" t="str">
        <f>IF(C10="","",C10&amp;D10)</f>
        <v>FX0</v>
      </c>
      <c r="K10" s="33"/>
      <c r="Q10" s="29"/>
    </row>
    <row r="11" spans="1:20" ht="12.75" customHeight="1" x14ac:dyDescent="0.2">
      <c r="A11" s="25"/>
      <c r="B11" s="139" t="s">
        <v>54</v>
      </c>
      <c r="C11" s="563" t="s">
        <v>567</v>
      </c>
      <c r="D11" s="564"/>
      <c r="E11" s="90"/>
      <c r="K11" s="33"/>
      <c r="L11" s="107"/>
      <c r="M11" s="224" t="str">
        <f>IF(Lang="Français","Propu plein",IF(Lang="English","Loaded Motor",""))</f>
        <v>Propu plein</v>
      </c>
      <c r="N11" s="592" t="str">
        <f>IF(Lang="Français","Propu vide",IF(Lang="English","Empty Motor",""))</f>
        <v>Propu vide</v>
      </c>
      <c r="O11" s="593"/>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4431</v>
      </c>
      <c r="D12" s="34" t="s">
        <v>572</v>
      </c>
      <c r="L12" s="108" t="str">
        <f>IF(Lang="Français","Masse propu",IF(Lang="English","Motor Mass",""))</f>
        <v>Masse propu</v>
      </c>
      <c r="M12" s="109">
        <f ca="1">MpropuPlein</f>
        <v>1.6319999999999999</v>
      </c>
      <c r="N12" s="587">
        <f ca="1">MpropuVide</f>
        <v>0.65</v>
      </c>
      <c r="O12" s="588"/>
      <c r="P12" s="110" t="s">
        <v>14</v>
      </c>
      <c r="Q12" s="29"/>
      <c r="S12" s="386" t="str">
        <f>IF(Lang="Français","Haut",IF(Lang="English","Top",""))</f>
        <v>Haut</v>
      </c>
      <c r="T12" s="387">
        <f ca="1">XpropuRef-Long_propu</f>
        <v>632</v>
      </c>
    </row>
    <row r="13" spans="1:20" ht="12.75" customHeight="1" x14ac:dyDescent="0.2">
      <c r="A13" s="25"/>
      <c r="B13" s="139" t="str">
        <f>IF(Lang="Français","Centre de Masse",IF(Lang="English","Center of Mass",""))</f>
        <v>Centre de Masse</v>
      </c>
      <c r="C13" s="35">
        <v>440</v>
      </c>
      <c r="D13" s="34" t="s">
        <v>572</v>
      </c>
      <c r="L13" s="108" t="str">
        <f>IF(Lang="Français","CdM propu",IF(Lang="English","Motor CoM",""))</f>
        <v>CdM propu</v>
      </c>
      <c r="M13" s="111">
        <f ca="1">XpropuPlein</f>
        <v>250</v>
      </c>
      <c r="N13" s="585">
        <f ca="1">XpropuVide</f>
        <v>240</v>
      </c>
      <c r="O13" s="586"/>
      <c r="P13" s="110" t="s">
        <v>14</v>
      </c>
      <c r="Q13" s="29"/>
      <c r="S13" s="386" t="str">
        <f>IF(Lang="Français","Longueur",IF(Lang="English","Length",""))</f>
        <v>Longueur</v>
      </c>
      <c r="T13" s="387">
        <f ca="1">Long_propu</f>
        <v>488</v>
      </c>
    </row>
    <row r="14" spans="1:20" ht="12.6" customHeight="1" x14ac:dyDescent="0.2">
      <c r="A14" s="25"/>
      <c r="B14" s="139" t="str">
        <f>IF(Lang="Français","Longueur totale",IF(Lang="English","Total length",""))</f>
        <v>Longueur totale</v>
      </c>
      <c r="C14" s="554">
        <v>1120</v>
      </c>
      <c r="D14" s="555"/>
      <c r="L14" s="108" t="str">
        <f>IF(Lang="Français","Masse fusée",IF(Lang="English","Rocket Mass",""))</f>
        <v>Masse fusée</v>
      </c>
      <c r="M14" s="112">
        <f ca="1">MasseSans+MpropuPlein</f>
        <v>6.0629999999999997</v>
      </c>
      <c r="N14" s="567">
        <f ca="1">MasseSans+MpropuVide</f>
        <v>5.0810000000000004</v>
      </c>
      <c r="O14" s="568"/>
      <c r="P14" s="109">
        <f>IF(OR(D12="sans propu",D12="without motor"),C12/1000,IF(OR(D12="avec propu vide",D12="with empty motor"),C12/1000-MpropuVide,IF(OR(D12="avec propu plein",D12="with loaded motor"),C12/1000-MpropuPlein,"Erreur")))</f>
        <v>4.431</v>
      </c>
      <c r="Q14" s="29"/>
      <c r="S14" s="386" t="str">
        <f>IF(Lang="Français","Bas",IF(Lang="English","Base",""))</f>
        <v>Bas</v>
      </c>
      <c r="T14" s="387">
        <f>XpropuRef</f>
        <v>1120</v>
      </c>
    </row>
    <row r="15" spans="1:20" ht="12.75" customHeight="1" x14ac:dyDescent="0.2">
      <c r="A15" s="25"/>
      <c r="B15" s="139" t="str">
        <f>IF(Lang="Français","Diamètre Réf.",IF(Lang="English","Ref. Diameter",""))</f>
        <v>Diamètre Réf.</v>
      </c>
      <c r="C15" s="554">
        <v>104</v>
      </c>
      <c r="D15" s="555"/>
      <c r="L15" s="175" t="str">
        <f>IF(Lang="Français","CdM fusée",IF(Lang="English","Rocket CoM",""))</f>
        <v>CdM fusée</v>
      </c>
      <c r="M15" s="176">
        <f ca="1">(XcgSans*MasseSans+(XpropuRef-Long_propu+XpropuPlein)*MpropuPlein)/MassePlein</f>
        <v>558.97476496783781</v>
      </c>
      <c r="N15" s="569">
        <f ca="1">(XcgSans*MasseSans+(XpropuRef-Long_propu+XpropuVide)*MpropuVide)/MasseVide</f>
        <v>495.26471167093086</v>
      </c>
      <c r="O15" s="570"/>
      <c r="P15" s="113">
        <f>IF(OR(D13="sans propu",D13="without motor"),C13,IF(OR(D13="avec propu vide",D13="with empty motor"),(C13*MasseVide-(XpropuRef-Long_propu+XpropuVide)*MpropuVide)/MasseSans,IF(OR(D13="avec propu plein",D13="with loaded motor"),(C13*MassePlein-(XpropuRef-Long_propu+XpropuPlein)*MpropuPlein)/MasseSans,"Erreur")))</f>
        <v>440</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25">
      <c r="A17" s="25"/>
      <c r="C17" s="542" t="str">
        <f>IF(Lang="Français","Propulseur",IF(Lang="English","Motor",""))</f>
        <v>Propulseur</v>
      </c>
      <c r="D17" s="543"/>
      <c r="L17" s="114"/>
      <c r="M17" s="571" t="s">
        <v>55</v>
      </c>
      <c r="N17" s="572"/>
      <c r="O17" s="595" t="s">
        <v>65</v>
      </c>
      <c r="P17" s="595"/>
      <c r="Q17" s="29"/>
      <c r="S17" s="386" t="str">
        <f>IF(Lang="Français","Haut","Top")</f>
        <v>Haut</v>
      </c>
      <c r="T17" s="387">
        <f>X_ail-m_ail</f>
        <v>850</v>
      </c>
    </row>
    <row r="18" spans="1:20" ht="12.75" customHeight="1" thickTop="1" x14ac:dyDescent="0.2">
      <c r="A18" s="25"/>
      <c r="B18" s="139" t="s">
        <v>54</v>
      </c>
      <c r="C18" s="544" t="s">
        <v>551</v>
      </c>
      <c r="D18" s="545"/>
      <c r="K18" s="37"/>
      <c r="L18" s="108" t="str">
        <f>IF(Lang="Français","Coiffe",IF(Lang="English","Nose Cone",""))</f>
        <v>Coiffe</v>
      </c>
      <c r="M18" s="547">
        <f>IF(LEFT(Forme_ogive,5)="Parab",1/2*Long_ogive,IF(LEFT(Forme_ogive,4)="Ogiv",7/15*Long_ogive,IF(LEFT(Forme_ogive,3)="Con",2/3*Long_ogive)))</f>
        <v>0.66666666666666663</v>
      </c>
      <c r="N18" s="548"/>
      <c r="O18" s="546">
        <f>2*POWER(D_og/D_ref, 2)</f>
        <v>1.304733727810651</v>
      </c>
      <c r="P18" s="546"/>
      <c r="Q18" s="29"/>
      <c r="S18" s="386" t="str">
        <f>IF(Lang="Français","Emplanture","Root edge")</f>
        <v>Emplanture</v>
      </c>
      <c r="T18" s="387">
        <f>m_ail</f>
        <v>190</v>
      </c>
    </row>
    <row r="19" spans="1:20" ht="12.75" customHeight="1" x14ac:dyDescent="0.2">
      <c r="A19" s="25"/>
      <c r="B19" s="139" t="str">
        <f>IF(Lang="Français","Position du bas",IF(Lang="English","Basement",""))</f>
        <v>Position du bas</v>
      </c>
      <c r="C19" s="575">
        <v>1120</v>
      </c>
      <c r="D19" s="575"/>
      <c r="L19" s="108" t="str">
        <f>IF(Lang="Français","Ailerons",IF(Lang="English","Fins",""))</f>
        <v>Ailerons</v>
      </c>
      <c r="M19" s="547">
        <f>(XCpa*Cnail-0.5*XCpi*Cni)/Cnai</f>
        <v>963.39506172839526</v>
      </c>
      <c r="N19" s="548"/>
      <c r="O19" s="549">
        <f>Cnail-Cni/2</f>
        <v>14.372450779495276</v>
      </c>
      <c r="P19" s="550"/>
      <c r="Q19" s="29"/>
      <c r="S19" s="386" t="str">
        <f>IF(Lang="Français","Bas","Base")</f>
        <v>Bas</v>
      </c>
      <c r="T19" s="387">
        <f>X_ail</f>
        <v>1040</v>
      </c>
    </row>
    <row r="20" spans="1:20" ht="12.75" customHeight="1" thickBot="1" x14ac:dyDescent="0.25">
      <c r="A20" s="25"/>
      <c r="B20" s="428" t="str">
        <f>IF(Propu="Cariacou","Cariacou :"," ")</f>
        <v xml:space="preserve"> </v>
      </c>
      <c r="C20" s="576" t="str">
        <f>IF(Propu="Pandora (Pro24-6G)",IF(Lang="Français","C'Space Seulement",IF(Lang="English","C'Space only","")),"")</f>
        <v/>
      </c>
      <c r="D20" s="576"/>
      <c r="L20" s="108" t="str">
        <f>IF(Lang="Français","Ail bas entier",IF(Lang="English","Total Lower Fins",""))</f>
        <v>Ail bas entier</v>
      </c>
      <c r="M20" s="547">
        <f>X_ail-m_ail+p_ail*(m_ail+2*n_ail)/(3*(m_ail+n_ail))+(m_ail+n_ail-m_ail*n_ail/(m_ail+n_ail))/6</f>
        <v>963.39506172839515</v>
      </c>
      <c r="N20" s="548"/>
      <c r="O20" s="546">
        <f>4*Q_ail*POWER((E_ail/D_ref),2)*(1+D_ail/(2*E_ail+D_ail))/(1+SQRT(1+POWER(2*f_ail/(m_ail+n_ail),2)))</f>
        <v>14.372450779495276</v>
      </c>
      <c r="P20" s="546"/>
      <c r="Q20" s="29"/>
    </row>
    <row r="21" spans="1:20" ht="12.75" customHeight="1" thickTop="1" thickBot="1" x14ac:dyDescent="0.25">
      <c r="A21" s="25"/>
      <c r="B21" s="30"/>
      <c r="C21" s="551" t="str">
        <f>IF(Lang="Français","Coiffe",IF(Lang="English","Nose Cone",""))</f>
        <v>Coiffe</v>
      </c>
      <c r="D21" s="552"/>
      <c r="L21" s="108" t="str">
        <f>IF(Lang="Français","Ailerons haut",IF(Lang="English","Upper Fins",""))</f>
        <v>Ailerons haut</v>
      </c>
      <c r="M21" s="547">
        <f>IF(LEFT(Type_masquage,1)="M",0, X_can-m_can+p_can*(m_can+2*n_can)/(3*(m_can+n_can))+(m_can+n_can-m_can*n_can/(m_can+n_can))/6)</f>
        <v>0</v>
      </c>
      <c r="N21" s="548"/>
      <c r="O21" s="546">
        <f>IF(LEFT(Type_masquage,1)="M",0, 4*Q_can*POWER((E_can/D_ref),2)*(1+D_can/(2*E_can+D_can))/(1+SQRT(1+POWER(2*f_can/(m_can+n_can),2))))</f>
        <v>0</v>
      </c>
      <c r="P21" s="546"/>
      <c r="Q21" s="29"/>
    </row>
    <row r="22" spans="1:20" ht="12.75" customHeight="1" thickTop="1" x14ac:dyDescent="0.2">
      <c r="A22" s="25"/>
      <c r="B22" s="139" t="str">
        <f>IF(Lang="Français","Forme",IF(Lang="English","Shape",""))</f>
        <v>Forme</v>
      </c>
      <c r="C22" s="577" t="s">
        <v>569</v>
      </c>
      <c r="D22" s="578"/>
      <c r="L22" s="108" t="str">
        <f>IF(Lang="Français","Partie masquée",IF(Lang="English","Interation zone",""))</f>
        <v>Partie masquée</v>
      </c>
      <c r="M22" s="560">
        <f>IF(LEFT(Type_masquage,1)="B", X_int-m_int+p_int*(m_int+2*n_int)/(3*(m_int+n_int))+(m_int+n_int-m_int*n_int/(m_int+n_int))/6, 0 )</f>
        <v>0</v>
      </c>
      <c r="N22" s="560"/>
      <c r="O22" s="549">
        <f>IF(LEFT(Type_masquage,1)="B", 4*Q_int*POWER((E_int/D_ref),2)*(1+D_int/(2*E_int+D_int))/(1+SQRT(1+POWER(2*f_int/(m_int+n_int),2))), 0 )</f>
        <v>0</v>
      </c>
      <c r="P22" s="550"/>
      <c r="Q22" s="29"/>
    </row>
    <row r="23" spans="1:20" ht="12.75" customHeight="1" x14ac:dyDescent="0.2">
      <c r="A23" s="25"/>
      <c r="B23" s="139" t="str">
        <f>IF(Lang="Français","Hauteur",IF(Lang="English","Heigth",""))</f>
        <v>Hauteur</v>
      </c>
      <c r="C23" s="554">
        <v>1</v>
      </c>
      <c r="D23" s="555"/>
      <c r="L23" s="108" t="s">
        <v>156</v>
      </c>
      <c r="M23" s="547">
        <f>IF(OR(RIGHT(Nb_diam,1)=",",D2j=0),0, X_j+l_j/3*(1+1/(1+D1j/D2j)) )</f>
        <v>32.063829787234042</v>
      </c>
      <c r="N23" s="548"/>
      <c r="O23" s="546">
        <f>IF(OR(RIGHT(Nb_diam,1)=",",D2j=0),0,2*(POWER(D2j/D_ref,2)-POWER(D1j/D_ref,2)))</f>
        <v>0.695266272189349</v>
      </c>
      <c r="P23" s="546"/>
      <c r="Q23" s="29"/>
    </row>
    <row r="24" spans="1:20" ht="12.75" customHeight="1" thickBot="1" x14ac:dyDescent="0.25">
      <c r="A24" s="25"/>
      <c r="B24" s="139" t="str">
        <f>IF(Lang="Français","Diamètre",IF(Lang="English","Diameter",""))</f>
        <v>Diamètre</v>
      </c>
      <c r="C24" s="554">
        <v>84</v>
      </c>
      <c r="D24" s="555"/>
      <c r="L24" s="108" t="s">
        <v>157</v>
      </c>
      <c r="M24" s="547">
        <f>IF( OR(RIGHT(Nb_diam,1)=",",D2r=0), 0, X_r+l_r/3*(1+1/(1+D1r/D2r)) )</f>
        <v>1094.113475177305</v>
      </c>
      <c r="N24" s="548"/>
      <c r="O24" s="546">
        <f>IF( OR(RIGHT(Nb_diam,1)=",",D2r=0), 0, 2*(POWER(D2r/D_ref,2)-POWER(D1r/D_ref,2)) )</f>
        <v>-0.695266272189349</v>
      </c>
      <c r="P24" s="546"/>
      <c r="Q24" s="29"/>
    </row>
    <row r="25" spans="1:20"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0"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45957</v>
      </c>
      <c r="G26" s="137" t="s">
        <v>62</v>
      </c>
      <c r="H26" s="541" t="str">
        <f>IF(Lang="Français","Résultats",IF(Lang="English","Results",""))</f>
        <v>Résultats</v>
      </c>
      <c r="I26" s="541"/>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0" ht="12.75" customHeight="1" thickTop="1" x14ac:dyDescent="0.2">
      <c r="A27" s="25"/>
      <c r="B27" s="30"/>
      <c r="C27" s="573" t="s">
        <v>423</v>
      </c>
      <c r="D27" s="574"/>
      <c r="E27" s="146">
        <f>m_ail</f>
        <v>190</v>
      </c>
      <c r="F27" s="105" t="s">
        <v>64</v>
      </c>
      <c r="G27" s="104">
        <f>IF(RIGHT(Type_fusee,1)=".",10, IF(OR(LEFT(Type_fusee,1)="R",LEFT(Type_fusee,1)=",",LEFT(Type_fusee,4)="Mini"),10, IF(LEFT(Type_fusee,5)="Micro",10, IF(RIGHT(Type_fusee,1)=" ",1))))</f>
        <v>10</v>
      </c>
      <c r="H27" s="589">
        <f>Long_tot/D_ref</f>
        <v>10.76923076923077</v>
      </c>
      <c r="I27" s="590"/>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2">
      <c r="A28" s="25"/>
      <c r="B28" s="524" t="str">
        <f>IF(Lang="Français"," Emplanture  'm'",IF(Lang="English"," Root edge  'm'",""))</f>
        <v xml:space="preserve"> Emplanture  'm'</v>
      </c>
      <c r="C28" s="177">
        <v>190</v>
      </c>
      <c r="D28" s="177">
        <v>180</v>
      </c>
      <c r="E28" s="146">
        <f>n_ail+(m_ail-n_ail)*(1-E_int/E_ail)</f>
        <v>106.55172413793105</v>
      </c>
      <c r="F28" s="105" t="str">
        <f>IF(Lang="Français","Portance","Lift")</f>
        <v>Portance</v>
      </c>
      <c r="G28" s="104">
        <f>IF(RIGHT(Type_fusee,1)=".",15,IF(OR(LEFT(Type_fusee,1)="R",LEFT(Type_fusee,1)=",",LEFT(Type_fusee,4)="Mini"),15, IF(LEFT(Type_fusee,5)="Micro",15, IF(RIGHT(Type_fusee,1)=" ",15))))</f>
        <v>15</v>
      </c>
      <c r="H28" s="508">
        <f>Cnai+Cnc+Cno+Cnj+Cnr</f>
        <v>15.677184507305929</v>
      </c>
      <c r="I28" s="508">
        <f>Cnail+Cnc+Cno+Cnj+Cnr</f>
        <v>15.677184507305929</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0" ht="12.75" customHeight="1" x14ac:dyDescent="0.2">
      <c r="A29" s="25"/>
      <c r="B29" s="524" t="str">
        <f>IF(Lang="Français"," Saumon       'n'",IF(Lang="English"," Tip edge    'n'",""))</f>
        <v xml:space="preserve"> Saumon       'n'</v>
      </c>
      <c r="C29" s="35">
        <v>80</v>
      </c>
      <c r="D29" s="35">
        <v>80</v>
      </c>
      <c r="E29" s="146">
        <f>p_ail*E_int/E_ail</f>
        <v>136.55172413793105</v>
      </c>
      <c r="F29" s="515" t="str">
        <f>IF(Lang="Français","MargeStat.","StatMargin")</f>
        <v>MargeStat.</v>
      </c>
      <c r="G29" s="510">
        <f>IF(RIGHT(Type_fusee,1)=".",2, IF(OR(LEFT(Type_fusee,1)="R",LEFT(Type_fusee,1)=",",LEFT(Type_fusee,4)="Mini"),1.5, IF(LEFT(Type_fusee,5)="Micro",1, IF(RIGHT(Type_fusee,1)=" ",1))))</f>
        <v>2</v>
      </c>
      <c r="H29" s="97">
        <f ca="1">(XCp-XcgPlein)/D_ref</f>
        <v>2.6653506119042154</v>
      </c>
      <c r="I29" s="98">
        <f ca="1">(XCp0-XcgVide)/D_ref</f>
        <v>3.277947278220628</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
      <c r="A30" s="25"/>
      <c r="B30" s="524" t="str">
        <f>IF(Lang="Français"," Flèche          'p'"," Offset         'p'")</f>
        <v xml:space="preserve"> Flèche          'p'</v>
      </c>
      <c r="C30" s="35">
        <v>180</v>
      </c>
      <c r="D30" s="35">
        <v>160</v>
      </c>
      <c r="E30" s="146">
        <f>IF(D_can/2+E_can&lt;=D_ail/2,0, IF(D_can/2+E_can&gt;=D_ail/2+E_ail,E_ail,  D_can/2+E_can - D_ail/2  ) )</f>
        <v>110</v>
      </c>
      <c r="F30" s="516" t="str">
        <f>IF(Lang="Français","Couple","Torque")</f>
        <v>Couple</v>
      </c>
      <c r="G30" s="511">
        <f>IF(RIGHT(Type_fusee,1)=".",40, IF(OR(LEFT(Type_fusee,1)="R",LEFT(Type_fusee,1)=",",LEFT(Type_fusee,4)="Mini"),30, IF(LEFT(Type_fusee,5)="Micro",15, IF(RIGHT(Type_fusee,1)=" ",15))))</f>
        <v>40</v>
      </c>
      <c r="H30" s="99">
        <f ca="1">MS_min*Cn</f>
        <v>41.785193319483142</v>
      </c>
      <c r="I30" s="96">
        <f ca="1">MS_max*Cn0</f>
        <v>51.388984285886067</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
      <c r="A31" s="25"/>
      <c r="B31" s="524" t="str">
        <f>IF(Lang="Français"," Envergure     'E'",IF(Lang="English"," Span          'E'",""))</f>
        <v xml:space="preserve"> Envergure     'E'</v>
      </c>
      <c r="C31" s="35">
        <v>145</v>
      </c>
      <c r="D31" s="35">
        <v>110</v>
      </c>
      <c r="E31" s="146">
        <f>ep_ail</f>
        <v>3</v>
      </c>
      <c r="F31" s="106" t="s">
        <v>55</v>
      </c>
      <c r="G31" s="103"/>
      <c r="H31" s="509">
        <f>(Cnai*XCpai+Cnc*XCpc+Cnj*XCpj+Cnr*XCpr+Cno*XCpo)/(Cnai+Cnc+Cnr+Cnj+Cno)</f>
        <v>836.17122860587619</v>
      </c>
      <c r="I31" s="509">
        <f>(Cnail*XCpa+Cnc*XCpc+Cnj*XCpj+Cnr*XCpr+Cno*XCpo)/(Cnail+Cnc+Cnr+Cnj+Cno)</f>
        <v>836.17122860587619</v>
      </c>
      <c r="J31" s="102"/>
      <c r="K31" s="32"/>
      <c r="Q31" s="29"/>
      <c r="R31" s="38"/>
      <c r="S31" s="388"/>
    </row>
    <row r="32" spans="1:20"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24.749684253396286</v>
      </c>
      <c r="I32" s="101">
        <f ca="1">(XCp-XcgVide)/Long_tot*100</f>
        <v>30.438081869191546</v>
      </c>
      <c r="J32" s="102"/>
      <c r="K32" s="32"/>
      <c r="Q32" s="29"/>
      <c r="R32" s="38"/>
    </row>
    <row r="33" spans="1:23" ht="12.75" customHeight="1" x14ac:dyDescent="0.2">
      <c r="A33" s="25"/>
      <c r="B33" s="524" t="str">
        <f>IF(Lang="Français"," Nombre            ",IF(Lang="English"," Number of fins",""))</f>
        <v xml:space="preserve"> Nombre            </v>
      </c>
      <c r="C33" s="36">
        <v>4</v>
      </c>
      <c r="D33" s="36">
        <v>4</v>
      </c>
      <c r="E33" s="146">
        <f>X_ail</f>
        <v>1040</v>
      </c>
      <c r="G33" s="24"/>
      <c r="H33" s="579" t="str">
        <f ca="1">IF(AND(CritCnmin&lt;Cn,Cn0&lt;CritCnmax,CritMsmin&lt;MS_min,MS_max&lt;CritMsmax,CritMsCnmin&lt;MS_Cn_min,MS_Cn_max&lt;CritMsCnmax),"STABLE",IF(OR(Cn&lt;CritCnmin,MS_min&lt;CritMsmin,MS_Cn_min&lt;CritMsCnmin),"INSTABLE",IF(Lang="Français","SURSTABLE","OVERSTABLE")))</f>
        <v>STABLE</v>
      </c>
      <c r="I33" s="580"/>
      <c r="J33" s="31"/>
      <c r="K33" s="32"/>
      <c r="Q33" s="29"/>
      <c r="R33" s="38"/>
    </row>
    <row r="34" spans="1:23" ht="12.75" customHeight="1" x14ac:dyDescent="0.2">
      <c r="A34" s="25"/>
      <c r="B34" s="524" t="str">
        <f>IF(Lang="Français"," Position du bas",IF(Lang="English"," Basement",""))</f>
        <v xml:space="preserve"> Position du bas</v>
      </c>
      <c r="C34" s="35">
        <v>1040</v>
      </c>
      <c r="D34" s="35">
        <v>1250</v>
      </c>
      <c r="E34" s="146">
        <f>D_ail</f>
        <v>104</v>
      </c>
      <c r="G34" s="24"/>
      <c r="H34" s="581"/>
      <c r="I34" s="582"/>
      <c r="K34" s="32"/>
      <c r="Q34" s="29"/>
      <c r="R34" s="38"/>
    </row>
    <row r="35" spans="1:23" ht="12.75" customHeight="1" x14ac:dyDescent="0.2">
      <c r="A35" s="25"/>
      <c r="B35" s="524" t="str">
        <f>IF(Lang="Français"," Diamètre         ",IF(Lang="English"," Diameter at Fins",""))</f>
        <v xml:space="preserve"> Diamètre         </v>
      </c>
      <c r="C35" s="35">
        <v>104</v>
      </c>
      <c r="D35" s="35">
        <f>D_ref</f>
        <v>104</v>
      </c>
      <c r="E35" s="146">
        <f>SQRT(POWER(p_int+n_int/2-m_int/2,2)+POWER(E_int,2))</f>
        <v>145.23178407575389</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191.44189719076647</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566</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423</v>
      </c>
      <c r="H111" s="43"/>
      <c r="I111" s="44"/>
      <c r="J111" s="43"/>
      <c r="L111" s="43"/>
      <c r="M111" s="43"/>
      <c r="N111" s="43"/>
      <c r="Q111" s="43"/>
      <c r="R111" s="43"/>
    </row>
    <row r="112" spans="2:18" x14ac:dyDescent="0.2">
      <c r="B112" s="38" t="s">
        <v>424</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-1</v>
      </c>
      <c r="D124" s="46">
        <v>0</v>
      </c>
      <c r="E124" s="93">
        <f t="shared" ref="E124:E136" si="0">-D124</f>
        <v>0</v>
      </c>
      <c r="K124" s="46"/>
    </row>
    <row r="125" spans="2:18" x14ac:dyDescent="0.2">
      <c r="B125" s="45" t="s">
        <v>72</v>
      </c>
      <c r="C125" s="46">
        <f>-Long_ogive</f>
        <v>-1</v>
      </c>
      <c r="D125" s="46">
        <f>D_og/2</f>
        <v>42</v>
      </c>
      <c r="E125" s="93">
        <f t="shared" si="0"/>
        <v>-42</v>
      </c>
      <c r="K125" s="46"/>
    </row>
    <row r="126" spans="2:18" x14ac:dyDescent="0.2">
      <c r="B126" s="45" t="s">
        <v>73</v>
      </c>
      <c r="C126" s="46">
        <f>IF(AND(RIGHT(Nb_diam,1)=".",X_j), -X_j, C125 )</f>
        <v>-1</v>
      </c>
      <c r="D126" s="46">
        <f>IF(AND(RIGHT(Nb_diam,1)=".",X_j), D1j/2, D125 )</f>
        <v>42</v>
      </c>
      <c r="E126" s="93">
        <f t="shared" si="0"/>
        <v>-42</v>
      </c>
      <c r="K126" s="46"/>
    </row>
    <row r="127" spans="2:18" x14ac:dyDescent="0.2">
      <c r="B127" s="45" t="s">
        <v>74</v>
      </c>
      <c r="C127" s="46">
        <f>IF(AND(RIGHT(Nb_diam,1)=".",X_j), -X_j-l_j, C126 )</f>
        <v>-61</v>
      </c>
      <c r="D127" s="46">
        <f>IF(AND(RIGHT(Nb_diam,1)=".",X_j), D2j/2, D126 )</f>
        <v>52</v>
      </c>
      <c r="E127" s="93">
        <f t="shared" si="0"/>
        <v>-52</v>
      </c>
      <c r="K127" s="46"/>
    </row>
    <row r="128" spans="2:18" x14ac:dyDescent="0.2">
      <c r="B128" s="45" t="s">
        <v>75</v>
      </c>
      <c r="C128" s="46">
        <f>IF(AND(RIGHT(Nb_diam,1)=".",X_r), -X_r, C127 )</f>
        <v>-1070</v>
      </c>
      <c r="D128" s="46">
        <f>IF(AND(RIGHT(Nb_diam,1)=".",X_r), D1r/2, D127 )</f>
        <v>52</v>
      </c>
      <c r="E128" s="93">
        <f t="shared" si="0"/>
        <v>-52</v>
      </c>
      <c r="K128" s="46"/>
    </row>
    <row r="129" spans="2:11" x14ac:dyDescent="0.2">
      <c r="B129" s="45" t="s">
        <v>76</v>
      </c>
      <c r="C129" s="46">
        <f>IF(AND(RIGHT(Nb_diam,1)=".",X_r), -X_r-l_r, C128 )</f>
        <v>-1120</v>
      </c>
      <c r="D129" s="46">
        <f>IF(AND(RIGHT(Nb_diam,1)=".",X_r), D2r/2, D128 )</f>
        <v>42</v>
      </c>
      <c r="E129" s="93">
        <f t="shared" si="0"/>
        <v>-42</v>
      </c>
      <c r="K129" s="46"/>
    </row>
    <row r="130" spans="2:11" x14ac:dyDescent="0.2">
      <c r="B130" s="45" t="s">
        <v>77</v>
      </c>
      <c r="C130" s="46">
        <f>-Long_tot</f>
        <v>-1120</v>
      </c>
      <c r="D130" s="46">
        <f>D129</f>
        <v>42</v>
      </c>
      <c r="E130" s="93">
        <f t="shared" si="0"/>
        <v>-42</v>
      </c>
      <c r="K130" s="46"/>
    </row>
    <row r="131" spans="2:11" x14ac:dyDescent="0.2">
      <c r="B131" s="45" t="s">
        <v>77</v>
      </c>
      <c r="C131" s="46">
        <f>-Long_tot</f>
        <v>-1120</v>
      </c>
      <c r="D131" s="46">
        <v>0</v>
      </c>
      <c r="E131" s="93">
        <f t="shared" si="0"/>
        <v>0</v>
      </c>
      <c r="K131" s="46"/>
    </row>
    <row r="132" spans="2:11" x14ac:dyDescent="0.2">
      <c r="B132" s="183" t="s">
        <v>78</v>
      </c>
      <c r="C132" s="197">
        <f>-X_ail+m_ail</f>
        <v>-850</v>
      </c>
      <c r="D132" s="197">
        <f>D_ail/2</f>
        <v>52</v>
      </c>
      <c r="E132" s="198">
        <f t="shared" si="0"/>
        <v>-52</v>
      </c>
      <c r="K132" s="46"/>
    </row>
    <row r="133" spans="2:11" x14ac:dyDescent="0.2">
      <c r="B133" s="185" t="s">
        <v>79</v>
      </c>
      <c r="C133" s="46">
        <f>-X_ail+m_ail-p_ail</f>
        <v>-1030</v>
      </c>
      <c r="D133" s="46">
        <f>D_ail/2+E_ail</f>
        <v>197</v>
      </c>
      <c r="E133" s="199">
        <f t="shared" si="0"/>
        <v>-197</v>
      </c>
      <c r="K133" s="46"/>
    </row>
    <row r="134" spans="2:11" x14ac:dyDescent="0.2">
      <c r="B134" s="185" t="s">
        <v>80</v>
      </c>
      <c r="C134" s="46">
        <f>-X_ail+m_ail-p_ail-n_ail</f>
        <v>-1110</v>
      </c>
      <c r="D134" s="46">
        <f>D_ail/2+E_ail</f>
        <v>197</v>
      </c>
      <c r="E134" s="199">
        <f t="shared" si="0"/>
        <v>-197</v>
      </c>
      <c r="K134" s="46"/>
    </row>
    <row r="135" spans="2:11" x14ac:dyDescent="0.2">
      <c r="B135" s="185" t="s">
        <v>81</v>
      </c>
      <c r="C135" s="46">
        <f>-X_ail</f>
        <v>-1040</v>
      </c>
      <c r="D135" s="46">
        <f>D_ail/2</f>
        <v>52</v>
      </c>
      <c r="E135" s="199">
        <f t="shared" si="0"/>
        <v>-52</v>
      </c>
      <c r="K135" s="46"/>
    </row>
    <row r="136" spans="2:11" x14ac:dyDescent="0.2">
      <c r="B136" s="187" t="s">
        <v>78</v>
      </c>
      <c r="C136" s="200">
        <f>-X_ail+m_ail</f>
        <v>-850</v>
      </c>
      <c r="D136" s="200">
        <f>D_ail/2</f>
        <v>52</v>
      </c>
      <c r="E136" s="201">
        <f t="shared" si="0"/>
        <v>-52</v>
      </c>
      <c r="K136" s="46"/>
    </row>
    <row r="137" spans="2:11" x14ac:dyDescent="0.2">
      <c r="B137" s="192" t="str">
        <f>IF(E_ail&gt;0,IF(Lang="Français","Envergure","Span"),"")</f>
        <v>Envergure</v>
      </c>
      <c r="C137" s="197">
        <f>MIN(-X_ail,-X_ail+m_ail-p_ail-n_ail)-Long_tot/30</f>
        <v>-1147.3333333333333</v>
      </c>
      <c r="D137" s="207">
        <f>-D_ail/2-E_ail</f>
        <v>-197</v>
      </c>
      <c r="E137" s="93"/>
      <c r="K137" s="46"/>
    </row>
    <row r="138" spans="2:11" x14ac:dyDescent="0.2">
      <c r="B138" s="195" t="s">
        <v>166</v>
      </c>
      <c r="C138" s="46">
        <f>MIN(-X_ail,-X_ail+m_ail-p_ail-n_ail)-Long_tot/30</f>
        <v>-1147.3333333333333</v>
      </c>
      <c r="D138" s="208">
        <f>-D_ail/2-E_ail/2</f>
        <v>-124.5</v>
      </c>
      <c r="E138" s="93"/>
      <c r="K138" s="46"/>
    </row>
    <row r="139" spans="2:11" x14ac:dyDescent="0.2">
      <c r="B139" s="212" t="s">
        <v>162</v>
      </c>
      <c r="C139" s="200">
        <f>MIN(-X_ail,-X_ail+m_ail-p_ail-n_ail)-Long_tot/30</f>
        <v>-1147.3333333333333</v>
      </c>
      <c r="D139" s="209">
        <f>-D_ail/2</f>
        <v>-52</v>
      </c>
      <c r="E139" s="93"/>
      <c r="K139" s="46"/>
    </row>
    <row r="140" spans="2:11" x14ac:dyDescent="0.2">
      <c r="B140" s="192" t="str">
        <f>IF(Lang="Français","Emplanture","Root edge")</f>
        <v>Emplanture</v>
      </c>
      <c r="C140" s="197">
        <f>-X_ail+m_ail</f>
        <v>-850</v>
      </c>
      <c r="D140" s="207">
        <f>D_ail/2+E_ail+Long_tot/20</f>
        <v>253</v>
      </c>
      <c r="E140" s="93"/>
      <c r="K140" s="46"/>
    </row>
    <row r="141" spans="2:11" x14ac:dyDescent="0.2">
      <c r="B141" s="195" t="s">
        <v>168</v>
      </c>
      <c r="C141" s="46">
        <f>-X_ail+m_ail/2</f>
        <v>-945</v>
      </c>
      <c r="D141" s="208">
        <f>D_ail/2+E_ail+Long_tot/20</f>
        <v>253</v>
      </c>
      <c r="E141" s="93"/>
      <c r="K141" s="46"/>
    </row>
    <row r="142" spans="2:11" x14ac:dyDescent="0.2">
      <c r="B142" s="212" t="s">
        <v>169</v>
      </c>
      <c r="C142" s="200">
        <f>-X_ail</f>
        <v>-1040</v>
      </c>
      <c r="D142" s="209">
        <f>D_ail/2+E_ail+Long_tot/20</f>
        <v>253</v>
      </c>
      <c r="E142" s="93"/>
      <c r="K142" s="46"/>
    </row>
    <row r="143" spans="2:11" x14ac:dyDescent="0.2">
      <c r="B143" s="192" t="str">
        <f>IF(p_ail&lt;&gt;0,IF(Lang="Français","Flèche","Offset"),"")</f>
        <v>Flèche</v>
      </c>
      <c r="C143" s="197">
        <f>-X_ail+m_ail</f>
        <v>-850</v>
      </c>
      <c r="D143" s="207">
        <f>-D_ail/2-E_ail-Long_tot/30</f>
        <v>-234.33333333333334</v>
      </c>
      <c r="E143" s="93"/>
      <c r="K143" s="46"/>
    </row>
    <row r="144" spans="2:11" x14ac:dyDescent="0.2">
      <c r="B144" s="195" t="s">
        <v>165</v>
      </c>
      <c r="C144" s="46">
        <f>-X_ail+m_ail-p_ail/2</f>
        <v>-940</v>
      </c>
      <c r="D144" s="208">
        <f>-D_ail/2-E_ail-Long_tot/30</f>
        <v>-234.33333333333334</v>
      </c>
      <c r="E144" s="93"/>
      <c r="K144" s="46"/>
    </row>
    <row r="145" spans="2:11" x14ac:dyDescent="0.2">
      <c r="B145" s="212" t="s">
        <v>163</v>
      </c>
      <c r="C145" s="200">
        <f>-X_ail+m_ail-p_ail</f>
        <v>-1030</v>
      </c>
      <c r="D145" s="209">
        <f>-D_ail/2-E_ail-Long_tot/30</f>
        <v>-234.33333333333334</v>
      </c>
      <c r="E145" s="93"/>
      <c r="K145" s="46"/>
    </row>
    <row r="146" spans="2:11" x14ac:dyDescent="0.2">
      <c r="B146" s="192" t="str">
        <f>IF(n_ail&gt;0,IF(Lang="Français","Saumon","Tip edge"),"")</f>
        <v>Saumon</v>
      </c>
      <c r="C146" s="197">
        <f>-X_ail+m_ail-p_ail</f>
        <v>-1030</v>
      </c>
      <c r="D146" s="207">
        <f>-D_ail/2-E_ail-Long_tot/20</f>
        <v>-253</v>
      </c>
      <c r="E146" s="93"/>
      <c r="K146" s="46"/>
    </row>
    <row r="147" spans="2:11" x14ac:dyDescent="0.2">
      <c r="B147" s="195" t="s">
        <v>167</v>
      </c>
      <c r="C147" s="46">
        <f>-X_ail+m_ail-p_ail-n_ail/2</f>
        <v>-1070</v>
      </c>
      <c r="D147" s="208">
        <f>-D_ail/2-E_ail-Long_tot/20</f>
        <v>-253</v>
      </c>
      <c r="E147" s="93"/>
      <c r="K147" s="46"/>
    </row>
    <row r="148" spans="2:11" x14ac:dyDescent="0.2">
      <c r="B148" s="212" t="s">
        <v>164</v>
      </c>
      <c r="C148" s="200">
        <f>-X_ail+m_ail-p_ail-n_ail</f>
        <v>-1110</v>
      </c>
      <c r="D148" s="209">
        <f>-D_ail/2-E_ail-Long_tot/20</f>
        <v>-253</v>
      </c>
      <c r="E148" s="93"/>
      <c r="K148" s="46"/>
    </row>
    <row r="149" spans="2:11" x14ac:dyDescent="0.2">
      <c r="B149" s="183" t="s">
        <v>82</v>
      </c>
      <c r="C149" s="197">
        <f ca="1">-XcgPlein</f>
        <v>-558.97476496783781</v>
      </c>
      <c r="D149" s="207">
        <v>0</v>
      </c>
      <c r="E149" s="93"/>
      <c r="K149" s="46"/>
    </row>
    <row r="150" spans="2:11" x14ac:dyDescent="0.2">
      <c r="B150" s="187" t="s">
        <v>83</v>
      </c>
      <c r="C150" s="200">
        <f ca="1">-XcgVide</f>
        <v>-495.26471167093086</v>
      </c>
      <c r="D150" s="209">
        <v>0</v>
      </c>
      <c r="E150" s="93"/>
      <c r="K150" s="46"/>
    </row>
    <row r="151" spans="2:11" x14ac:dyDescent="0.2">
      <c r="B151" s="183" t="s">
        <v>84</v>
      </c>
      <c r="C151" s="197">
        <f>-XCp</f>
        <v>-836.17122860587619</v>
      </c>
      <c r="D151" s="207">
        <v>0</v>
      </c>
      <c r="E151" s="93"/>
      <c r="K151" s="46"/>
    </row>
    <row r="152" spans="2:11" x14ac:dyDescent="0.2">
      <c r="B152" s="187" t="s">
        <v>84</v>
      </c>
      <c r="C152" s="200">
        <f>-XCp</f>
        <v>-836.17122860587619</v>
      </c>
      <c r="D152" s="209">
        <f>Cn*D_ref/CritCnmin</f>
        <v>108.6951459173211</v>
      </c>
      <c r="E152" s="93"/>
      <c r="K152" s="46"/>
    </row>
    <row r="153" spans="2:11" x14ac:dyDescent="0.2">
      <c r="B153" s="185" t="s">
        <v>422</v>
      </c>
      <c r="C153" s="46">
        <f>-XCp0</f>
        <v>-836.17122860587619</v>
      </c>
      <c r="D153" s="208">
        <f>Cn0*D_ref/CritCnmin</f>
        <v>108.6951459173211</v>
      </c>
      <c r="E153" s="93"/>
      <c r="K153" s="46"/>
    </row>
    <row r="154" spans="2:11" x14ac:dyDescent="0.2">
      <c r="B154" s="185" t="s">
        <v>422</v>
      </c>
      <c r="C154" s="46">
        <f>-XCp0</f>
        <v>-836.17122860587619</v>
      </c>
      <c r="D154" s="208">
        <v>0</v>
      </c>
      <c r="E154" s="93"/>
      <c r="K154" s="46"/>
    </row>
    <row r="155" spans="2:11" x14ac:dyDescent="0.2">
      <c r="B155" s="192" t="str">
        <f>IF(n_ail&gt;0,IF(Lang="Français","Marge Statique","Static Margin"),"")</f>
        <v>Marge Statique</v>
      </c>
      <c r="C155" s="197">
        <f ca="1">(-XcgPlein-XcgVide)/2</f>
        <v>-527.1197383193844</v>
      </c>
      <c r="D155" s="207">
        <f>-D_ail/2-E_ail-Long_tot/20</f>
        <v>-253</v>
      </c>
      <c r="E155" s="93"/>
      <c r="K155" s="46"/>
    </row>
    <row r="156" spans="2:11" x14ac:dyDescent="0.2">
      <c r="B156" s="195" t="s">
        <v>170</v>
      </c>
      <c r="C156" s="46">
        <f ca="1">(C155+C157)/2</f>
        <v>-681.6454834626303</v>
      </c>
      <c r="D156" s="208">
        <f>-D_ail/2-E_ail-Long_tot/20</f>
        <v>-253</v>
      </c>
      <c r="E156" s="93"/>
      <c r="K156" s="46"/>
    </row>
    <row r="157" spans="2:11" x14ac:dyDescent="0.2">
      <c r="B157" s="212" t="s">
        <v>171</v>
      </c>
      <c r="C157" s="200">
        <f>-XCp</f>
        <v>-836.17122860587619</v>
      </c>
      <c r="D157" s="209">
        <f>-D_ail/2-E_ail-Long_tot/20</f>
        <v>-253</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-1131.2</v>
      </c>
      <c r="D168" s="46">
        <f>MAX(E_ail+D_ail/2, Long_tot/3)</f>
        <v>373.33333333333331</v>
      </c>
      <c r="E168" s="93"/>
      <c r="K168" s="46"/>
    </row>
    <row r="169" spans="2:11" x14ac:dyDescent="0.2">
      <c r="B169" s="45" t="s">
        <v>93</v>
      </c>
      <c r="C169" s="46">
        <f>C168</f>
        <v>-1131.2</v>
      </c>
      <c r="D169" s="46">
        <f>-D168</f>
        <v>-373.33333333333331</v>
      </c>
      <c r="E169" s="93"/>
      <c r="K169" s="46"/>
    </row>
    <row r="170" spans="2:11" x14ac:dyDescent="0.2">
      <c r="B170" s="183" t="s">
        <v>94</v>
      </c>
      <c r="C170" s="197">
        <f ca="1">-XpropuRef+Long_propu</f>
        <v>-632</v>
      </c>
      <c r="D170" s="207">
        <f ca="1">-Diam_propu/2</f>
        <v>-27</v>
      </c>
      <c r="E170" s="93"/>
      <c r="K170" s="46"/>
    </row>
    <row r="171" spans="2:11" x14ac:dyDescent="0.2">
      <c r="B171" s="185" t="s">
        <v>95</v>
      </c>
      <c r="C171" s="46">
        <f ca="1">-XpropuRef+Long_propu</f>
        <v>-632</v>
      </c>
      <c r="D171" s="208">
        <f ca="1">Diam_propu/2</f>
        <v>27</v>
      </c>
      <c r="E171" s="93"/>
      <c r="K171" s="46"/>
    </row>
    <row r="172" spans="2:11" x14ac:dyDescent="0.2">
      <c r="B172" s="185" t="s">
        <v>96</v>
      </c>
      <c r="C172" s="46">
        <f>-XpropuRef</f>
        <v>-1120</v>
      </c>
      <c r="D172" s="208">
        <f ca="1">Diam_propu/2</f>
        <v>27</v>
      </c>
      <c r="E172" s="93"/>
      <c r="K172" s="46"/>
    </row>
    <row r="173" spans="2:11" x14ac:dyDescent="0.2">
      <c r="B173" s="185" t="s">
        <v>97</v>
      </c>
      <c r="C173" s="46">
        <f>-XpropuRef</f>
        <v>-1120</v>
      </c>
      <c r="D173" s="208">
        <f ca="1">-Diam_propu/2</f>
        <v>-27</v>
      </c>
      <c r="E173" s="93"/>
      <c r="K173" s="46"/>
    </row>
    <row r="174" spans="2:11" x14ac:dyDescent="0.2">
      <c r="B174" s="187" t="s">
        <v>98</v>
      </c>
      <c r="C174" s="200">
        <f ca="1">-XpropuRef+Long_propu</f>
        <v>-632</v>
      </c>
      <c r="D174" s="209">
        <f ca="1">-Diam_propu/2</f>
        <v>-27</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-0.1</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-0.25</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-0.5</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-0.75</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-1</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2.6653506119042154</v>
      </c>
      <c r="C190" s="203">
        <f>Cn</f>
        <v>15.677184507305929</v>
      </c>
      <c r="D190" s="185">
        <v>3</v>
      </c>
      <c r="E190" s="205">
        <f t="shared" si="4"/>
        <v>33.333333333333336</v>
      </c>
      <c r="K190" s="45"/>
    </row>
    <row r="191" spans="2:11" x14ac:dyDescent="0.2">
      <c r="B191" s="512">
        <f ca="1">(XCp0-XcgPlein)/D_ref</f>
        <v>2.6653506119042154</v>
      </c>
      <c r="C191" s="513">
        <f>Cn0</f>
        <v>15.677184507305929</v>
      </c>
      <c r="D191" s="185">
        <v>4</v>
      </c>
      <c r="E191" s="205">
        <f t="shared" si="4"/>
        <v>25</v>
      </c>
      <c r="K191" s="45"/>
    </row>
    <row r="192" spans="2:11" x14ac:dyDescent="0.2">
      <c r="B192" s="512">
        <f ca="1">(XCp0-XcgVide)/D_ref</f>
        <v>3.277947278220628</v>
      </c>
      <c r="C192" s="513">
        <f>Cn0</f>
        <v>15.677184507305929</v>
      </c>
      <c r="D192" s="185">
        <v>6</v>
      </c>
      <c r="E192" s="205">
        <f t="shared" si="4"/>
        <v>16.666666666666668</v>
      </c>
      <c r="K192" s="45"/>
    </row>
    <row r="193" spans="2:11" x14ac:dyDescent="0.2">
      <c r="B193" s="512">
        <f ca="1">(XCp-XcgVide)/D_ref</f>
        <v>3.277947278220628</v>
      </c>
      <c r="C193" s="513">
        <f>Cn</f>
        <v>15.677184507305929</v>
      </c>
      <c r="D193" s="187">
        <v>7</v>
      </c>
      <c r="E193" s="206">
        <f t="shared" si="4"/>
        <v>14.285714285714286</v>
      </c>
      <c r="K193" s="45"/>
    </row>
    <row r="194" spans="2:11" x14ac:dyDescent="0.2">
      <c r="B194" s="512">
        <f ca="1">MS_min</f>
        <v>2.6653506119042154</v>
      </c>
      <c r="C194" s="514">
        <f>Cn</f>
        <v>15.677184507305929</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462</v>
      </c>
    </row>
    <row r="226" spans="1:1" x14ac:dyDescent="0.2">
      <c r="A226" s="24" t="s">
        <v>475</v>
      </c>
    </row>
    <row r="228" spans="1:1" x14ac:dyDescent="0.2">
      <c r="A228" s="24" t="s">
        <v>476</v>
      </c>
    </row>
    <row r="230" spans="1:1" x14ac:dyDescent="0.2">
      <c r="A230" s="24" t="s">
        <v>477</v>
      </c>
    </row>
    <row r="232" spans="1:1" x14ac:dyDescent="0.2">
      <c r="A232" s="24" t="s">
        <v>478</v>
      </c>
    </row>
    <row r="233" spans="1:1" x14ac:dyDescent="0.2">
      <c r="A233" s="24" t="s">
        <v>479</v>
      </c>
    </row>
    <row r="234" spans="1:1" x14ac:dyDescent="0.2">
      <c r="A234" s="24" t="s">
        <v>480</v>
      </c>
    </row>
    <row r="235" spans="1:1" x14ac:dyDescent="0.2">
      <c r="A235" s="24" t="s">
        <v>481</v>
      </c>
    </row>
    <row r="236" spans="1:1" x14ac:dyDescent="0.2">
      <c r="A236" s="24" t="s">
        <v>482</v>
      </c>
    </row>
    <row r="237" spans="1:1" x14ac:dyDescent="0.2">
      <c r="A237" s="24" t="s">
        <v>483</v>
      </c>
    </row>
    <row r="238" spans="1:1" x14ac:dyDescent="0.2">
      <c r="A238" s="24" t="s">
        <v>183</v>
      </c>
    </row>
    <row r="239" spans="1:1" x14ac:dyDescent="0.2">
      <c r="A239" s="24" t="s">
        <v>484</v>
      </c>
    </row>
    <row r="240" spans="1:1" x14ac:dyDescent="0.2">
      <c r="A240" s="24" t="s">
        <v>485</v>
      </c>
    </row>
    <row r="241" spans="1:1" x14ac:dyDescent="0.2">
      <c r="A241" s="24" t="s">
        <v>183</v>
      </c>
    </row>
    <row r="242" spans="1:1" x14ac:dyDescent="0.2">
      <c r="A242" s="24" t="s">
        <v>486</v>
      </c>
    </row>
    <row r="244" spans="1:1" x14ac:dyDescent="0.2">
      <c r="A244" s="24" t="s">
        <v>487</v>
      </c>
    </row>
    <row r="246" spans="1:1" x14ac:dyDescent="0.2">
      <c r="A246" s="24" t="s">
        <v>488</v>
      </c>
    </row>
    <row r="248" spans="1:1" x14ac:dyDescent="0.2">
      <c r="A248" s="24" t="s">
        <v>489</v>
      </c>
    </row>
    <row r="249" spans="1:1" x14ac:dyDescent="0.2">
      <c r="A249" s="24" t="s">
        <v>490</v>
      </c>
    </row>
    <row r="250" spans="1:1" x14ac:dyDescent="0.2">
      <c r="A250" s="24" t="s">
        <v>491</v>
      </c>
    </row>
    <row r="251" spans="1:1" x14ac:dyDescent="0.2">
      <c r="A251" s="24" t="s">
        <v>492</v>
      </c>
    </row>
    <row r="252" spans="1:1" x14ac:dyDescent="0.2">
      <c r="A252" s="24" t="s">
        <v>493</v>
      </c>
    </row>
    <row r="254" spans="1:1" x14ac:dyDescent="0.2">
      <c r="A254" s="24" t="s">
        <v>494</v>
      </c>
    </row>
    <row r="255" spans="1:1" x14ac:dyDescent="0.2">
      <c r="A255" s="24" t="s">
        <v>495</v>
      </c>
    </row>
    <row r="256" spans="1:1" x14ac:dyDescent="0.2">
      <c r="A256" s="24" t="s">
        <v>496</v>
      </c>
    </row>
    <row r="257" spans="1:1" x14ac:dyDescent="0.2">
      <c r="A257" s="24" t="s">
        <v>497</v>
      </c>
    </row>
    <row r="258" spans="1:1" x14ac:dyDescent="0.2">
      <c r="A258" s="24" t="s">
        <v>498</v>
      </c>
    </row>
    <row r="261" spans="1:1" x14ac:dyDescent="0.2">
      <c r="A261" s="24" t="s">
        <v>499</v>
      </c>
    </row>
    <row r="262" spans="1:1" x14ac:dyDescent="0.2">
      <c r="A262" s="24" t="s">
        <v>500</v>
      </c>
    </row>
    <row r="263" spans="1:1" x14ac:dyDescent="0.2">
      <c r="A263" s="24" t="s">
        <v>501</v>
      </c>
    </row>
    <row r="264" spans="1:1" x14ac:dyDescent="0.2">
      <c r="A264" s="24" t="s">
        <v>502</v>
      </c>
    </row>
    <row r="265" spans="1:1" x14ac:dyDescent="0.2">
      <c r="A265" s="24" t="s">
        <v>503</v>
      </c>
    </row>
    <row r="267" spans="1:1" x14ac:dyDescent="0.2">
      <c r="A267" s="24" t="s">
        <v>496</v>
      </c>
    </row>
    <row r="268" spans="1:1" x14ac:dyDescent="0.2">
      <c r="A268" s="24" t="s">
        <v>497</v>
      </c>
    </row>
    <row r="269" spans="1:1" x14ac:dyDescent="0.2">
      <c r="A269" s="24" t="s">
        <v>504</v>
      </c>
    </row>
    <row r="272" spans="1:1" x14ac:dyDescent="0.2">
      <c r="A272" s="24" t="s">
        <v>464</v>
      </c>
    </row>
    <row r="273" spans="1:1" x14ac:dyDescent="0.2">
      <c r="A273" s="24" t="s">
        <v>465</v>
      </c>
    </row>
    <row r="275" spans="1:1" x14ac:dyDescent="0.2">
      <c r="A275" s="24" t="s">
        <v>505</v>
      </c>
    </row>
    <row r="277" spans="1:1" x14ac:dyDescent="0.2">
      <c r="A277" s="24" t="s">
        <v>504</v>
      </c>
    </row>
    <row r="280" spans="1:1" x14ac:dyDescent="0.2">
      <c r="A280" s="24" t="s">
        <v>466</v>
      </c>
    </row>
    <row r="281" spans="1:1" x14ac:dyDescent="0.2">
      <c r="A281" s="24" t="s">
        <v>467</v>
      </c>
    </row>
    <row r="282" spans="1:1" x14ac:dyDescent="0.2">
      <c r="A282" s="24" t="s">
        <v>506</v>
      </c>
    </row>
    <row r="283" spans="1:1" x14ac:dyDescent="0.2">
      <c r="A283" s="24" t="s">
        <v>507</v>
      </c>
    </row>
    <row r="284" spans="1:1" x14ac:dyDescent="0.2">
      <c r="A284" s="24" t="s">
        <v>504</v>
      </c>
    </row>
    <row r="285" spans="1:1" x14ac:dyDescent="0.2">
      <c r="A285" s="24" t="s">
        <v>468</v>
      </c>
    </row>
    <row r="287" spans="1:1" x14ac:dyDescent="0.2">
      <c r="A287" s="24" t="s">
        <v>508</v>
      </c>
    </row>
    <row r="288" spans="1:1" x14ac:dyDescent="0.2">
      <c r="A288" s="24" t="s">
        <v>506</v>
      </c>
    </row>
    <row r="289" spans="1:1" x14ac:dyDescent="0.2">
      <c r="A289" s="24" t="s">
        <v>509</v>
      </c>
    </row>
    <row r="291" spans="1:1" x14ac:dyDescent="0.2">
      <c r="A291" s="24" t="s">
        <v>504</v>
      </c>
    </row>
    <row r="294" spans="1:1" x14ac:dyDescent="0.2">
      <c r="A294" s="24" t="s">
        <v>510</v>
      </c>
    </row>
    <row r="295" spans="1:1" x14ac:dyDescent="0.2">
      <c r="A295" s="24" t="s">
        <v>511</v>
      </c>
    </row>
    <row r="296" spans="1:1" x14ac:dyDescent="0.2">
      <c r="A296" s="24" t="s">
        <v>512</v>
      </c>
    </row>
    <row r="298" spans="1:1" x14ac:dyDescent="0.2">
      <c r="A298" s="24" t="s">
        <v>504</v>
      </c>
    </row>
    <row r="301" spans="1:1" x14ac:dyDescent="0.2">
      <c r="A301" s="24" t="s">
        <v>513</v>
      </c>
    </row>
    <row r="302" spans="1:1" x14ac:dyDescent="0.2">
      <c r="A302" s="24" t="s">
        <v>514</v>
      </c>
    </row>
    <row r="304" spans="1:1" x14ac:dyDescent="0.2">
      <c r="A304" s="24" t="s">
        <v>515</v>
      </c>
    </row>
    <row r="305" spans="1:1" x14ac:dyDescent="0.2">
      <c r="A305" s="24" t="s">
        <v>516</v>
      </c>
    </row>
    <row r="306" spans="1:1" x14ac:dyDescent="0.2">
      <c r="A306" s="24" t="s">
        <v>504</v>
      </c>
    </row>
    <row r="309" spans="1:1" x14ac:dyDescent="0.2">
      <c r="A309" s="24" t="s">
        <v>513</v>
      </c>
    </row>
    <row r="310" spans="1:1" x14ac:dyDescent="0.2">
      <c r="A310" s="24" t="s">
        <v>517</v>
      </c>
    </row>
    <row r="311" spans="1:1" x14ac:dyDescent="0.2">
      <c r="A311" s="24" t="s">
        <v>513</v>
      </c>
    </row>
    <row r="312" spans="1:1" x14ac:dyDescent="0.2">
      <c r="A312" s="24" t="s">
        <v>518</v>
      </c>
    </row>
    <row r="314" spans="1:1" x14ac:dyDescent="0.2">
      <c r="A314" s="24" t="s">
        <v>519</v>
      </c>
    </row>
    <row r="316" spans="1:1" x14ac:dyDescent="0.2">
      <c r="A316" s="24" t="s">
        <v>504</v>
      </c>
    </row>
    <row r="319" spans="1:1" x14ac:dyDescent="0.2">
      <c r="A319" s="24" t="s">
        <v>513</v>
      </c>
    </row>
    <row r="320" spans="1:1" x14ac:dyDescent="0.2">
      <c r="A320" s="24" t="s">
        <v>520</v>
      </c>
    </row>
    <row r="321" spans="1:1" x14ac:dyDescent="0.2">
      <c r="A321" s="24" t="s">
        <v>521</v>
      </c>
    </row>
    <row r="322" spans="1:1" x14ac:dyDescent="0.2">
      <c r="A322" s="24" t="s">
        <v>522</v>
      </c>
    </row>
    <row r="324" spans="1:1" x14ac:dyDescent="0.2">
      <c r="A324" s="24" t="s">
        <v>504</v>
      </c>
    </row>
    <row r="326" spans="1:1" x14ac:dyDescent="0.2">
      <c r="A326" s="24" t="s">
        <v>463</v>
      </c>
    </row>
    <row r="329" spans="1:1" x14ac:dyDescent="0.2">
      <c r="A329" s="24" t="s">
        <v>469</v>
      </c>
    </row>
    <row r="330" spans="1:1" x14ac:dyDescent="0.2">
      <c r="A330" s="24" t="s">
        <v>470</v>
      </c>
    </row>
    <row r="331" spans="1:1" x14ac:dyDescent="0.2">
      <c r="A331" s="24" t="s">
        <v>523</v>
      </c>
    </row>
    <row r="332" spans="1:1" x14ac:dyDescent="0.2">
      <c r="A332" s="24" t="s">
        <v>524</v>
      </c>
    </row>
    <row r="333" spans="1:1" x14ac:dyDescent="0.2">
      <c r="A333" s="24" t="s">
        <v>525</v>
      </c>
    </row>
    <row r="334" spans="1:1" x14ac:dyDescent="0.2">
      <c r="A334" s="24" t="s">
        <v>526</v>
      </c>
    </row>
    <row r="335" spans="1:1" x14ac:dyDescent="0.2">
      <c r="A335" s="24" t="s">
        <v>527</v>
      </c>
    </row>
    <row r="336" spans="1:1" x14ac:dyDescent="0.2">
      <c r="A336" s="24" t="s">
        <v>480</v>
      </c>
    </row>
    <row r="337" spans="1:1" x14ac:dyDescent="0.2">
      <c r="A337" s="24" t="s">
        <v>471</v>
      </c>
    </row>
    <row r="340" spans="1:1" x14ac:dyDescent="0.2">
      <c r="A340" s="24" t="s">
        <v>472</v>
      </c>
    </row>
    <row r="342" spans="1:1" x14ac:dyDescent="0.2">
      <c r="A342" s="24" t="s">
        <v>528</v>
      </c>
    </row>
    <row r="343" spans="1:1" x14ac:dyDescent="0.2">
      <c r="A343" s="24" t="s">
        <v>529</v>
      </c>
    </row>
    <row r="344" spans="1:1" x14ac:dyDescent="0.2">
      <c r="A344" s="24" t="s">
        <v>530</v>
      </c>
    </row>
    <row r="345" spans="1:1" x14ac:dyDescent="0.2">
      <c r="A345" s="24" t="s">
        <v>531</v>
      </c>
    </row>
    <row r="346" spans="1:1" x14ac:dyDescent="0.2">
      <c r="A346" s="24" t="s">
        <v>532</v>
      </c>
    </row>
    <row r="347" spans="1:1" x14ac:dyDescent="0.2">
      <c r="A347" s="24" t="s">
        <v>480</v>
      </c>
    </row>
    <row r="348" spans="1:1" x14ac:dyDescent="0.2">
      <c r="A348" s="24" t="s">
        <v>473</v>
      </c>
    </row>
    <row r="349" spans="1:1" x14ac:dyDescent="0.2">
      <c r="A349" s="24" t="s">
        <v>533</v>
      </c>
    </row>
    <row r="350" spans="1:1" x14ac:dyDescent="0.2">
      <c r="A350" s="24" t="s">
        <v>534</v>
      </c>
    </row>
    <row r="352" spans="1:1" x14ac:dyDescent="0.2">
      <c r="A352" s="24" t="s">
        <v>504</v>
      </c>
    </row>
    <row r="355" spans="1:1" x14ac:dyDescent="0.2">
      <c r="A355" s="24" t="s">
        <v>463</v>
      </c>
    </row>
    <row r="361" spans="1:1" x14ac:dyDescent="0.2">
      <c r="A361" s="24" t="s">
        <v>474</v>
      </c>
    </row>
  </sheetData>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7:D27"/>
    <mergeCell ref="C19:D19"/>
    <mergeCell ref="C20:D20"/>
    <mergeCell ref="O23:P23"/>
    <mergeCell ref="O24:P24"/>
    <mergeCell ref="C23:D23"/>
    <mergeCell ref="C22:D22"/>
    <mergeCell ref="C24:D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C28" sqref="C28"/>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632" t="s">
        <v>0</v>
      </c>
      <c r="D2" s="632"/>
      <c r="F2" s="3"/>
      <c r="J2" s="4"/>
      <c r="N2" s="57"/>
    </row>
    <row r="3" spans="1:14" ht="12.75" customHeight="1" x14ac:dyDescent="0.2">
      <c r="A3" s="56"/>
      <c r="B3" s="2"/>
      <c r="C3" s="632"/>
      <c r="D3" s="632"/>
      <c r="H3" s="5"/>
      <c r="J3" s="4"/>
      <c r="N3" s="57"/>
    </row>
    <row r="4" spans="1:14" ht="12.75" customHeight="1" x14ac:dyDescent="0.2">
      <c r="A4" s="56"/>
      <c r="B4" s="2"/>
      <c r="C4" s="636" t="str">
        <f>IF(Lang="Français","Trajectographie de fusée",IF(Lang="English","Rocket Trajectography",""))</f>
        <v>Trajectographie de fusée</v>
      </c>
      <c r="D4" s="636"/>
      <c r="H4" s="5"/>
      <c r="J4" s="4"/>
      <c r="N4" s="57"/>
    </row>
    <row r="5" spans="1:14" ht="12.75" customHeight="1" x14ac:dyDescent="0.2">
      <c r="A5" s="56"/>
      <c r="B5" s="2"/>
      <c r="C5" s="631"/>
      <c r="D5" s="631"/>
      <c r="J5" s="4"/>
      <c r="N5" s="57"/>
    </row>
    <row r="6" spans="1:14" ht="12.95" customHeight="1" x14ac:dyDescent="0.2">
      <c r="A6" s="56"/>
      <c r="B6" s="87"/>
      <c r="C6" s="635" t="str">
        <f>IF(Lang="Français","Remplir les cases jaunes",IF(Lang="English","Fill-in yellow cells only",""))</f>
        <v>Remplir les cases jaunes</v>
      </c>
      <c r="D6" s="635"/>
      <c r="J6" s="4"/>
      <c r="N6" s="57"/>
    </row>
    <row r="7" spans="1:14" x14ac:dyDescent="0.2">
      <c r="A7" s="56"/>
      <c r="B7" s="6"/>
      <c r="C7" s="612" t="str">
        <f>IF(Lang="Français","Fusée",IF(Lang="English","Rocket",""))</f>
        <v>Fusée</v>
      </c>
      <c r="D7" s="612"/>
      <c r="N7" s="58"/>
    </row>
    <row r="8" spans="1:14" ht="12.75" customHeight="1" x14ac:dyDescent="0.25">
      <c r="A8" s="56"/>
      <c r="B8" s="140" t="str">
        <f>IF(Lang="Français","Nom",IF(Lang="English","Name",""))</f>
        <v>Nom</v>
      </c>
      <c r="C8" s="633" t="str">
        <f>Nom</f>
        <v>SP02</v>
      </c>
      <c r="D8" s="633"/>
      <c r="E8" s="5"/>
      <c r="F8" s="5"/>
      <c r="J8" s="4"/>
      <c r="N8" s="57"/>
    </row>
    <row r="9" spans="1:14" ht="12.75" customHeight="1" x14ac:dyDescent="0.25">
      <c r="A9" s="59"/>
      <c r="B9" s="140" t="s">
        <v>4</v>
      </c>
      <c r="C9" s="634" t="str">
        <f>Club</f>
        <v>L'AéroIPSA</v>
      </c>
      <c r="D9" s="634"/>
      <c r="F9" s="5"/>
      <c r="N9" s="58"/>
    </row>
    <row r="10" spans="1:14" ht="12.75" customHeight="1" x14ac:dyDescent="0.25">
      <c r="A10" s="59"/>
      <c r="B10" s="141" t="s">
        <v>562</v>
      </c>
      <c r="C10" s="630" t="str">
        <f>Matricule</f>
        <v>FX0</v>
      </c>
      <c r="D10" s="630"/>
      <c r="F10" s="5"/>
      <c r="N10" s="58"/>
    </row>
    <row r="11" spans="1:14" ht="12.75" customHeight="1" x14ac:dyDescent="0.2">
      <c r="A11" s="59"/>
      <c r="B11" s="140" t="str">
        <f>IF(Lang="Français","Masse totale",IF(Lang="English","Total Mass",""))</f>
        <v>Masse totale</v>
      </c>
      <c r="C11" s="607">
        <f ca="1">MassePlein</f>
        <v>6.0629999999999997</v>
      </c>
      <c r="D11" s="607"/>
      <c r="F11" s="5"/>
      <c r="N11" s="58"/>
    </row>
    <row r="12" spans="1:14" ht="12.75" customHeight="1" x14ac:dyDescent="0.2">
      <c r="A12" s="59"/>
      <c r="B12" s="227" t="str">
        <f>IF(Lang="Français","Propulseur",IF(Lang="English","Motor",""))</f>
        <v>Propulseur</v>
      </c>
      <c r="C12" s="610" t="str">
        <f>Propu</f>
        <v>Pro54-5G WT</v>
      </c>
      <c r="D12" s="611"/>
      <c r="F12" s="5"/>
      <c r="N12" s="58"/>
    </row>
    <row r="13" spans="1:14" ht="12.75" customHeight="1" x14ac:dyDescent="0.2">
      <c r="A13" s="59"/>
      <c r="N13" s="58"/>
    </row>
    <row r="14" spans="1:14" ht="12.75" customHeight="1" x14ac:dyDescent="0.2">
      <c r="A14" s="59"/>
      <c r="B14"/>
      <c r="C14" s="612" t="str">
        <f>IF(Lang="Français","Traînée Aérdynamique",IF(Lang="English","Drag",""))</f>
        <v>Traînée Aérdynamique</v>
      </c>
      <c r="D14" s="612"/>
      <c r="N14" s="58"/>
    </row>
    <row r="15" spans="1:14" ht="12.75" customHeight="1" x14ac:dyDescent="0.2">
      <c r="A15" s="59"/>
      <c r="B15" s="140" t="s">
        <v>40</v>
      </c>
      <c r="C15" s="613">
        <f>(PI()*D_ref^2/4+E_ail*ep_ail*Q_ail)/10^6</f>
        <v>1.0234866535306801E-2</v>
      </c>
      <c r="D15" s="613"/>
      <c r="N15" s="58"/>
    </row>
    <row r="16" spans="1:14" ht="12.75" customHeight="1" x14ac:dyDescent="0.2">
      <c r="A16" s="59"/>
      <c r="B16" s="141" t="s">
        <v>5</v>
      </c>
      <c r="C16" s="605">
        <v>0.6</v>
      </c>
      <c r="D16" s="606"/>
      <c r="N16" s="58"/>
    </row>
    <row r="17" spans="1:18" ht="12.75" customHeight="1" x14ac:dyDescent="0.2">
      <c r="A17" s="59"/>
      <c r="N17" s="58"/>
    </row>
    <row r="18" spans="1:18" ht="12.75" customHeight="1" x14ac:dyDescent="0.2">
      <c r="A18" s="59"/>
      <c r="B18"/>
      <c r="C18" s="612" t="str">
        <f>IF(Lang="Français","Rampe de Lancement",IF(Lang="English","Launch Pad",""))</f>
        <v>Rampe de Lancement</v>
      </c>
      <c r="D18" s="612"/>
      <c r="N18" s="58"/>
    </row>
    <row r="19" spans="1:18" ht="12.75" customHeight="1" x14ac:dyDescent="0.2">
      <c r="A19" s="59"/>
      <c r="B19" s="140" t="str">
        <f>IF(Lang="Français","Longueur",IF(Lang="English","Length",""))</f>
        <v>Longueur</v>
      </c>
      <c r="C19" s="609">
        <f>IF(RIGHT(Type_fusee,1)=".",4, IF(LEFT(Type_fusee,4)="Mini",2.5, IF(LEFT(Type_fusee,5)="Micro",1, IF(RIGHT(Type_fusee,1)=" ",0.1,IF(LEFT(Type_fusee,1)="R",3, 2.5)))))</f>
        <v>4</v>
      </c>
      <c r="D19" s="609"/>
      <c r="N19" s="58"/>
    </row>
    <row r="20" spans="1:18" ht="12.75" customHeight="1" x14ac:dyDescent="0.2">
      <c r="A20" s="59"/>
      <c r="B20" s="140" t="str">
        <f>IF(Lang="Français","Élévation",IF(Lang="English","Angle /horizon",""))</f>
        <v>Élévation</v>
      </c>
      <c r="C20" s="608">
        <v>80</v>
      </c>
      <c r="D20" s="608"/>
      <c r="N20" s="58"/>
    </row>
    <row r="21" spans="1:18" ht="12.75" customHeight="1" x14ac:dyDescent="0.2">
      <c r="A21" s="59"/>
      <c r="B21" s="140" t="s">
        <v>6</v>
      </c>
      <c r="C21" s="609">
        <v>0</v>
      </c>
      <c r="D21" s="609"/>
      <c r="N21" s="58"/>
    </row>
    <row r="22" spans="1:18" x14ac:dyDescent="0.2">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2">
      <c r="A23" s="59"/>
      <c r="C23" s="614" t="str">
        <f>IF(Lang="Français","DescenteSousParachute",IF(Lang="English","Over Parachute",""))</f>
        <v>DescenteSousParachute</v>
      </c>
      <c r="D23" s="615"/>
      <c r="F23" s="4"/>
      <c r="G23" s="50">
        <f ca="1">TODAY()</f>
        <v>45957</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6" t="str">
        <f>IF(Lang="Français","Sortie de Rampe",IF(Lang="English","Launch-Pad Exit",""))</f>
        <v>Sortie de Rampe</v>
      </c>
      <c r="G24" s="617"/>
      <c r="H24" s="491"/>
      <c r="I24" s="491"/>
      <c r="J24" s="491"/>
      <c r="K24" s="492">
        <f ca="1">INDEX(vit_xz,MATCH("Sortie de rampe",Event,0))</f>
        <v>103.69092047227379</v>
      </c>
      <c r="L24" s="493"/>
      <c r="M24" s="500"/>
      <c r="N24" s="58"/>
    </row>
    <row r="25" spans="1:18" x14ac:dyDescent="0.2">
      <c r="A25" s="59"/>
      <c r="B25" s="466" t="str">
        <f>IF(Lang="Français","Masse",IF(Lang="English","Mass",""))</f>
        <v>Masse</v>
      </c>
      <c r="C25" s="467">
        <f ca="1">IF(Nb_sat="0 satellite",MasseVide,MasseVide-m_satellite)</f>
        <v>5.0810000000000004</v>
      </c>
      <c r="D25" s="480">
        <f>IF(RIGHT(Type_fusee,1)=".",1,0.15)</f>
        <v>1</v>
      </c>
      <c r="F25" s="619" t="str">
        <f>IF(Lang="Français","Vit max &amp; Acc max",IF(Lang="English","Max Velocity &amp; Acc",""))</f>
        <v>Vit max &amp; Acc max</v>
      </c>
      <c r="G25" s="599"/>
      <c r="H25" s="115"/>
      <c r="I25" s="115"/>
      <c r="J25" s="115"/>
      <c r="K25" s="158">
        <f ca="1">MAX(vit_xz)</f>
        <v>364.7094452543754</v>
      </c>
      <c r="L25" s="494">
        <f ca="1">MAX(acc_xz)</f>
        <v>206.57898730778007</v>
      </c>
      <c r="M25" s="500"/>
      <c r="N25" s="58"/>
    </row>
    <row r="26" spans="1:18" x14ac:dyDescent="0.2">
      <c r="A26" s="59"/>
      <c r="B26" s="469" t="str">
        <f>IF(Lang="Français","Dépotage",IF(Lang="English","Delay",""))</f>
        <v>Dépotage</v>
      </c>
      <c r="C26" s="505" t="s">
        <v>407</v>
      </c>
      <c r="D26" s="535"/>
      <c r="F26" s="620" t="str">
        <f>IF(Lang="Français","Largage du satellite",IF(Lang="English","Satellite separation",""))</f>
        <v>Largage du satellite</v>
      </c>
      <c r="G26" s="601"/>
      <c r="H26" s="152">
        <f>IF(T_satellite&lt;&gt;0,T_satellite,"")</f>
        <v>4.7</v>
      </c>
      <c r="I26" s="156">
        <f ca="1">IF(T_satellite&lt;&gt;0,INDEX(pos_z,MATCH("Satellite",Event_sat,0)),"")</f>
        <v>1182.2083605237985</v>
      </c>
      <c r="J26" s="154">
        <f ca="1">IF(T_satellite&lt;&gt;0,INDEX(pos_x,MATCH("Satellite",Event_sat,0)),"")</f>
        <v>229.46092697754602</v>
      </c>
      <c r="K26" s="159">
        <f ca="1">IF(T_satellite&lt;&gt;0,INDEX(vit_xz,MATCH("Satellite",Event_sat,0)),"")</f>
        <v>187.47197716059094</v>
      </c>
      <c r="L26" s="495"/>
      <c r="M26" s="485">
        <f ca="1">1/2*Rho_moyen*1*V_ouv_sat^2*S_satellite</f>
        <v>2152.6767110056949</v>
      </c>
      <c r="N26" s="58"/>
    </row>
    <row r="27" spans="1:18" x14ac:dyDescent="0.2">
      <c r="A27" s="59"/>
      <c r="B27" s="468" t="str">
        <f>IF(Lang="Français","Ouverture para",IF(Lang="English","Opening time",""))</f>
        <v>Ouverture para</v>
      </c>
      <c r="C27" s="507">
        <v>16.399999999999999</v>
      </c>
      <c r="D27" s="507">
        <v>4.7</v>
      </c>
      <c r="F27" s="619" t="s">
        <v>15</v>
      </c>
      <c r="G27" s="599"/>
      <c r="H27" s="153">
        <f ca="1">INDEX(t,MATCH("Apogée",Event,0))</f>
        <v>16.799999999999972</v>
      </c>
      <c r="I27" s="157">
        <f ca="1">INDEX(pos_z,MATCH("Apogée",Event,0))</f>
        <v>2071.1038779416986</v>
      </c>
      <c r="J27" s="155">
        <f ca="1">INDEX(pos_x,MATCH("Apogée",Event,0))</f>
        <v>548.50025741822878</v>
      </c>
      <c r="K27" s="160">
        <f ca="1">INDEX(vit_xz,MATCH("Apogée",Event,0))</f>
        <v>21.239665432709298</v>
      </c>
      <c r="L27" s="496"/>
      <c r="M27" s="500"/>
      <c r="N27" s="58"/>
    </row>
    <row r="28" spans="1:18" x14ac:dyDescent="0.2">
      <c r="A28" s="59"/>
      <c r="B28" s="534" t="s">
        <v>557</v>
      </c>
      <c r="C28" s="507" t="s">
        <v>559</v>
      </c>
      <c r="D28" s="507"/>
      <c r="F28" s="618" t="str">
        <f>IF(Lang="Français","Ouverture parachute fusée",IF(Lang="English","Rocket parachute opening",""))</f>
        <v>Ouverture parachute fusée</v>
      </c>
      <c r="G28" s="604"/>
      <c r="H28" s="152">
        <f>T_para</f>
        <v>16.399999999999999</v>
      </c>
      <c r="I28" s="156">
        <f ca="1">INDEX(pos_z,MATCH("Para",Event_para,0))</f>
        <v>2070.1283301773919</v>
      </c>
      <c r="J28" s="486">
        <f ca="1">INDEX(pos_x,MATCH("Para",Event_para,0))</f>
        <v>539.98453388843484</v>
      </c>
      <c r="K28" s="159">
        <f ca="1">INDEX(vit_xz,MATCH("Para",Event_para,0))</f>
        <v>21.795614825535932</v>
      </c>
      <c r="L28" s="495"/>
      <c r="M28" s="485">
        <f ca="1">1/2*Rho_moyen*1*V_ouverture^2*S_para</f>
        <v>139.80983843604486</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23" t="str">
        <f>IF(Lang="Français","Impact balistique",IF(Lang="English","Balistic Impact",""))</f>
        <v>Impact balistique</v>
      </c>
      <c r="G29" s="624"/>
      <c r="H29" s="497">
        <f ca="1">INDEX(t,MATCH("Impact balistique",Event,0))</f>
        <v>42.400000000000333</v>
      </c>
      <c r="I29" s="517" t="s">
        <v>427</v>
      </c>
      <c r="J29" s="487">
        <f ca="1">INDEX(pos_x,MATCH("Impact balistique",Event,0))</f>
        <v>890.86852944611644</v>
      </c>
      <c r="K29" s="501">
        <f ca="1">K47</f>
        <v>114.8308549599014</v>
      </c>
      <c r="L29" s="498"/>
      <c r="M29" s="502">
        <f ca="1">0.5*m_vide*K29^2</f>
        <v>33499.35119971307</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2">
      <c r="A32" s="59"/>
      <c r="B32" s="133" t="str">
        <f>IF(Lang="Français","Vitesse descente",IF(Lang="English","Fall velocity",""))</f>
        <v>Vitesse descente</v>
      </c>
      <c r="C32" s="424">
        <f ca="1">SQRT(2*m_vide*g/Rho_moyen/S_para/Cx_para)</f>
        <v>13.013956736189286</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159.06986415751385</v>
      </c>
      <c r="D33" s="132">
        <f ca="1">IF(V_satellite&lt;&gt;0,Alt_sat/V_satellite,0)</f>
        <v>93.414129085808511</v>
      </c>
      <c r="H33" s="625" t="str">
        <f>IF(Lang="Français","Pour localiser la fusée","To locate the rocket")</f>
        <v>Pour localiser la fusée</v>
      </c>
      <c r="I33" s="625"/>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175.46986415751385</v>
      </c>
      <c r="D34" s="132">
        <f ca="1">T_satellite+Dt_satellite</f>
        <v>98.114129085808514</v>
      </c>
      <c r="F34" s="625" t="str">
        <f>IF(Lang="Français","Couleur fuselage/coiffe","Body/Nose color")</f>
        <v>Couleur fuselage/coiffe</v>
      </c>
      <c r="G34" s="625"/>
      <c r="H34" s="621" t="s">
        <v>266</v>
      </c>
      <c r="I34" s="622"/>
      <c r="J34" s="1"/>
      <c r="K34" s="1"/>
      <c r="L34" s="1"/>
      <c r="M34" s="1"/>
      <c r="N34" s="394"/>
    </row>
    <row r="35" spans="1:16" x14ac:dyDescent="0.2">
      <c r="A35" s="74"/>
      <c r="B35" s="133" t="str">
        <f>IF(Lang="Français","Déport latéral",IF(Lang="English","Lateral shift",""))</f>
        <v>Déport latéral</v>
      </c>
      <c r="C35" s="151">
        <f ca="1">Alt_para*V_vent/V_para</f>
        <v>795.34932078756913</v>
      </c>
      <c r="D35" s="151">
        <f ca="1">IF(V_satellite&lt;&gt;0,Alt_sat*V_vent_sat/V_satellite,0)</f>
        <v>467.0706454290426</v>
      </c>
      <c r="F35" s="625" t="str">
        <f>IF(Lang="Français","Couleur parachute fusée","Rocket parachute color")</f>
        <v>Couleur parachute fusée</v>
      </c>
      <c r="G35" s="625"/>
      <c r="H35" s="621" t="s">
        <v>267</v>
      </c>
      <c r="I35" s="622"/>
      <c r="J35"/>
      <c r="K35"/>
      <c r="L35"/>
      <c r="M35"/>
      <c r="N35" s="394" t="str">
        <f>IF(Lang="Français","fichier initial","Initial file")</f>
        <v>fichier initial</v>
      </c>
      <c r="P35"/>
    </row>
    <row r="36" spans="1:16" x14ac:dyDescent="0.2">
      <c r="A36" s="59"/>
      <c r="F36" s="625" t="str">
        <f>IF(Lang="Français","Couleur parachute satellite","Satellite parachute color")</f>
        <v>Couleur parachute satellite</v>
      </c>
      <c r="G36" s="625"/>
      <c r="H36" s="629" t="s">
        <v>158</v>
      </c>
      <c r="I36" s="629"/>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566</v>
      </c>
    </row>
    <row r="40" spans="1:16" x14ac:dyDescent="0.2">
      <c r="A40" s="626" t="str">
        <f>IF(Lang="Français","Calcul de la surface d'un parachute","Parachute surface calculation")</f>
        <v>Calcul de la surface d'un parachute</v>
      </c>
      <c r="B40" s="627"/>
      <c r="C40" s="627"/>
      <c r="D40" s="628"/>
      <c r="F40" s="626" t="str">
        <f>IF(Lang="Français","Résultats détaillés","Detailled results")</f>
        <v>Résultats détaillés</v>
      </c>
      <c r="G40" s="628"/>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598" t="str">
        <f>IF(Lang="Français","Décollage",IF(Lang="English","Lift-Off",""))</f>
        <v>Décollage</v>
      </c>
      <c r="G42" s="598"/>
      <c r="H42" s="150">
        <v>0</v>
      </c>
      <c r="I42" s="150">
        <v>0</v>
      </c>
      <c r="J42" s="150">
        <v>0</v>
      </c>
      <c r="K42" s="150">
        <v>100</v>
      </c>
      <c r="L42" s="148" t="s">
        <v>14</v>
      </c>
      <c r="M42" s="149">
        <f>Beta_rampe</f>
        <v>80</v>
      </c>
    </row>
    <row r="43" spans="1:16" x14ac:dyDescent="0.2">
      <c r="A43" s="161"/>
      <c r="B43" s="166" t="str">
        <f>IF(Lang="Français","Bord   'a'","Side length 'a'")</f>
        <v>Bord   'a'</v>
      </c>
      <c r="D43" s="162"/>
      <c r="F43" s="599" t="str">
        <f>IF(Lang="Français","Sortie de Rampe",IF(Lang="English","Launch-Pad Exit",""))</f>
        <v>Sortie de Rampe</v>
      </c>
      <c r="G43" s="599"/>
      <c r="H43" s="115">
        <f ca="1">INDEX(t,MATCH("Sortie de rampe",Event,0))</f>
        <v>0.03</v>
      </c>
      <c r="I43" s="115">
        <f ca="1">INDEX(pos_z,MATCH("Sortie de rampe",Event,0))</f>
        <v>2.9910380675463832</v>
      </c>
      <c r="J43" s="115">
        <f ca="1">INDEX(pos_x,MATCH("Sortie de rampe",Event,0))</f>
        <v>0.52740033475778136</v>
      </c>
      <c r="K43" s="116">
        <f ca="1">INDEX(vit_xz,MATCH("Sortie de rampe",Event,0))</f>
        <v>103.69092047227379</v>
      </c>
      <c r="L43" s="116">
        <f ca="1">INDEX(acc_xz,MATCH("Sortie de rampe",Event,0))</f>
        <v>206.57898730778007</v>
      </c>
      <c r="M43" s="116">
        <f ca="1">INDEX(BetaD,MATCH("Sortie de rampe",Event,0))</f>
        <v>80</v>
      </c>
    </row>
    <row r="44" spans="1:16" x14ac:dyDescent="0.2">
      <c r="A44" s="161"/>
      <c r="B44" s="167">
        <v>310</v>
      </c>
      <c r="D44" s="162"/>
      <c r="F44" s="599" t="str">
        <f>IF(Lang="Français","Vit max &amp; Acc max",IF(Lang="English","Max Velocity &amp; Acc",""))</f>
        <v>Vit max &amp; Acc max</v>
      </c>
      <c r="G44" s="599"/>
      <c r="H44" s="115" t="s">
        <v>14</v>
      </c>
      <c r="I44" s="115" t="s">
        <v>14</v>
      </c>
      <c r="J44" s="115" t="s">
        <v>14</v>
      </c>
      <c r="K44" s="117">
        <f ca="1">MAX(vit_xz)</f>
        <v>364.7094452543754</v>
      </c>
      <c r="L44" s="118">
        <f ca="1">MAX(acc_xz)</f>
        <v>206.57898730778007</v>
      </c>
      <c r="M44" s="116" t="s">
        <v>14</v>
      </c>
    </row>
    <row r="45" spans="1:16" x14ac:dyDescent="0.2">
      <c r="A45" s="161"/>
      <c r="B45" s="166" t="str">
        <f>IF(Lang="Français","Coté   'b'","Side width 'b'")</f>
        <v>Coté   'b'</v>
      </c>
      <c r="D45" s="162"/>
      <c r="F45" s="599" t="str">
        <f>IF(Lang="Français","Fin de Propulsion",IF(Lang="English","Motor Burn-Out",""))</f>
        <v>Fin de Propulsion</v>
      </c>
      <c r="G45" s="599"/>
      <c r="H45" s="116">
        <f ca="1">INDEX(t,MATCH("Fin de propulsion",Event,0))</f>
        <v>1.7100000000000013</v>
      </c>
      <c r="I45" s="119">
        <f ca="1">INDEX(pos_z,MATCH("Fin de propulsion",Event,0))</f>
        <v>426.78728527380673</v>
      </c>
      <c r="J45" s="119">
        <f ca="1">INDEX(pos_x,MATCH("Fin de propulsion",Event,0))</f>
        <v>79.103393870097904</v>
      </c>
      <c r="K45" s="119">
        <f ca="1">INDEX(vit_xz,MATCH("Fin de propulsion",Event,0))</f>
        <v>360.01541560770835</v>
      </c>
      <c r="L45" s="116">
        <f ca="1">INDEX(acc_xz,MATCH("Fin de propulsion",Event,0))</f>
        <v>102.14766271265034</v>
      </c>
      <c r="M45" s="116">
        <f ca="1">INDEX(BetaD,MATCH("Fin de propulsion",Event,0))</f>
        <v>79.260725187214987</v>
      </c>
    </row>
    <row r="46" spans="1:16" x14ac:dyDescent="0.2">
      <c r="A46" s="161"/>
      <c r="B46" s="168">
        <v>310</v>
      </c>
      <c r="D46" s="162"/>
      <c r="F46" s="599" t="s">
        <v>15</v>
      </c>
      <c r="G46" s="599"/>
      <c r="H46" s="118">
        <f ca="1">INDEX(t,MATCH("Apogée",Event,0))</f>
        <v>16.799999999999972</v>
      </c>
      <c r="I46" s="117">
        <f ca="1">INDEX(pos_z,MATCH("Apogée",Event,0))</f>
        <v>2071.1038779416986</v>
      </c>
      <c r="J46" s="120">
        <f ca="1">INDEX(pos_x,MATCH("Apogée",Event,0))</f>
        <v>548.50025741822878</v>
      </c>
      <c r="K46" s="120">
        <f ca="1">INDEX(vit_xz,MATCH("Apogée",Event,0))</f>
        <v>21.239665432709298</v>
      </c>
      <c r="L46" s="116">
        <f ca="1">INDEX(acc_xz,MATCH("Apogée",Event,0))</f>
        <v>9.8324067216604298</v>
      </c>
      <c r="M46" s="121">
        <f ca="1">INDEX(BetaD,MATCH("Apogée",Event,0))</f>
        <v>1.2703597968191631</v>
      </c>
    </row>
    <row r="47" spans="1:16" x14ac:dyDescent="0.2">
      <c r="A47" s="161"/>
      <c r="B47" s="169" t="s">
        <v>9</v>
      </c>
      <c r="D47" s="162"/>
      <c r="F47" s="602" t="str">
        <f>IF(Lang="Français","Impact balistique",IF(Lang="English","Balistic Impact",""))</f>
        <v>Impact balistique</v>
      </c>
      <c r="G47" s="602"/>
      <c r="H47" s="116">
        <f ca="1">INDEX(t,MATCH("Impact balistique",Event,0))</f>
        <v>42.400000000000333</v>
      </c>
      <c r="I47" s="148" t="s">
        <v>16</v>
      </c>
      <c r="J47" s="117">
        <f ca="1">INDEX(pos_x,MATCH("Impact balistique",Event,0))</f>
        <v>890.86852944611644</v>
      </c>
      <c r="K47" s="119">
        <f ca="1">INDEX(vit_xz,MATCH("Impact balistique",Event,0))</f>
        <v>114.8308549599014</v>
      </c>
      <c r="L47" s="116">
        <f ca="1">INDEX(acc_xz,MATCH("Impact balistique",Event,0))</f>
        <v>0.43767139976959085</v>
      </c>
      <c r="M47" s="116">
        <f ca="1">INDEX(BetaD,MATCH("Impact balistique",Event,0))</f>
        <v>-87.47544699579197</v>
      </c>
    </row>
    <row r="48" spans="1:16" x14ac:dyDescent="0.2">
      <c r="A48" s="161"/>
      <c r="B48" s="174">
        <f>(4*B44*B46+B44^2)/10^6</f>
        <v>0.48049999999999998</v>
      </c>
      <c r="D48" s="162"/>
      <c r="F48" s="604" t="str">
        <f>IF(Lang="Français","Ouverture parachute fusée",IF(Lang="English","Rocket parachute opening",""))</f>
        <v>Ouverture parachute fusée</v>
      </c>
      <c r="G48" s="604"/>
      <c r="H48" s="122">
        <f>T_para</f>
        <v>16.399999999999999</v>
      </c>
      <c r="I48" s="123">
        <f ca="1">INDEX(pos_z,MATCH("Para",Event_para,0))</f>
        <v>2070.1283301773919</v>
      </c>
      <c r="J48" s="123">
        <f ca="1">INDEX(pos_x,MATCH("Para",Event_para,0))</f>
        <v>539.98453388843484</v>
      </c>
      <c r="K48" s="123">
        <f ca="1">INDEX(vit_xz,MATCH("Para",Event_para,0))</f>
        <v>21.795614825535932</v>
      </c>
      <c r="L48" s="122">
        <f ca="1">INDEX(acc_xz,MATCH("Para",Event_para,0))</f>
        <v>9.8856328586810882</v>
      </c>
      <c r="M48" s="124">
        <f ca="1">INDEX(BetaD,MATCH("Para",Event_para,0))</f>
        <v>11.673807129413509</v>
      </c>
    </row>
    <row r="49" spans="1:13" x14ac:dyDescent="0.2">
      <c r="A49" s="161"/>
      <c r="D49" s="162"/>
      <c r="F49" s="603" t="str">
        <f>IF(Lang="Français","Impact fusée sous para.",IF(Lang="English","Impact of rocket with para. ",""))</f>
        <v>Impact fusée sous para.</v>
      </c>
      <c r="G49" s="603"/>
      <c r="H49" s="125">
        <f ca="1">T_para+Dt_para</f>
        <v>175.46986415751385</v>
      </c>
      <c r="I49" s="127" t="s">
        <v>16</v>
      </c>
      <c r="J49" s="126" t="str">
        <f ca="1">CONCATENATE(TEXT(X_para-Dx_para,"0")," | ",TEXT(X_para+Dx_para,"0"))</f>
        <v>-255 | 1335</v>
      </c>
      <c r="K49" s="126">
        <f ca="1">V_para</f>
        <v>13.013956736189286</v>
      </c>
      <c r="L49" s="128">
        <f>g</f>
        <v>9.81</v>
      </c>
      <c r="M49" s="128" t="s">
        <v>14</v>
      </c>
    </row>
    <row r="50" spans="1:13" x14ac:dyDescent="0.2">
      <c r="A50" s="161"/>
      <c r="D50" s="162"/>
      <c r="F50" s="600" t="str">
        <f>IF(Lang="Français","Largage du satellite",IF(Lang="English","Satellite separation",""))</f>
        <v>Largage du satellite</v>
      </c>
      <c r="G50" s="601"/>
      <c r="H50" s="122">
        <f>IF(T_satellite&lt;&gt;0,T_satellite,"")</f>
        <v>4.7</v>
      </c>
      <c r="I50" s="123">
        <f ca="1">IF(T_satellite&lt;&gt;0,INDEX(pos_z,MATCH("Satellite",Event_sat,0)),"")</f>
        <v>1182.2083605237985</v>
      </c>
      <c r="J50" s="129">
        <f ca="1">IF(T_satellite&lt;&gt;0,INDEX(pos_x,MATCH("Satellite",Event_sat,0)),"")</f>
        <v>229.46092697754602</v>
      </c>
      <c r="K50" s="123">
        <f ca="1">IF(T_satellite&lt;&gt;0,INDEX(vit_xz,MATCH("Satellite",Event_sat,0)),"")</f>
        <v>187.47197716059094</v>
      </c>
      <c r="L50" s="122">
        <f ca="1">IF(T_satellite&lt;&gt;0,INDEX(acc_xz,MATCH("Satellite",Event_sat,0)),"")</f>
        <v>33.650247101994779</v>
      </c>
      <c r="M50" s="124">
        <f ca="1">IF(T_satellite&lt;&gt;0,INDEX(BetaD,MATCH("Satellite",Event_sat,0)),"")</f>
        <v>77.915265339183634</v>
      </c>
    </row>
    <row r="51" spans="1:13" x14ac:dyDescent="0.2">
      <c r="A51" s="161"/>
      <c r="B51" s="166" t="str">
        <f>IF(Lang="Français","Rayon exterieur","Half-diameter ext")</f>
        <v>Rayon exterieur</v>
      </c>
      <c r="D51" s="162"/>
      <c r="F51" s="596" t="str">
        <f>IF(Lang="Français","Impact du satellite",IF(Lang="English","Satellite impact",""))</f>
        <v>Impact du satellite</v>
      </c>
      <c r="G51" s="597"/>
      <c r="H51" s="125">
        <f ca="1">IF(T_satellite&lt;&gt;0,T_satellite+Dt_satellite,"")</f>
        <v>98.114129085808514</v>
      </c>
      <c r="I51" s="130" t="str">
        <f>IF(T_satellite&lt;&gt;0,"~0","")</f>
        <v>~0</v>
      </c>
      <c r="J51" s="130" t="str">
        <f ca="1">IF(T_satellite&lt;&gt;0,CONCATENATE(TEXT(X_satellite-Dx_sat,"0")," | ",TEXT(X_satellite+Dx_sat,"0")),"")</f>
        <v>-238 | 697</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558</v>
      </c>
    </row>
    <row r="105" spans="2:9" x14ac:dyDescent="0.2">
      <c r="B105" s="1" t="s">
        <v>120</v>
      </c>
      <c r="F105" s="477">
        <f ca="1">Combustion+Depotage-9</f>
        <v>-9</v>
      </c>
      <c r="G105" s="478" t="s">
        <v>409</v>
      </c>
      <c r="I105" s="1" t="s">
        <v>559</v>
      </c>
    </row>
    <row r="106" spans="2:9" x14ac:dyDescent="0.2">
      <c r="B106" s="1" t="s">
        <v>121</v>
      </c>
      <c r="F106" s="477">
        <f ca="1">Combustion+Depotage-7</f>
        <v>-7</v>
      </c>
      <c r="G106" s="478" t="s">
        <v>410</v>
      </c>
      <c r="I106" s="1" t="s">
        <v>560</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16.399999999999999</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2071.1038779416986</v>
      </c>
      <c r="C121" s="216">
        <f ca="1">MAX(Altitude_culmi,Portee_balistique)</f>
        <v>2071.1038779416986</v>
      </c>
    </row>
    <row r="123" spans="2:3" x14ac:dyDescent="0.2">
      <c r="B123" s="210" t="s">
        <v>49</v>
      </c>
      <c r="C123" s="211" t="s">
        <v>45</v>
      </c>
    </row>
    <row r="124" spans="2:3" x14ac:dyDescent="0.2">
      <c r="B124" s="217">
        <f ca="1">X_para</f>
        <v>539.98453388843484</v>
      </c>
      <c r="C124" s="214">
        <f ca="1">Alt_para</f>
        <v>2070.1283301773919</v>
      </c>
    </row>
    <row r="125" spans="2:3" x14ac:dyDescent="0.2">
      <c r="B125" s="217">
        <f ca="1">X_para</f>
        <v>539.98453388843484</v>
      </c>
      <c r="C125" s="214">
        <f ca="1">Alt_para/2</f>
        <v>1035.064165088696</v>
      </c>
    </row>
    <row r="126" spans="2:3" x14ac:dyDescent="0.2">
      <c r="B126" s="217">
        <f ca="1">X_para</f>
        <v>539.98453388843484</v>
      </c>
      <c r="C126" s="214">
        <v>0</v>
      </c>
    </row>
    <row r="127" spans="2:3" x14ac:dyDescent="0.2">
      <c r="B127" s="217">
        <f ca="1">X_para+Alt_para/40</f>
        <v>591.73774214286959</v>
      </c>
      <c r="C127" s="214">
        <f ca="1">Alt_para/20</f>
        <v>103.50641650886959</v>
      </c>
    </row>
    <row r="128" spans="2:3" x14ac:dyDescent="0.2">
      <c r="B128" s="217">
        <f ca="1">X_para</f>
        <v>539.98453388843484</v>
      </c>
      <c r="C128" s="214">
        <v>0</v>
      </c>
    </row>
    <row r="129" spans="2:6" x14ac:dyDescent="0.2">
      <c r="B129" s="217">
        <f ca="1">X_para-Alt_para/40</f>
        <v>488.23132563400003</v>
      </c>
      <c r="C129" s="214">
        <f ca="1">Alt_para/20</f>
        <v>103.50641650886959</v>
      </c>
    </row>
    <row r="130" spans="2:6" x14ac:dyDescent="0.2">
      <c r="B130" s="218">
        <f ca="1">X_para</f>
        <v>539.98453388843484</v>
      </c>
      <c r="C130" s="219">
        <v>0</v>
      </c>
    </row>
    <row r="131" spans="2:6" x14ac:dyDescent="0.2">
      <c r="B131" s="210" t="s">
        <v>48</v>
      </c>
      <c r="C131" s="211" t="s">
        <v>45</v>
      </c>
    </row>
    <row r="132" spans="2:6" x14ac:dyDescent="0.2">
      <c r="B132" s="213">
        <f>T_para</f>
        <v>16.399999999999999</v>
      </c>
      <c r="C132" s="214">
        <f ca="1">Alt_para</f>
        <v>2070.1283301773919</v>
      </c>
    </row>
    <row r="133" spans="2:6" x14ac:dyDescent="0.2">
      <c r="B133" s="213">
        <f ca="1">(B132+B134)/2</f>
        <v>95.93493207875693</v>
      </c>
      <c r="C133" s="214">
        <f ca="1">(C132+C134)/2</f>
        <v>1035.064165088696</v>
      </c>
      <c r="E133" s="232">
        <v>1</v>
      </c>
      <c r="F133" s="233" t="s">
        <v>175</v>
      </c>
    </row>
    <row r="134" spans="2:6" x14ac:dyDescent="0.2">
      <c r="B134" s="213">
        <f ca="1">H49</f>
        <v>175.46986415751385</v>
      </c>
      <c r="C134" s="214">
        <f>0</f>
        <v>0</v>
      </c>
      <c r="E134" s="161">
        <v>1</v>
      </c>
      <c r="F134" s="234" t="s">
        <v>176</v>
      </c>
    </row>
    <row r="135" spans="2:6" x14ac:dyDescent="0.2">
      <c r="B135" s="213">
        <f ca="1">H49+E133*sS/2*zZ_fus-E134*sS*tT_fus</f>
        <v>173.74614872941947</v>
      </c>
      <c r="C135" s="214">
        <f ca="1">Alt_para-V_para*(H49-T_para)+E133*sS*Altitude_culmi/H49*zZ_fus+E134*sS/2*Altitude_culmi/H49*tT_fus</f>
        <v>72.729567941263554</v>
      </c>
      <c r="E135" s="161"/>
      <c r="F135" s="241" t="s">
        <v>177</v>
      </c>
    </row>
    <row r="136" spans="2:6" x14ac:dyDescent="0.2">
      <c r="B136" s="213">
        <f ca="1">H49</f>
        <v>175.46986415751385</v>
      </c>
      <c r="C136" s="214">
        <f ca="1">Alt_para-V_para*(H49-T_para)</f>
        <v>0</v>
      </c>
      <c r="E136" s="235" t="s">
        <v>172</v>
      </c>
      <c r="F136" s="236">
        <f ca="1">T_balistique/10</f>
        <v>4.2400000000000331</v>
      </c>
    </row>
    <row r="137" spans="2:6" x14ac:dyDescent="0.2">
      <c r="B137" s="213">
        <f ca="1">H49-E133*sS/2*zZ_fus-E134*sS*tT_fus</f>
        <v>169.50614872941946</v>
      </c>
      <c r="C137" s="214">
        <f ca="1">Alt_para-V_para*(H49-T_para)+E133*sS*Altitude_culmi/H49*zZ_fus-E134*sS/2*Altitude_culmi/H49*tT_fus</f>
        <v>27.361470307788803</v>
      </c>
      <c r="E137" s="235" t="s">
        <v>173</v>
      </c>
      <c r="F137" s="236">
        <f ca="1">(H49-T_para)/H49</f>
        <v>0.90653665756942603</v>
      </c>
    </row>
    <row r="138" spans="2:6" x14ac:dyDescent="0.2">
      <c r="B138" s="215">
        <f ca="1">H49</f>
        <v>175.46986415751385</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0.88915094339622724</v>
      </c>
    </row>
    <row r="155" spans="2:6" x14ac:dyDescent="0.2">
      <c r="B155" s="215" t="b">
        <f>IF(Nb_sat="1 satellite",H51)</f>
        <v>0</v>
      </c>
      <c r="C155" s="216" t="b">
        <f>IF(Nb_sat="1 satellite",0)</f>
        <v>0</v>
      </c>
      <c r="E155" s="237" t="s">
        <v>174</v>
      </c>
      <c r="F155" s="238">
        <f ca="1">V_satellite*(T_balistique-T_satellite)/Alt_sat</f>
        <v>0.403579205511511</v>
      </c>
    </row>
    <row r="157" spans="2:6" x14ac:dyDescent="0.2">
      <c r="B157" s="210" t="s">
        <v>2</v>
      </c>
      <c r="C157" s="228" t="s">
        <v>29</v>
      </c>
      <c r="D157" s="211" t="s">
        <v>3</v>
      </c>
    </row>
    <row r="158" spans="2:6" x14ac:dyDescent="0.2">
      <c r="B158" s="231">
        <f>T_para/4</f>
        <v>4.0999999999999996</v>
      </c>
      <c r="C158" s="82">
        <f ca="1">Alt_para/2</f>
        <v>1035.064165088696</v>
      </c>
      <c r="D158" s="214">
        <f ca="1">X_para/4</f>
        <v>134.99613347210871</v>
      </c>
    </row>
    <row r="159" spans="2:6" x14ac:dyDescent="0.2">
      <c r="B159" s="229">
        <f ca="1">Temps_culmi + (T_balistique-Temps_culmi)/2</f>
        <v>29.600000000000151</v>
      </c>
      <c r="C159" s="230">
        <f ca="1">Altitude_culmi/2</f>
        <v>1035.5519389708493</v>
      </c>
      <c r="D159" s="216">
        <f ca="1">X_culmi+(Portee_balistique-X_culmi)*2/3</f>
        <v>776.74577210348718</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548.50025741822878</v>
      </c>
      <c r="E162" s="422"/>
      <c r="F162" s="423" t="s">
        <v>305</v>
      </c>
    </row>
    <row r="163" spans="2:6" x14ac:dyDescent="0.2">
      <c r="B163" s="231" t="e">
        <f ca="1">IF(AND(Altitude_culmi&gt;80, Altitude_culmi&lt;=350), 49, NA())</f>
        <v>#N/A</v>
      </c>
      <c r="C163" s="5">
        <v>23</v>
      </c>
      <c r="D163" s="82">
        <f t="shared" ca="1" si="0"/>
        <v>571.50025741822878</v>
      </c>
      <c r="E163" s="82"/>
      <c r="F163" s="214">
        <f t="shared" ref="F163:F178" ca="1" si="1">X_culmi-C162</f>
        <v>548.50025741822878</v>
      </c>
    </row>
    <row r="164" spans="2:6" x14ac:dyDescent="0.2">
      <c r="B164" s="231" t="e">
        <f ca="1">IF(AND(Altitude_culmi&gt;80, Altitude_culmi&lt;=350), 43, NA())</f>
        <v>#N/A</v>
      </c>
      <c r="C164" s="5">
        <v>23</v>
      </c>
      <c r="D164" s="82">
        <f t="shared" ca="1" si="0"/>
        <v>571.50025741822878</v>
      </c>
      <c r="E164" s="82"/>
      <c r="F164" s="214">
        <f t="shared" ca="1" si="1"/>
        <v>525.50025741822878</v>
      </c>
    </row>
    <row r="165" spans="2:6" x14ac:dyDescent="0.2">
      <c r="B165" s="231" t="e">
        <f ca="1">IF(AND(Altitude_culmi&gt;80, Altitude_culmi&lt;=350), 43, NA())</f>
        <v>#N/A</v>
      </c>
      <c r="C165" s="5">
        <v>0</v>
      </c>
      <c r="D165" s="82">
        <f t="shared" ca="1" si="0"/>
        <v>548.50025741822878</v>
      </c>
      <c r="E165" s="82"/>
      <c r="F165" s="214">
        <f t="shared" ca="1" si="1"/>
        <v>525.50025741822878</v>
      </c>
    </row>
    <row r="166" spans="2:6" x14ac:dyDescent="0.2">
      <c r="B166" s="231" t="e">
        <f ca="1">IF(AND(Altitude_culmi&gt;80, Altitude_culmi&lt;=350), 43, NA())</f>
        <v>#N/A</v>
      </c>
      <c r="C166" s="5">
        <v>23</v>
      </c>
      <c r="D166" s="82">
        <f t="shared" ca="1" si="0"/>
        <v>571.50025741822878</v>
      </c>
      <c r="E166" s="82"/>
      <c r="F166" s="214">
        <f t="shared" ca="1" si="1"/>
        <v>548.50025741822878</v>
      </c>
    </row>
    <row r="167" spans="2:6" x14ac:dyDescent="0.2">
      <c r="B167" s="231" t="e">
        <f ca="1">IF(AND(Altitude_culmi&gt;80, Altitude_culmi&lt;=350), 0.5, NA())</f>
        <v>#N/A</v>
      </c>
      <c r="C167" s="5">
        <v>23</v>
      </c>
      <c r="D167" s="82">
        <f t="shared" ca="1" si="0"/>
        <v>571.50025741822878</v>
      </c>
      <c r="E167" s="82"/>
      <c r="F167" s="214">
        <f t="shared" ca="1" si="1"/>
        <v>525.50025741822878</v>
      </c>
    </row>
    <row r="168" spans="2:6" x14ac:dyDescent="0.2">
      <c r="B168" s="231" t="e">
        <f ca="1">IF(AND(Altitude_culmi&gt;80, Altitude_culmi&lt;=350), 0.5, NA())</f>
        <v>#N/A</v>
      </c>
      <c r="C168" s="5">
        <v>8</v>
      </c>
      <c r="D168" s="82">
        <f t="shared" ca="1" si="0"/>
        <v>556.50025741822878</v>
      </c>
      <c r="E168" s="82"/>
      <c r="F168" s="214">
        <f t="shared" ca="1" si="1"/>
        <v>525.50025741822878</v>
      </c>
    </row>
    <row r="169" spans="2:6" x14ac:dyDescent="0.2">
      <c r="B169" s="231" t="e">
        <f ca="1">IF(AND(Altitude_culmi&gt;80, Altitude_culmi&lt;=350), 27, NA())</f>
        <v>#N/A</v>
      </c>
      <c r="C169" s="5">
        <v>8</v>
      </c>
      <c r="D169" s="82">
        <f t="shared" ca="1" si="0"/>
        <v>556.50025741822878</v>
      </c>
      <c r="E169" s="82"/>
      <c r="F169" s="214">
        <f t="shared" ca="1" si="1"/>
        <v>540.50025741822878</v>
      </c>
    </row>
    <row r="170" spans="2:6" x14ac:dyDescent="0.2">
      <c r="B170" s="231" t="e">
        <f ca="1">IF(AND(Altitude_culmi&gt;80, Altitude_culmi&lt;=350), 27, NA())</f>
        <v>#N/A</v>
      </c>
      <c r="C170" s="5">
        <v>23</v>
      </c>
      <c r="D170" s="82">
        <f t="shared" ca="1" si="0"/>
        <v>571.50025741822878</v>
      </c>
      <c r="E170" s="82"/>
      <c r="F170" s="214">
        <f t="shared" ca="1" si="1"/>
        <v>540.50025741822878</v>
      </c>
    </row>
    <row r="171" spans="2:6" x14ac:dyDescent="0.2">
      <c r="B171" s="231" t="e">
        <f ca="1">IF(AND(Altitude_culmi&gt;80, Altitude_culmi&lt;=350), 27, NA())</f>
        <v>#N/A</v>
      </c>
      <c r="C171" s="5">
        <v>8</v>
      </c>
      <c r="D171" s="82">
        <f t="shared" ca="1" si="0"/>
        <v>556.50025741822878</v>
      </c>
      <c r="E171" s="82"/>
      <c r="F171" s="214">
        <f t="shared" ca="1" si="1"/>
        <v>525.50025741822878</v>
      </c>
    </row>
    <row r="172" spans="2:6" x14ac:dyDescent="0.2">
      <c r="B172" s="231" t="e">
        <f ca="1">IF(AND(Altitude_culmi&gt;80, Altitude_culmi&lt;=350), 29, NA())</f>
        <v>#N/A</v>
      </c>
      <c r="C172" s="5">
        <v>7.6</v>
      </c>
      <c r="D172" s="82">
        <f t="shared" ca="1" si="0"/>
        <v>556.10025741822881</v>
      </c>
      <c r="E172" s="82"/>
      <c r="F172" s="214">
        <f t="shared" ca="1" si="1"/>
        <v>540.50025741822878</v>
      </c>
    </row>
    <row r="173" spans="2:6" x14ac:dyDescent="0.2">
      <c r="B173" s="231" t="e">
        <f ca="1">IF(AND(Altitude_culmi&gt;80, Altitude_culmi&lt;=350), 31, NA())</f>
        <v>#N/A</v>
      </c>
      <c r="C173" s="5">
        <v>6.8</v>
      </c>
      <c r="D173" s="82">
        <f t="shared" ca="1" si="0"/>
        <v>555.30025741822874</v>
      </c>
      <c r="E173" s="82"/>
      <c r="F173" s="214">
        <f t="shared" ca="1" si="1"/>
        <v>540.90025741822876</v>
      </c>
    </row>
    <row r="174" spans="2:6" x14ac:dyDescent="0.2">
      <c r="B174" s="231" t="e">
        <f ca="1">IF(AND(Altitude_culmi&gt;80, Altitude_culmi&lt;=350), 32, NA())</f>
        <v>#N/A</v>
      </c>
      <c r="C174" s="5">
        <v>6</v>
      </c>
      <c r="D174" s="82">
        <f t="shared" ca="1" si="0"/>
        <v>554.50025741822878</v>
      </c>
      <c r="E174" s="82"/>
      <c r="F174" s="214">
        <f t="shared" ca="1" si="1"/>
        <v>541.70025741822883</v>
      </c>
    </row>
    <row r="175" spans="2:6" x14ac:dyDescent="0.2">
      <c r="B175" s="231" t="e">
        <f ca="1">IF(AND(Altitude_culmi&gt;80, Altitude_culmi&lt;=350), 33, NA())</f>
        <v>#N/A</v>
      </c>
      <c r="C175" s="5">
        <v>5</v>
      </c>
      <c r="D175" s="82">
        <f t="shared" ca="1" si="0"/>
        <v>553.50025741822878</v>
      </c>
      <c r="E175" s="82"/>
      <c r="F175" s="214">
        <f t="shared" ca="1" si="1"/>
        <v>542.50025741822878</v>
      </c>
    </row>
    <row r="176" spans="2:6" x14ac:dyDescent="0.2">
      <c r="B176" s="231" t="e">
        <f ca="1">IF(AND(Altitude_culmi&gt;80, Altitude_culmi&lt;=350), 34, NA())</f>
        <v>#N/A</v>
      </c>
      <c r="C176" s="5">
        <v>3.8</v>
      </c>
      <c r="D176" s="82">
        <f t="shared" ca="1" si="0"/>
        <v>552.30025741822874</v>
      </c>
      <c r="E176" s="82"/>
      <c r="F176" s="214">
        <f t="shared" ca="1" si="1"/>
        <v>543.50025741822878</v>
      </c>
    </row>
    <row r="177" spans="2:6" x14ac:dyDescent="0.2">
      <c r="B177" s="229" t="e">
        <f ca="1">IF(AND(Altitude_culmi&gt;80, Altitude_culmi&lt;=350), 35, NA())</f>
        <v>#N/A</v>
      </c>
      <c r="C177" s="421">
        <v>0</v>
      </c>
      <c r="D177" s="230">
        <f t="shared" ca="1" si="0"/>
        <v>548.50025741822878</v>
      </c>
      <c r="E177" s="82"/>
      <c r="F177" s="214">
        <f t="shared" ca="1" si="1"/>
        <v>544.70025741822883</v>
      </c>
    </row>
    <row r="178" spans="2:6" x14ac:dyDescent="0.2">
      <c r="E178" s="230"/>
      <c r="F178" s="216">
        <f t="shared" ca="1" si="1"/>
        <v>548.50025741822878</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548.50025741822878</v>
      </c>
      <c r="E180" s="228"/>
      <c r="F180" s="211" t="s">
        <v>308</v>
      </c>
    </row>
    <row r="181" spans="2:6" x14ac:dyDescent="0.2">
      <c r="B181" s="231">
        <f ca="1">IF(Altitude_culmi&gt;350, 300, NA())</f>
        <v>300</v>
      </c>
      <c r="C181" s="5">
        <v>0</v>
      </c>
      <c r="D181" s="82">
        <f t="shared" ca="1" si="2"/>
        <v>548.50025741822878</v>
      </c>
      <c r="E181" s="82"/>
      <c r="F181" s="214">
        <f t="shared" ref="F181:F201" ca="1" si="3">X_culmi-C180</f>
        <v>548.50025741822878</v>
      </c>
    </row>
    <row r="182" spans="2:6" x14ac:dyDescent="0.2">
      <c r="B182" s="231">
        <f ca="1">IF(Altitude_culmi&gt;350, 280, NA())</f>
        <v>280</v>
      </c>
      <c r="C182" s="5">
        <v>10</v>
      </c>
      <c r="D182" s="82">
        <f t="shared" ca="1" si="2"/>
        <v>558.50025741822878</v>
      </c>
      <c r="E182" s="82"/>
      <c r="F182" s="214">
        <f t="shared" ca="1" si="3"/>
        <v>548.50025741822878</v>
      </c>
    </row>
    <row r="183" spans="2:6" x14ac:dyDescent="0.2">
      <c r="B183" s="231">
        <f ca="1">IF(Altitude_culmi&gt;350, 280, NA())</f>
        <v>280</v>
      </c>
      <c r="C183" s="5">
        <v>0</v>
      </c>
      <c r="D183" s="82">
        <f t="shared" ca="1" si="2"/>
        <v>548.50025741822878</v>
      </c>
      <c r="E183" s="82"/>
      <c r="F183" s="214">
        <f t="shared" ca="1" si="3"/>
        <v>538.50025741822878</v>
      </c>
    </row>
    <row r="184" spans="2:6" x14ac:dyDescent="0.2">
      <c r="B184" s="231">
        <f ca="1">IF(Altitude_culmi&gt;350, 280, NA())</f>
        <v>280</v>
      </c>
      <c r="C184" s="5">
        <v>10</v>
      </c>
      <c r="D184" s="82">
        <f t="shared" ca="1" si="2"/>
        <v>558.50025741822878</v>
      </c>
      <c r="E184" s="82"/>
      <c r="F184" s="214">
        <f t="shared" ca="1" si="3"/>
        <v>548.50025741822878</v>
      </c>
    </row>
    <row r="185" spans="2:6" x14ac:dyDescent="0.2">
      <c r="B185" s="231">
        <f ca="1">IF(Altitude_culmi&gt;350, 200, NA())</f>
        <v>200</v>
      </c>
      <c r="C185" s="5">
        <v>13</v>
      </c>
      <c r="D185" s="82">
        <f t="shared" ca="1" si="2"/>
        <v>561.50025741822878</v>
      </c>
      <c r="E185" s="82"/>
      <c r="F185" s="214">
        <f t="shared" ca="1" si="3"/>
        <v>538.50025741822878</v>
      </c>
    </row>
    <row r="186" spans="2:6" x14ac:dyDescent="0.2">
      <c r="B186" s="231">
        <f ca="1">IF(Altitude_culmi&gt;350, 160, NA())</f>
        <v>160</v>
      </c>
      <c r="C186" s="5">
        <v>17</v>
      </c>
      <c r="D186" s="82">
        <f t="shared" ca="1" si="2"/>
        <v>565.50025741822878</v>
      </c>
      <c r="E186" s="82"/>
      <c r="F186" s="214">
        <f t="shared" ca="1" si="3"/>
        <v>535.50025741822878</v>
      </c>
    </row>
    <row r="187" spans="2:6" x14ac:dyDescent="0.2">
      <c r="B187" s="231">
        <f ca="1">IF(Altitude_culmi&gt;350, 115, NA())</f>
        <v>115</v>
      </c>
      <c r="C187" s="5">
        <v>20</v>
      </c>
      <c r="D187" s="82">
        <f t="shared" ca="1" si="2"/>
        <v>568.50025741822878</v>
      </c>
      <c r="E187" s="82"/>
      <c r="F187" s="214">
        <f t="shared" ca="1" si="3"/>
        <v>531.50025741822878</v>
      </c>
    </row>
    <row r="188" spans="2:6" x14ac:dyDescent="0.2">
      <c r="B188" s="231">
        <f ca="1">IF(Altitude_culmi&gt;350, 90, NA())</f>
        <v>90</v>
      </c>
      <c r="C188" s="5">
        <v>25</v>
      </c>
      <c r="D188" s="82">
        <f t="shared" ca="1" si="2"/>
        <v>573.50025741822878</v>
      </c>
      <c r="E188" s="82"/>
      <c r="F188" s="214">
        <f t="shared" ca="1" si="3"/>
        <v>528.50025741822878</v>
      </c>
    </row>
    <row r="189" spans="2:6" x14ac:dyDescent="0.2">
      <c r="B189" s="231">
        <f ca="1">IF(Altitude_culmi&gt;350, 57, NA())</f>
        <v>57</v>
      </c>
      <c r="C189" s="5">
        <v>30</v>
      </c>
      <c r="D189" s="82">
        <f t="shared" ca="1" si="2"/>
        <v>578.50025741822878</v>
      </c>
      <c r="E189" s="82"/>
      <c r="F189" s="214">
        <f t="shared" ca="1" si="3"/>
        <v>523.50025741822878</v>
      </c>
    </row>
    <row r="190" spans="2:6" x14ac:dyDescent="0.2">
      <c r="B190" s="231">
        <f ca="1">IF(Altitude_culmi&gt;350, 40, NA())</f>
        <v>40</v>
      </c>
      <c r="C190" s="5">
        <v>36</v>
      </c>
      <c r="D190" s="82">
        <f t="shared" ca="1" si="2"/>
        <v>584.50025741822878</v>
      </c>
      <c r="E190" s="82"/>
      <c r="F190" s="214">
        <f t="shared" ca="1" si="3"/>
        <v>518.50025741822878</v>
      </c>
    </row>
    <row r="191" spans="2:6" x14ac:dyDescent="0.2">
      <c r="B191" s="231">
        <f ca="1">IF(Altitude_culmi&gt;350, 20, NA())</f>
        <v>20</v>
      </c>
      <c r="C191" s="5">
        <v>48</v>
      </c>
      <c r="D191" s="82">
        <f t="shared" ca="1" si="2"/>
        <v>596.50025741822878</v>
      </c>
      <c r="E191" s="82"/>
      <c r="F191" s="214">
        <f t="shared" ca="1" si="3"/>
        <v>512.50025741822878</v>
      </c>
    </row>
    <row r="192" spans="2:6" x14ac:dyDescent="0.2">
      <c r="B192" s="231">
        <f ca="1">IF(Altitude_culmi&gt;350, 0.5, NA())</f>
        <v>0.5</v>
      </c>
      <c r="C192" s="5">
        <v>62</v>
      </c>
      <c r="D192" s="82">
        <f t="shared" ca="1" si="2"/>
        <v>610.50025741822878</v>
      </c>
      <c r="E192" s="82"/>
      <c r="F192" s="214">
        <f t="shared" ca="1" si="3"/>
        <v>500.50025741822878</v>
      </c>
    </row>
    <row r="193" spans="2:6" x14ac:dyDescent="0.2">
      <c r="B193" s="231">
        <f ca="1">IF(Altitude_culmi&gt;350, 0.5, NA())</f>
        <v>0.5</v>
      </c>
      <c r="C193" s="5">
        <v>37</v>
      </c>
      <c r="D193" s="82">
        <f t="shared" ca="1" si="2"/>
        <v>585.50025741822878</v>
      </c>
      <c r="E193" s="82"/>
      <c r="F193" s="214">
        <f t="shared" ca="1" si="3"/>
        <v>486.50025741822878</v>
      </c>
    </row>
    <row r="194" spans="2:6" x14ac:dyDescent="0.2">
      <c r="B194" s="231">
        <f ca="1">IF(Altitude_culmi&gt;350, 15, NA())</f>
        <v>15</v>
      </c>
      <c r="C194" s="5">
        <v>30</v>
      </c>
      <c r="D194" s="82">
        <f t="shared" ca="1" si="2"/>
        <v>578.50025741822878</v>
      </c>
      <c r="E194" s="82"/>
      <c r="F194" s="214">
        <f t="shared" ca="1" si="3"/>
        <v>511.50025741822878</v>
      </c>
    </row>
    <row r="195" spans="2:6" x14ac:dyDescent="0.2">
      <c r="B195" s="231">
        <f ca="1">IF(Altitude_culmi&gt;350, 30, NA())</f>
        <v>30</v>
      </c>
      <c r="C195" s="5">
        <v>15</v>
      </c>
      <c r="D195" s="82">
        <f t="shared" ca="1" si="2"/>
        <v>563.50025741822878</v>
      </c>
      <c r="E195" s="82"/>
      <c r="F195" s="214">
        <f t="shared" ca="1" si="3"/>
        <v>518.50025741822878</v>
      </c>
    </row>
    <row r="196" spans="2:6" x14ac:dyDescent="0.2">
      <c r="B196" s="231">
        <f ca="1">IF(Altitude_culmi&gt;350, 37, NA())</f>
        <v>37</v>
      </c>
      <c r="C196" s="5">
        <v>0</v>
      </c>
      <c r="D196" s="82">
        <f t="shared" ca="1" si="2"/>
        <v>548.50025741822878</v>
      </c>
      <c r="E196" s="82"/>
      <c r="F196" s="214">
        <f t="shared" ca="1" si="3"/>
        <v>533.50025741822878</v>
      </c>
    </row>
    <row r="197" spans="2:6" x14ac:dyDescent="0.2">
      <c r="B197" s="231">
        <f ca="1">IF(Altitude_culmi&gt;350, 67, NA())</f>
        <v>67</v>
      </c>
      <c r="C197" s="5">
        <v>0</v>
      </c>
      <c r="D197" s="82">
        <f t="shared" ca="1" si="2"/>
        <v>548.50025741822878</v>
      </c>
      <c r="E197" s="82"/>
      <c r="F197" s="214">
        <f t="shared" ca="1" si="3"/>
        <v>548.50025741822878</v>
      </c>
    </row>
    <row r="198" spans="2:6" x14ac:dyDescent="0.2">
      <c r="B198" s="231">
        <f ca="1">IF(Altitude_culmi&gt;350, 67, NA())</f>
        <v>67</v>
      </c>
      <c r="C198" s="5">
        <v>17</v>
      </c>
      <c r="D198" s="82">
        <f t="shared" ca="1" si="2"/>
        <v>565.50025741822878</v>
      </c>
      <c r="E198" s="82"/>
      <c r="F198" s="214">
        <f t="shared" ca="1" si="3"/>
        <v>548.50025741822878</v>
      </c>
    </row>
    <row r="199" spans="2:6" x14ac:dyDescent="0.2">
      <c r="B199" s="231">
        <f ca="1">IF(Altitude_culmi&gt;350, 100, NA())</f>
        <v>100</v>
      </c>
      <c r="C199" s="5">
        <v>11</v>
      </c>
      <c r="D199" s="82">
        <f t="shared" ca="1" si="2"/>
        <v>559.50025741822878</v>
      </c>
      <c r="E199" s="82"/>
      <c r="F199" s="214">
        <f t="shared" ca="1" si="3"/>
        <v>531.50025741822878</v>
      </c>
    </row>
    <row r="200" spans="2:6" x14ac:dyDescent="0.2">
      <c r="B200" s="229">
        <f ca="1">IF(Altitude_culmi&gt;350, 100, NA())</f>
        <v>100</v>
      </c>
      <c r="C200" s="421">
        <v>0</v>
      </c>
      <c r="D200" s="230">
        <f t="shared" ca="1" si="2"/>
        <v>548.50025741822878</v>
      </c>
      <c r="E200" s="82"/>
      <c r="F200" s="214">
        <f t="shared" ca="1" si="3"/>
        <v>537.50025741822878</v>
      </c>
    </row>
    <row r="201" spans="2:6" x14ac:dyDescent="0.2">
      <c r="E201" s="230"/>
      <c r="F201" s="216">
        <f t="shared" ca="1" si="3"/>
        <v>548.50025741822878</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C10:D10"/>
    <mergeCell ref="C5:D5"/>
    <mergeCell ref="C2:D3"/>
    <mergeCell ref="C7:D7"/>
    <mergeCell ref="C8:D8"/>
    <mergeCell ref="C9:D9"/>
    <mergeCell ref="C6:D6"/>
    <mergeCell ref="C4:D4"/>
    <mergeCell ref="H35:I35"/>
    <mergeCell ref="H34:I34"/>
    <mergeCell ref="F29:G29"/>
    <mergeCell ref="H33:I33"/>
    <mergeCell ref="A40:D40"/>
    <mergeCell ref="H36:I36"/>
    <mergeCell ref="F36:G36"/>
    <mergeCell ref="F35:G35"/>
    <mergeCell ref="F34:G34"/>
    <mergeCell ref="F40:G40"/>
    <mergeCell ref="C23:D23"/>
    <mergeCell ref="C18:D18"/>
    <mergeCell ref="F24:G24"/>
    <mergeCell ref="F28:G28"/>
    <mergeCell ref="F27:G27"/>
    <mergeCell ref="F25:G25"/>
    <mergeCell ref="F26:G26"/>
    <mergeCell ref="C16:D16"/>
    <mergeCell ref="C11:D11"/>
    <mergeCell ref="C20:D20"/>
    <mergeCell ref="C21:D21"/>
    <mergeCell ref="C12:D12"/>
    <mergeCell ref="C14:D14"/>
    <mergeCell ref="C15:D15"/>
    <mergeCell ref="C19:D19"/>
    <mergeCell ref="F51:G51"/>
    <mergeCell ref="F42:G42"/>
    <mergeCell ref="F43:G43"/>
    <mergeCell ref="F44:G44"/>
    <mergeCell ref="F45:G45"/>
    <mergeCell ref="F50:G50"/>
    <mergeCell ref="F46:G46"/>
    <mergeCell ref="F47:G47"/>
    <mergeCell ref="F49:G49"/>
    <mergeCell ref="F48:G48"/>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273</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3.5" thickBot="1" x14ac:dyDescent="0.2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540</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538</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539</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543</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535</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544</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547</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537</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536</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548</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551</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549</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555</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550</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51" t="s">
        <v>276</v>
      </c>
      <c r="D316" s="652"/>
      <c r="F316" s="651" t="s">
        <v>181</v>
      </c>
      <c r="G316" s="652"/>
      <c r="H316" s="12"/>
      <c r="I316" s="651" t="s">
        <v>397</v>
      </c>
      <c r="J316" s="652"/>
      <c r="K316" s="12"/>
      <c r="L316" s="651" t="s">
        <v>182</v>
      </c>
      <c r="M316" s="652"/>
      <c r="O316" s="651" t="s">
        <v>396</v>
      </c>
      <c r="P316" s="652"/>
      <c r="R316" s="651" t="s">
        <v>118</v>
      </c>
      <c r="S316" s="652"/>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3" t="str">
        <f>A26</f>
        <v>H2O 1.5L 300g 6bar</v>
      </c>
      <c r="D317" s="644"/>
      <c r="F317" s="643" t="str">
        <f>A67</f>
        <v>µ-propu A8-3</v>
      </c>
      <c r="G317" s="644"/>
      <c r="H317" s="472"/>
      <c r="I317" s="641" t="str">
        <f>A148</f>
        <v>p29-1G 56F31</v>
      </c>
      <c r="J317" s="642"/>
      <c r="K317" s="472"/>
      <c r="L317" s="641" t="str">
        <f>A158</f>
        <v>p29-1G 57F59</v>
      </c>
      <c r="M317" s="642"/>
      <c r="O317" s="643" t="str">
        <f>A108</f>
        <v>p24-1G 24E22</v>
      </c>
      <c r="P317" s="644"/>
      <c r="R317" s="643" t="str">
        <f>A284</f>
        <v>Pro54-5G WT</v>
      </c>
      <c r="S317" s="644"/>
    </row>
    <row r="318" spans="1:25" x14ac:dyDescent="0.2">
      <c r="A318" s="398" t="str">
        <v>Barasinga (Pro54-5G C)</v>
      </c>
      <c r="C318" s="643" t="str">
        <f>A31</f>
        <v>H2O 1.5L 450g 6bar</v>
      </c>
      <c r="D318" s="644"/>
      <c r="F318" s="643" t="str">
        <f>A72</f>
        <v>µ-propu B4-4</v>
      </c>
      <c r="G318" s="644"/>
      <c r="H318" s="472"/>
      <c r="I318" s="641" t="str">
        <f>A153</f>
        <v>p29-1G 56F120</v>
      </c>
      <c r="J318" s="642"/>
      <c r="K318" s="472"/>
      <c r="L318" s="641" t="str">
        <f>A183</f>
        <v>p24-3G 74F85</v>
      </c>
      <c r="M318" s="642"/>
      <c r="O318" s="643" t="str">
        <f>A113</f>
        <v>p24-1G 25E75 (Rufina)</v>
      </c>
      <c r="P318" s="644"/>
      <c r="R318" s="643" t="str">
        <f>A279</f>
        <v>Barasinga (Pro54-5G C)</v>
      </c>
      <c r="S318" s="644"/>
    </row>
    <row r="319" spans="1:25" x14ac:dyDescent="0.2">
      <c r="A319" s="398" t="str">
        <v>Orignal (Pro75-3G C)</v>
      </c>
      <c r="C319" s="643" t="str">
        <f>A36</f>
        <v>H2O 1.5L 600g 6bar</v>
      </c>
      <c r="D319" s="644"/>
      <c r="F319" s="643" t="str">
        <f>A77</f>
        <v>µ-propu C6-3</v>
      </c>
      <c r="G319" s="644"/>
      <c r="H319" s="472"/>
      <c r="I319" s="641" t="str">
        <f>A158</f>
        <v>p29-1G 57F59</v>
      </c>
      <c r="J319" s="642"/>
      <c r="K319" s="472"/>
      <c r="L319" s="641" t="str">
        <f>A188</f>
        <v>p24-3G 75F51</v>
      </c>
      <c r="M319" s="642"/>
      <c r="O319" s="643" t="str">
        <f>A118</f>
        <v>p24-1G 26E31</v>
      </c>
      <c r="P319" s="644"/>
      <c r="R319" s="643" t="str">
        <f>A289</f>
        <v>Orignal (Pro75-3G C)</v>
      </c>
      <c r="S319" s="644"/>
    </row>
    <row r="320" spans="1:25" x14ac:dyDescent="0.2">
      <c r="A320" s="398" t="str">
        <v>Pro98-6G Green</v>
      </c>
      <c r="C320" s="643" t="str">
        <f>A41</f>
        <v>H2O 1.5L 750g 6bar</v>
      </c>
      <c r="D320" s="644"/>
      <c r="F320" s="643" t="str">
        <f>A82</f>
        <v>µ-propu C6-3 x2</v>
      </c>
      <c r="G320" s="644"/>
      <c r="H320" s="472"/>
      <c r="I320" s="641" t="str">
        <f>A183</f>
        <v>p24-3G 74F85</v>
      </c>
      <c r="J320" s="642"/>
      <c r="K320" s="472"/>
      <c r="L320" s="641" t="str">
        <f>A228</f>
        <v>p29-2G 116G126</v>
      </c>
      <c r="M320" s="642"/>
      <c r="O320" s="643" t="str">
        <f>A123</f>
        <v>p24-2G 50E51</v>
      </c>
      <c r="P320" s="644"/>
      <c r="R320" s="643" t="str">
        <f>A294</f>
        <v>Pro98-6G Green</v>
      </c>
      <c r="S320" s="644"/>
    </row>
    <row r="321" spans="1:19" x14ac:dyDescent="0.2">
      <c r="A321" s="398" t="str">
        <v xml:space="preserve"> </v>
      </c>
      <c r="C321" s="643" t="str">
        <f>A46</f>
        <v>H2O 2.0L 400g 6bar</v>
      </c>
      <c r="D321" s="644"/>
      <c r="F321" s="643" t="str">
        <f>A87</f>
        <v>µ-propu C6-3 x3</v>
      </c>
      <c r="G321" s="644"/>
      <c r="H321" s="472"/>
      <c r="I321" s="641" t="str">
        <f>A188</f>
        <v>p24-3G 75F51</v>
      </c>
      <c r="J321" s="642"/>
      <c r="K321" s="472"/>
      <c r="L321" s="641" t="str">
        <f>A198</f>
        <v>Pandora (Pro24-6G BS)</v>
      </c>
      <c r="M321" s="642"/>
      <c r="O321" s="643" t="str">
        <f>A128</f>
        <v>p24-1G 53E70</v>
      </c>
      <c r="P321" s="644"/>
      <c r="R321" s="643" t="s">
        <v>183</v>
      </c>
      <c r="S321" s="644"/>
    </row>
    <row r="322" spans="1:19" x14ac:dyDescent="0.2">
      <c r="A322" s="398" t="str">
        <v xml:space="preserve"> </v>
      </c>
      <c r="C322" s="643" t="str">
        <f>A51</f>
        <v>H2O 2.0L 600g 6bar</v>
      </c>
      <c r="D322" s="644"/>
      <c r="F322" s="643" t="s">
        <v>183</v>
      </c>
      <c r="G322" s="644"/>
      <c r="H322" s="472"/>
      <c r="I322" s="641" t="s">
        <v>183</v>
      </c>
      <c r="J322" s="642"/>
      <c r="K322" s="472"/>
      <c r="L322" s="643" t="str">
        <f>A92</f>
        <v>Klima D9-7</v>
      </c>
      <c r="M322" s="644"/>
      <c r="O322" s="643" t="str">
        <f>A133</f>
        <v>p29-1G 41F36</v>
      </c>
      <c r="P322" s="644"/>
      <c r="R322" s="643" t="s">
        <v>183</v>
      </c>
      <c r="S322" s="644"/>
    </row>
    <row r="323" spans="1:19" x14ac:dyDescent="0.2">
      <c r="A323" s="398" t="str">
        <v xml:space="preserve"> </v>
      </c>
      <c r="C323" s="643" t="str">
        <f>A56</f>
        <v>H2O 2.0L 800g 6bar</v>
      </c>
      <c r="D323" s="644"/>
      <c r="F323" s="643" t="s">
        <v>183</v>
      </c>
      <c r="G323" s="644"/>
      <c r="H323" s="472"/>
      <c r="I323" s="641" t="s">
        <v>183</v>
      </c>
      <c r="J323" s="642"/>
      <c r="K323" s="472"/>
      <c r="L323" s="643" t="str">
        <f>A97</f>
        <v>Klima D9-7 x2</v>
      </c>
      <c r="M323" s="644"/>
      <c r="O323" s="643" t="str">
        <f>A138</f>
        <v>p29-1G 51F36</v>
      </c>
      <c r="P323" s="644"/>
      <c r="R323" s="643" t="s">
        <v>183</v>
      </c>
      <c r="S323" s="644"/>
    </row>
    <row r="324" spans="1:19" x14ac:dyDescent="0.2">
      <c r="A324" s="398" t="str">
        <v xml:space="preserve"> </v>
      </c>
      <c r="C324" s="643" t="str">
        <f>A61</f>
        <v>H2O 2.0L 1000g 6bar</v>
      </c>
      <c r="D324" s="644"/>
      <c r="F324" s="643" t="s">
        <v>183</v>
      </c>
      <c r="G324" s="644"/>
      <c r="H324" s="472"/>
      <c r="I324" s="641" t="s">
        <v>183</v>
      </c>
      <c r="J324" s="642"/>
      <c r="K324" s="472"/>
      <c r="L324" s="643" t="str">
        <f>A102</f>
        <v>Klima D9-7 x3</v>
      </c>
      <c r="M324" s="644"/>
      <c r="O324" s="643" t="str">
        <f>A143</f>
        <v>p29-1G 55F29</v>
      </c>
      <c r="P324" s="644"/>
      <c r="R324" s="643" t="s">
        <v>183</v>
      </c>
      <c r="S324" s="644"/>
    </row>
    <row r="325" spans="1:19" x14ac:dyDescent="0.2">
      <c r="A325" s="398" t="str">
        <v xml:space="preserve"> </v>
      </c>
      <c r="C325" s="643" t="s">
        <v>183</v>
      </c>
      <c r="D325" s="644"/>
      <c r="F325" s="643" t="s">
        <v>183</v>
      </c>
      <c r="G325" s="644"/>
      <c r="H325" s="472"/>
      <c r="I325" s="641" t="s">
        <v>183</v>
      </c>
      <c r="J325" s="642"/>
      <c r="K325" s="472"/>
      <c r="L325" s="643" t="s">
        <v>183</v>
      </c>
      <c r="M325" s="644"/>
      <c r="O325" s="643" t="str">
        <f>A153</f>
        <v>p29-1G 56F120</v>
      </c>
      <c r="P325" s="644"/>
      <c r="R325" s="643" t="s">
        <v>183</v>
      </c>
      <c r="S325" s="644"/>
    </row>
    <row r="326" spans="1:19" x14ac:dyDescent="0.2">
      <c r="A326" s="398" t="str">
        <v xml:space="preserve"> </v>
      </c>
      <c r="C326" s="643" t="s">
        <v>183</v>
      </c>
      <c r="D326" s="644"/>
      <c r="F326" s="643" t="s">
        <v>183</v>
      </c>
      <c r="G326" s="644"/>
      <c r="H326" s="472"/>
      <c r="I326" s="641" t="s">
        <v>183</v>
      </c>
      <c r="J326" s="642"/>
      <c r="K326" s="472"/>
      <c r="L326" s="643" t="s">
        <v>183</v>
      </c>
      <c r="M326" s="644"/>
      <c r="O326" s="643" t="str">
        <f>A158</f>
        <v>p29-1G 57F59</v>
      </c>
      <c r="P326" s="644"/>
      <c r="R326" s="643" t="s">
        <v>183</v>
      </c>
      <c r="S326" s="644"/>
    </row>
    <row r="327" spans="1:19" x14ac:dyDescent="0.2">
      <c r="A327" s="398" t="str">
        <v xml:space="preserve"> </v>
      </c>
      <c r="C327" s="643" t="s">
        <v>183</v>
      </c>
      <c r="D327" s="644"/>
      <c r="F327" s="643" t="s">
        <v>183</v>
      </c>
      <c r="G327" s="644"/>
      <c r="H327" s="472"/>
      <c r="I327" s="641" t="s">
        <v>183</v>
      </c>
      <c r="J327" s="642"/>
      <c r="K327" s="472"/>
      <c r="L327" s="643" t="s">
        <v>183</v>
      </c>
      <c r="M327" s="644"/>
      <c r="O327" s="643" t="str">
        <f>A163</f>
        <v>p24-3G 60F50</v>
      </c>
      <c r="P327" s="644"/>
      <c r="R327" s="643" t="s">
        <v>183</v>
      </c>
      <c r="S327" s="644"/>
    </row>
    <row r="328" spans="1:19" x14ac:dyDescent="0.2">
      <c r="A328" s="398" t="str">
        <v xml:space="preserve"> </v>
      </c>
      <c r="C328" s="643" t="s">
        <v>183</v>
      </c>
      <c r="D328" s="644"/>
      <c r="F328" s="643" t="s">
        <v>183</v>
      </c>
      <c r="G328" s="644"/>
      <c r="H328" s="472"/>
      <c r="I328" s="641" t="s">
        <v>183</v>
      </c>
      <c r="J328" s="642"/>
      <c r="K328" s="472"/>
      <c r="L328" s="643" t="s">
        <v>183</v>
      </c>
      <c r="M328" s="644"/>
      <c r="O328" s="643" t="str">
        <f>A168</f>
        <v>p24-3G 68F79</v>
      </c>
      <c r="P328" s="644"/>
      <c r="R328" s="643" t="s">
        <v>183</v>
      </c>
      <c r="S328" s="644"/>
    </row>
    <row r="329" spans="1:19" x14ac:dyDescent="0.2">
      <c r="A329" s="398" t="str">
        <v xml:space="preserve"> </v>
      </c>
      <c r="C329" s="643" t="s">
        <v>183</v>
      </c>
      <c r="D329" s="644"/>
      <c r="F329" s="643" t="s">
        <v>183</v>
      </c>
      <c r="G329" s="644"/>
      <c r="H329" s="472"/>
      <c r="I329" s="641" t="s">
        <v>183</v>
      </c>
      <c r="J329" s="642"/>
      <c r="K329" s="472"/>
      <c r="L329" s="643" t="s">
        <v>183</v>
      </c>
      <c r="M329" s="644"/>
      <c r="O329" s="643" t="str">
        <f>A173</f>
        <v>p24-3G 68F240</v>
      </c>
      <c r="P329" s="644"/>
      <c r="R329" s="643" t="s">
        <v>183</v>
      </c>
      <c r="S329" s="644"/>
    </row>
    <row r="330" spans="1:19" x14ac:dyDescent="0.2">
      <c r="A330" s="398" t="str">
        <v xml:space="preserve"> </v>
      </c>
      <c r="C330" s="643" t="s">
        <v>183</v>
      </c>
      <c r="D330" s="644"/>
      <c r="F330" s="643" t="s">
        <v>183</v>
      </c>
      <c r="G330" s="644"/>
      <c r="H330" s="472"/>
      <c r="I330" s="641" t="s">
        <v>183</v>
      </c>
      <c r="J330" s="642"/>
      <c r="K330" s="472"/>
      <c r="L330" s="643" t="s">
        <v>183</v>
      </c>
      <c r="M330" s="644"/>
      <c r="O330" s="643" t="str">
        <f>A178</f>
        <v>p24-3G 73F30</v>
      </c>
      <c r="P330" s="644"/>
      <c r="R330" s="643" t="s">
        <v>183</v>
      </c>
      <c r="S330" s="644"/>
    </row>
    <row r="331" spans="1:19" x14ac:dyDescent="0.2">
      <c r="A331" s="398" t="str">
        <v xml:space="preserve"> </v>
      </c>
      <c r="C331" s="643" t="s">
        <v>183</v>
      </c>
      <c r="D331" s="644"/>
      <c r="F331" s="643" t="s">
        <v>183</v>
      </c>
      <c r="G331" s="644"/>
      <c r="H331" s="472"/>
      <c r="I331" s="649" t="s">
        <v>183</v>
      </c>
      <c r="J331" s="650"/>
      <c r="K331" s="472"/>
      <c r="L331" s="643" t="s">
        <v>183</v>
      </c>
      <c r="M331" s="644"/>
      <c r="O331" s="643" t="str">
        <f>A183</f>
        <v>p24-3G 74F85</v>
      </c>
      <c r="P331" s="644"/>
      <c r="R331" s="643" t="s">
        <v>183</v>
      </c>
      <c r="S331" s="644"/>
    </row>
    <row r="332" spans="1:19" x14ac:dyDescent="0.2">
      <c r="A332" s="462" t="str">
        <v xml:space="preserve"> </v>
      </c>
      <c r="C332" s="646" t="s">
        <v>183</v>
      </c>
      <c r="D332" s="647"/>
      <c r="F332" s="646" t="s">
        <v>183</v>
      </c>
      <c r="G332" s="647"/>
      <c r="H332" s="472"/>
      <c r="I332" s="646" t="s">
        <v>183</v>
      </c>
      <c r="J332" s="647"/>
      <c r="K332" s="472"/>
      <c r="L332" s="646" t="s">
        <v>183</v>
      </c>
      <c r="M332" s="647"/>
      <c r="O332" s="643" t="str">
        <f>A188</f>
        <v>p24-3G 75F51</v>
      </c>
      <c r="P332" s="644"/>
      <c r="R332" s="646" t="s">
        <v>183</v>
      </c>
      <c r="S332" s="647"/>
    </row>
    <row r="333" spans="1:19" x14ac:dyDescent="0.2">
      <c r="A333" s="398" t="str">
        <v xml:space="preserve"> </v>
      </c>
      <c r="C333" s="653" t="s">
        <v>183</v>
      </c>
      <c r="D333" s="653"/>
      <c r="F333" s="653" t="s">
        <v>183</v>
      </c>
      <c r="G333" s="653"/>
      <c r="I333" s="640" t="s">
        <v>183</v>
      </c>
      <c r="J333" s="640"/>
      <c r="L333" s="640" t="s">
        <v>183</v>
      </c>
      <c r="M333" s="640"/>
      <c r="O333" s="643" t="str">
        <f>A213</f>
        <v>p29-2G 84G88</v>
      </c>
      <c r="P333" s="644"/>
      <c r="R333" s="648" t="s">
        <v>183</v>
      </c>
      <c r="S333" s="648"/>
    </row>
    <row r="334" spans="1:19" x14ac:dyDescent="0.2">
      <c r="A334" s="398" t="str">
        <v>Isard</v>
      </c>
      <c r="C334" s="637" t="s">
        <v>183</v>
      </c>
      <c r="D334" s="637"/>
      <c r="F334" s="637" t="s">
        <v>183</v>
      </c>
      <c r="G334" s="637"/>
      <c r="I334" s="640" t="s">
        <v>183</v>
      </c>
      <c r="J334" s="640"/>
      <c r="L334" s="640" t="s">
        <v>183</v>
      </c>
      <c r="M334" s="640"/>
      <c r="O334" s="643" t="str">
        <f>A218</f>
        <v>p29-2G 93G80</v>
      </c>
      <c r="P334" s="644"/>
      <c r="R334" s="645" t="str">
        <f>A269</f>
        <v>Isard</v>
      </c>
      <c r="S334" s="645"/>
    </row>
    <row r="335" spans="1:19" x14ac:dyDescent="0.2">
      <c r="A335" s="398" t="str">
        <v>Chamois</v>
      </c>
      <c r="C335" s="637" t="s">
        <v>183</v>
      </c>
      <c r="D335" s="637"/>
      <c r="F335" s="637" t="s">
        <v>183</v>
      </c>
      <c r="G335" s="637"/>
      <c r="I335" s="640" t="s">
        <v>183</v>
      </c>
      <c r="J335" s="640"/>
      <c r="L335" s="640" t="s">
        <v>183</v>
      </c>
      <c r="M335" s="640"/>
      <c r="O335" s="643" t="str">
        <f>A223</f>
        <v>p29-2G 110G250</v>
      </c>
      <c r="P335" s="644"/>
      <c r="R335" s="645" t="str">
        <f>A274</f>
        <v>Chamois</v>
      </c>
      <c r="S335" s="645"/>
    </row>
    <row r="336" spans="1:19" x14ac:dyDescent="0.2">
      <c r="A336" s="398" t="str">
        <v>Pro54-5G WT</v>
      </c>
      <c r="C336" s="637" t="s">
        <v>183</v>
      </c>
      <c r="D336" s="637"/>
      <c r="F336" s="637" t="s">
        <v>183</v>
      </c>
      <c r="G336" s="637"/>
      <c r="I336" s="640" t="s">
        <v>183</v>
      </c>
      <c r="J336" s="640"/>
      <c r="L336" s="640" t="s">
        <v>183</v>
      </c>
      <c r="M336" s="640"/>
      <c r="O336" s="643" t="str">
        <f>A228</f>
        <v>p29-2G 116G126</v>
      </c>
      <c r="P336" s="644"/>
      <c r="R336" s="645" t="str">
        <f>A284</f>
        <v>Pro54-5G WT</v>
      </c>
      <c r="S336" s="645"/>
    </row>
    <row r="337" spans="1:19" x14ac:dyDescent="0.2">
      <c r="A337" s="398" t="str">
        <v>Pro98-6G Green</v>
      </c>
      <c r="C337" s="637" t="s">
        <v>183</v>
      </c>
      <c r="D337" s="637"/>
      <c r="F337" s="637" t="s">
        <v>183</v>
      </c>
      <c r="G337" s="637"/>
      <c r="I337" s="640" t="s">
        <v>183</v>
      </c>
      <c r="J337" s="640"/>
      <c r="L337" s="640" t="s">
        <v>183</v>
      </c>
      <c r="M337" s="640"/>
      <c r="O337" s="643" t="str">
        <f>A233</f>
        <v>p29-3G 125G131</v>
      </c>
      <c r="P337" s="644"/>
      <c r="R337" s="645" t="str">
        <f>A294</f>
        <v>Pro98-6G Green</v>
      </c>
      <c r="S337" s="645"/>
    </row>
    <row r="338" spans="1:19" x14ac:dyDescent="0.2">
      <c r="A338" s="398" t="str">
        <v>Pro98-3G WT</v>
      </c>
      <c r="C338" s="637" t="s">
        <v>183</v>
      </c>
      <c r="D338" s="637"/>
      <c r="F338" s="637" t="s">
        <v>183</v>
      </c>
      <c r="G338" s="637"/>
      <c r="I338" s="640" t="s">
        <v>183</v>
      </c>
      <c r="J338" s="640"/>
      <c r="L338" s="640" t="s">
        <v>183</v>
      </c>
      <c r="M338" s="640"/>
      <c r="O338" s="643" t="str">
        <f>A248</f>
        <v>p38-1G 128G185</v>
      </c>
      <c r="P338" s="644"/>
      <c r="R338" s="645" t="str">
        <f>A299</f>
        <v>Pro98-3G WT</v>
      </c>
      <c r="S338" s="645"/>
    </row>
    <row r="339" spans="1:19" x14ac:dyDescent="0.2">
      <c r="A339" s="398" t="str">
        <v>Aucun (2e ét. inerte)</v>
      </c>
      <c r="C339" s="637" t="s">
        <v>183</v>
      </c>
      <c r="D339" s="637"/>
      <c r="F339" s="637" t="s">
        <v>183</v>
      </c>
      <c r="G339" s="637"/>
      <c r="I339" s="640" t="s">
        <v>183</v>
      </c>
      <c r="J339" s="640"/>
      <c r="L339" s="640" t="s">
        <v>183</v>
      </c>
      <c r="M339" s="640"/>
      <c r="O339" s="643" t="str">
        <f>A243</f>
        <v>p38-1G 137G58</v>
      </c>
      <c r="P339" s="644"/>
      <c r="R339" s="645" t="str">
        <f>A309</f>
        <v>Aucun (2e ét. inerte)</v>
      </c>
      <c r="S339" s="645"/>
    </row>
    <row r="340" spans="1:19" x14ac:dyDescent="0.2">
      <c r="A340" s="398" t="str">
        <v xml:space="preserve"> </v>
      </c>
      <c r="C340" s="637" t="s">
        <v>183</v>
      </c>
      <c r="D340" s="637"/>
      <c r="F340" s="637" t="s">
        <v>183</v>
      </c>
      <c r="G340" s="637"/>
      <c r="I340" s="640" t="s">
        <v>183</v>
      </c>
      <c r="J340" s="640"/>
      <c r="L340" s="640" t="s">
        <v>183</v>
      </c>
      <c r="M340" s="640"/>
      <c r="O340" s="643" t="str">
        <f>A253</f>
        <v>p38-1G 141G78</v>
      </c>
      <c r="P340" s="644"/>
      <c r="R340" s="640" t="s">
        <v>183</v>
      </c>
      <c r="S340" s="640"/>
    </row>
    <row r="341" spans="1:19" x14ac:dyDescent="0.2">
      <c r="A341" s="398" t="str">
        <v xml:space="preserve"> </v>
      </c>
      <c r="C341" s="637" t="s">
        <v>183</v>
      </c>
      <c r="D341" s="637"/>
      <c r="F341" s="637" t="s">
        <v>183</v>
      </c>
      <c r="G341" s="637"/>
      <c r="I341" s="637" t="s">
        <v>183</v>
      </c>
      <c r="J341" s="637"/>
      <c r="L341" s="640" t="s">
        <v>183</v>
      </c>
      <c r="M341" s="640"/>
      <c r="O341" s="643" t="str">
        <f>A193</f>
        <v>p24-6G 140G145 PK</v>
      </c>
      <c r="P341" s="644"/>
      <c r="R341" s="637" t="s">
        <v>183</v>
      </c>
      <c r="S341" s="637"/>
    </row>
    <row r="342" spans="1:19" x14ac:dyDescent="0.2">
      <c r="A342" s="398" t="str">
        <v xml:space="preserve"> </v>
      </c>
      <c r="C342" s="637" t="s">
        <v>183</v>
      </c>
      <c r="D342" s="637"/>
      <c r="F342" s="637" t="s">
        <v>183</v>
      </c>
      <c r="G342" s="637"/>
      <c r="I342" s="637" t="s">
        <v>183</v>
      </c>
      <c r="J342" s="637"/>
      <c r="L342" s="640" t="s">
        <v>183</v>
      </c>
      <c r="M342" s="640"/>
      <c r="O342" s="643" t="str">
        <f>A198</f>
        <v>Pandora (Pro24-6G BS)</v>
      </c>
      <c r="P342" s="644"/>
      <c r="R342" s="637" t="s">
        <v>183</v>
      </c>
      <c r="S342" s="637"/>
    </row>
    <row r="343" spans="1:19" x14ac:dyDescent="0.2">
      <c r="A343" s="398" t="str">
        <v xml:space="preserve"> </v>
      </c>
      <c r="C343" s="637" t="s">
        <v>183</v>
      </c>
      <c r="D343" s="637"/>
      <c r="F343" s="637" t="s">
        <v>183</v>
      </c>
      <c r="G343" s="637"/>
      <c r="I343" s="637" t="s">
        <v>183</v>
      </c>
      <c r="J343" s="637"/>
      <c r="L343" s="637" t="s">
        <v>183</v>
      </c>
      <c r="M343" s="637"/>
      <c r="O343" s="641" t="str">
        <f>A203</f>
        <v>p24-6G 142G117 WT</v>
      </c>
      <c r="P343" s="642"/>
      <c r="R343" s="637" t="s">
        <v>183</v>
      </c>
      <c r="S343" s="637"/>
    </row>
    <row r="344" spans="1:19" x14ac:dyDescent="0.2">
      <c r="A344" s="398" t="str">
        <v xml:space="preserve"> </v>
      </c>
      <c r="C344" s="637" t="s">
        <v>183</v>
      </c>
      <c r="D344" s="637"/>
      <c r="F344" s="637" t="s">
        <v>183</v>
      </c>
      <c r="G344" s="637"/>
      <c r="I344" s="637" t="s">
        <v>183</v>
      </c>
      <c r="J344" s="637"/>
      <c r="L344" s="637" t="s">
        <v>183</v>
      </c>
      <c r="M344" s="637"/>
      <c r="O344" s="641" t="str">
        <f>A208</f>
        <v>p24-6G 139G107 DT</v>
      </c>
      <c r="P344" s="642"/>
      <c r="R344" s="637" t="s">
        <v>183</v>
      </c>
      <c r="S344" s="637"/>
    </row>
    <row r="345" spans="1:19" x14ac:dyDescent="0.2">
      <c r="A345" s="398" t="str">
        <v xml:space="preserve"> </v>
      </c>
      <c r="C345" s="637" t="s">
        <v>183</v>
      </c>
      <c r="D345" s="637"/>
      <c r="F345" s="637" t="s">
        <v>183</v>
      </c>
      <c r="G345" s="637"/>
      <c r="I345" s="637" t="s">
        <v>183</v>
      </c>
      <c r="J345" s="637"/>
      <c r="L345" s="637" t="s">
        <v>183</v>
      </c>
      <c r="M345" s="637"/>
      <c r="O345" s="641" t="str">
        <f>A263</f>
        <v>Cariacou</v>
      </c>
      <c r="P345" s="642"/>
      <c r="R345" s="637" t="s">
        <v>183</v>
      </c>
      <c r="S345" s="637"/>
    </row>
    <row r="346" spans="1:19" x14ac:dyDescent="0.2">
      <c r="A346" s="473" t="str">
        <v xml:space="preserve"> </v>
      </c>
      <c r="C346" s="637" t="s">
        <v>183</v>
      </c>
      <c r="D346" s="637"/>
      <c r="F346" s="637" t="s">
        <v>183</v>
      </c>
      <c r="G346" s="637"/>
      <c r="I346" s="637" t="s">
        <v>183</v>
      </c>
      <c r="J346" s="637"/>
      <c r="L346" s="637" t="s">
        <v>183</v>
      </c>
      <c r="M346" s="637"/>
      <c r="O346" s="638" t="str">
        <f>A258</f>
        <v>Wapiti</v>
      </c>
      <c r="P346" s="639"/>
      <c r="R346" s="637" t="s">
        <v>183</v>
      </c>
      <c r="S346" s="637"/>
    </row>
  </sheetData>
  <sheetProtection algorithmName="SHA-512" hashValue="TT52kldpbNfsZI03mY8g5TIIsjEeL9Q9TBJMBYh4cROlVUm3NqAv8usVb5XJtvE8tyHIClwYMgtE2emaKO5x7A==" saltValue="IfNq7E35bfDyzUo3UGtZTg==" spinCount="100000" sheet="1" objects="1" scenarios="1"/>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17.36481776669304</v>
      </c>
      <c r="H4" s="293">
        <f>vit_xz*SIN(Beta)</f>
        <v>98.480775301220802</v>
      </c>
      <c r="I4" s="349">
        <f>V_ini</f>
        <v>100</v>
      </c>
      <c r="J4" s="350">
        <f>X_ini</f>
        <v>0</v>
      </c>
      <c r="K4" s="351">
        <f>Z_ini</f>
        <v>0</v>
      </c>
      <c r="L4" s="327">
        <f t="shared" ref="L4:L67" si="0">SQRT(pos_x^2+pos_z^2)</f>
        <v>0</v>
      </c>
      <c r="M4" s="292">
        <f>RADIANS(N4)</f>
        <v>1.3962634015954636</v>
      </c>
      <c r="N4" s="349">
        <f>Beta_rampe</f>
        <v>80</v>
      </c>
      <c r="P4" s="292" t="s">
        <v>14</v>
      </c>
      <c r="Q4" s="294" t="s">
        <v>14</v>
      </c>
      <c r="R4" s="292" t="s">
        <v>14</v>
      </c>
      <c r="S4" s="351">
        <f ca="1">m_tot</f>
        <v>6.0629999999999997</v>
      </c>
      <c r="T4" s="327">
        <f t="shared" ref="T4:T67" ca="1" si="1">m*g</f>
        <v>59.478029999999997</v>
      </c>
      <c r="U4" s="328">
        <f t="shared" ref="U4:U67" ca="1" si="2">IF(pos_xz&lt;L_rampe,Poids*COS(Beta),0)</f>
        <v>10.328251520719016</v>
      </c>
      <c r="V4" s="329">
        <f t="shared" ref="V4:V67" si="3">Rho_moyen*(20000-Alt_rampe-pos_z)/(20000+Alt_rampe+pos_z)</f>
        <v>1.2250000000000001</v>
      </c>
      <c r="W4" s="327">
        <f t="shared" ref="W4:W67" si="4">1/2*Rho*Sref*Cx*vit_xz^2</f>
        <v>37.61313451725249</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4.2951605547305132</v>
      </c>
      <c r="E5" s="307">
        <f t="shared" ref="E5:E68" ca="1" si="9">IF(AND(L4&lt;L_rampe,Poussee&lt;Poids*SIN(M4)),0,(-W4+Poussee)/m*SIN(M4)+U4/m*COS(M4)-Poids/m)</f>
        <v>24.361023399922637</v>
      </c>
      <c r="F5" s="304">
        <f t="shared" ref="F5:F68" ca="1" si="10">SQRT(acc_x^2+acc_z^2)</f>
        <v>24.736771521006762</v>
      </c>
      <c r="G5" s="306">
        <f t="shared" ref="G5:G68" ca="1" si="11">G4+acc_x*pas</f>
        <v>17.407769372240345</v>
      </c>
      <c r="H5" s="307">
        <f t="shared" ref="H5:H68" ca="1" si="12">H4+acc_z*pas</f>
        <v>98.724385535220023</v>
      </c>
      <c r="I5" s="304">
        <f t="shared" ref="I5:I68" ca="1" si="13">SQRT(vit_x^2+vit_z^2)</f>
        <v>100.24736771518677</v>
      </c>
      <c r="J5" s="306">
        <f t="shared" ref="J5:J68" ca="1" si="14">J4+0.5*(vit_x+G4)*pas*(K4&gt;=0)</f>
        <v>0.17386293569466696</v>
      </c>
      <c r="K5" s="307">
        <f t="shared" ref="K5:K68" ca="1" si="15">K4+0.5*(vit_z+H4)*pas</f>
        <v>0.9860258041822042</v>
      </c>
      <c r="L5" s="304">
        <f t="shared" ca="1" si="0"/>
        <v>1.0012368385759338</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246.125</v>
      </c>
      <c r="R5" s="306">
        <f t="shared" ref="R5:R68" ca="1" si="20">Poussee/(g*ISP)</f>
        <v>0.12095363881938478</v>
      </c>
      <c r="S5" s="307">
        <f t="shared" ref="S5:S68" ca="1" si="21">S4-Débit*pas</f>
        <v>6.0617904636118061</v>
      </c>
      <c r="T5" s="304">
        <f t="shared" ca="1" si="1"/>
        <v>59.466164448031819</v>
      </c>
      <c r="U5" s="311">
        <f t="shared" ca="1" si="2"/>
        <v>10.32619108924273</v>
      </c>
      <c r="V5" s="306">
        <f t="shared" ca="1" si="3"/>
        <v>1.2248792177937065</v>
      </c>
      <c r="W5" s="304">
        <f t="shared" ca="1" si="4"/>
        <v>37.795723238328847</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0.9860258041822042</v>
      </c>
      <c r="AG5" s="306">
        <f t="shared" ref="AG5:AG68" ca="1" si="27">IF(AND(L4&lt;L_rampe,Poussee&lt;Poids*SIN(M4)),0,(-W4+Poussee)/m-Poids*SIN(M4)/m)</f>
        <v>24.736771518671468</v>
      </c>
      <c r="AH5" s="304">
        <f t="shared" ref="AH5:AH68" ca="1" si="28">IF(AND(L4&lt;L_rampe,Poussee&lt;Poids*SIN(M4)), g*SIN(M4), (-W4+Poussee)/m)</f>
        <v>34.397735575721228</v>
      </c>
    </row>
    <row r="6" spans="1:248" x14ac:dyDescent="0.2">
      <c r="A6" s="347">
        <f t="shared" ca="1" si="6"/>
        <v>0.01</v>
      </c>
      <c r="B6" s="304">
        <f t="shared" ca="1" si="7"/>
        <v>0.02</v>
      </c>
      <c r="D6" s="306">
        <f t="shared" ca="1" si="8"/>
        <v>23.923334447949216</v>
      </c>
      <c r="E6" s="307">
        <f t="shared" ca="1" si="9"/>
        <v>135.68338040540527</v>
      </c>
      <c r="F6" s="304">
        <f t="shared" ca="1" si="10"/>
        <v>137.77628841475715</v>
      </c>
      <c r="G6" s="306">
        <f t="shared" ca="1" si="11"/>
        <v>17.647002716719836</v>
      </c>
      <c r="H6" s="307">
        <f t="shared" ca="1" si="12"/>
        <v>100.08121933927407</v>
      </c>
      <c r="I6" s="304">
        <f t="shared" ca="1" si="13"/>
        <v>101.62513059927551</v>
      </c>
      <c r="J6" s="306">
        <f t="shared" ca="1" si="14"/>
        <v>0.34913679613946785</v>
      </c>
      <c r="K6" s="307">
        <f t="shared" ca="1" si="15"/>
        <v>1.9800538285546747</v>
      </c>
      <c r="L6" s="304">
        <f t="shared" ca="1" si="0"/>
        <v>2.0105993301482417</v>
      </c>
      <c r="M6" s="306">
        <f t="shared" ca="1" si="16"/>
        <v>1.3962634015954636</v>
      </c>
      <c r="N6" s="304">
        <f t="shared" ca="1" si="17"/>
        <v>80</v>
      </c>
      <c r="P6" s="310">
        <f t="shared" ca="1" si="18"/>
        <v>2</v>
      </c>
      <c r="Q6" s="304">
        <f t="shared" ca="1" si="19"/>
        <v>930.85500000000002</v>
      </c>
      <c r="R6" s="306">
        <f t="shared" ca="1" si="20"/>
        <v>0.45745169919032375</v>
      </c>
      <c r="S6" s="307">
        <f t="shared" ca="1" si="21"/>
        <v>6.0572159466199027</v>
      </c>
      <c r="T6" s="304">
        <f t="shared" ca="1" si="1"/>
        <v>59.42128843634125</v>
      </c>
      <c r="U6" s="311">
        <f t="shared" ca="1" si="2"/>
        <v>10.318398451591703</v>
      </c>
      <c r="V6" s="306">
        <f t="shared" ca="1" si="3"/>
        <v>1.2247574674173805</v>
      </c>
      <c r="W6" s="304">
        <f t="shared" ca="1" si="4"/>
        <v>38.83790257371804</v>
      </c>
      <c r="Y6" s="314" t="str">
        <f t="shared" ca="1" si="22"/>
        <v/>
      </c>
      <c r="Z6" s="315" t="str">
        <f t="shared" ca="1" si="23"/>
        <v/>
      </c>
      <c r="AA6" s="316" t="str">
        <f t="shared" ca="1" si="24"/>
        <v/>
      </c>
      <c r="AC6" s="310" t="e">
        <f t="shared" ca="1" si="25"/>
        <v>#N/A</v>
      </c>
      <c r="AD6" s="323" t="e">
        <f t="shared" ca="1" si="26"/>
        <v>#N/A</v>
      </c>
      <c r="AE6" s="324">
        <f t="shared" ca="1" si="5"/>
        <v>1.9800538285546747</v>
      </c>
      <c r="AG6" s="306">
        <f t="shared" ca="1" si="27"/>
        <v>137.7762884087507</v>
      </c>
      <c r="AH6" s="304">
        <f t="shared" ca="1" si="28"/>
        <v>147.43725246580047</v>
      </c>
    </row>
    <row r="7" spans="1:248" x14ac:dyDescent="0.2">
      <c r="A7" s="347">
        <f t="shared" ca="1" si="6"/>
        <v>0.01</v>
      </c>
      <c r="B7" s="304">
        <f t="shared" ca="1" si="7"/>
        <v>0.03</v>
      </c>
      <c r="D7" s="306">
        <f t="shared" ca="1" si="8"/>
        <v>35.8702290223045</v>
      </c>
      <c r="E7" s="307">
        <f t="shared" ca="1" si="9"/>
        <v>203.44091197936413</v>
      </c>
      <c r="F7" s="304">
        <f t="shared" ca="1" si="10"/>
        <v>206.57898730778007</v>
      </c>
      <c r="G7" s="306">
        <f t="shared" ca="1" si="11"/>
        <v>18.005705006942883</v>
      </c>
      <c r="H7" s="307">
        <f t="shared" ca="1" si="12"/>
        <v>102.11562845906771</v>
      </c>
      <c r="I7" s="304">
        <f t="shared" ca="1" si="13"/>
        <v>103.69092047227379</v>
      </c>
      <c r="J7" s="306">
        <f t="shared" ca="1" si="14"/>
        <v>0.52740033475778136</v>
      </c>
      <c r="K7" s="307">
        <f t="shared" ca="1" si="15"/>
        <v>2.9910380675463832</v>
      </c>
      <c r="L7" s="304">
        <f t="shared" ca="1" si="0"/>
        <v>3.0371795855059713</v>
      </c>
      <c r="M7" s="306">
        <f t="shared" ca="1" si="16"/>
        <v>1.3962634015954636</v>
      </c>
      <c r="N7" s="304">
        <f t="shared" ca="1" si="17"/>
        <v>80</v>
      </c>
      <c r="P7" s="310">
        <f t="shared" ca="1" si="18"/>
        <v>3</v>
      </c>
      <c r="Q7" s="304">
        <f t="shared" ca="1" si="19"/>
        <v>1347.2183333333335</v>
      </c>
      <c r="R7" s="306">
        <f t="shared" ca="1" si="20"/>
        <v>0.66206585962764264</v>
      </c>
      <c r="S7" s="307">
        <f t="shared" ca="1" si="21"/>
        <v>6.0505952880236267</v>
      </c>
      <c r="T7" s="304">
        <f t="shared" ca="1" si="1"/>
        <v>59.356339775511778</v>
      </c>
      <c r="U7" s="311">
        <f t="shared" ca="1" si="2"/>
        <v>10.307120234996757</v>
      </c>
      <c r="V7" s="306">
        <f t="shared" ca="1" si="3"/>
        <v>1.2246336526246728</v>
      </c>
      <c r="W7" s="304">
        <f t="shared" ca="1" si="4"/>
        <v>40.428822032488462</v>
      </c>
      <c r="Y7" s="314" t="str">
        <f t="shared" ca="1" si="22"/>
        <v>Sortie de rampe</v>
      </c>
      <c r="Z7" s="315" t="str">
        <f t="shared" ca="1" si="23"/>
        <v/>
      </c>
      <c r="AA7" s="316" t="str">
        <f t="shared" ca="1" si="24"/>
        <v/>
      </c>
      <c r="AC7" s="310" t="e">
        <f t="shared" ca="1" si="25"/>
        <v>#N/A</v>
      </c>
      <c r="AD7" s="323" t="e">
        <f t="shared" ca="1" si="26"/>
        <v>#N/A</v>
      </c>
      <c r="AE7" s="324">
        <f t="shared" ca="1" si="5"/>
        <v>2.9910380675463832</v>
      </c>
      <c r="AG7" s="306">
        <f t="shared" ca="1" si="27"/>
        <v>206.5789872993706</v>
      </c>
      <c r="AH7" s="304">
        <f t="shared" ca="1" si="28"/>
        <v>216.23995135642036</v>
      </c>
    </row>
    <row r="8" spans="1:248" x14ac:dyDescent="0.2">
      <c r="A8" s="347">
        <f t="shared" ca="1" si="6"/>
        <v>0.01</v>
      </c>
      <c r="B8" s="304">
        <f t="shared" ca="1" si="7"/>
        <v>0.04</v>
      </c>
      <c r="D8" s="306">
        <f t="shared" ca="1" si="8"/>
        <v>34.586358745896447</v>
      </c>
      <c r="E8" s="307">
        <f t="shared" ca="1" si="9"/>
        <v>196.15937838562982</v>
      </c>
      <c r="F8" s="304">
        <f t="shared" ca="1" si="10"/>
        <v>199.18513483675568</v>
      </c>
      <c r="G8" s="306">
        <f t="shared" ca="1" si="11"/>
        <v>18.351568594401847</v>
      </c>
      <c r="H8" s="307">
        <f t="shared" ca="1" si="12"/>
        <v>104.07722224292401</v>
      </c>
      <c r="I8" s="304">
        <f t="shared" ca="1" si="13"/>
        <v>105.68277182056701</v>
      </c>
      <c r="J8" s="306">
        <f t="shared" ca="1" si="14"/>
        <v>0.70918670276450502</v>
      </c>
      <c r="K8" s="307">
        <f t="shared" ca="1" si="15"/>
        <v>4.022002321056342</v>
      </c>
      <c r="L8" s="304">
        <f t="shared" ca="1" si="0"/>
        <v>4.0840480469701372</v>
      </c>
      <c r="M8" s="306">
        <f t="shared" ca="1" si="16"/>
        <v>1.3962634015954636</v>
      </c>
      <c r="N8" s="304">
        <f t="shared" ca="1" si="17"/>
        <v>80</v>
      </c>
      <c r="P8" s="310">
        <f t="shared" ca="1" si="18"/>
        <v>3</v>
      </c>
      <c r="Q8" s="304">
        <f t="shared" ca="1" si="19"/>
        <v>1302.7349999999999</v>
      </c>
      <c r="R8" s="306">
        <f t="shared" ca="1" si="20"/>
        <v>0.64020533739917207</v>
      </c>
      <c r="S8" s="307">
        <f t="shared" ca="1" si="21"/>
        <v>6.0441932346496348</v>
      </c>
      <c r="T8" s="304">
        <f t="shared" ca="1" si="1"/>
        <v>59.293535631912917</v>
      </c>
      <c r="U8" s="311">
        <f t="shared" ca="1" si="2"/>
        <v>0</v>
      </c>
      <c r="V8" s="306">
        <f t="shared" ca="1" si="3"/>
        <v>1.2245074037768282</v>
      </c>
      <c r="W8" s="304">
        <f t="shared" ca="1" si="4"/>
        <v>41.992646350142422</v>
      </c>
      <c r="Y8" s="314" t="str">
        <f t="shared" ca="1" si="22"/>
        <v/>
      </c>
      <c r="Z8" s="315" t="str">
        <f t="shared" ca="1" si="23"/>
        <v/>
      </c>
      <c r="AA8" s="316" t="str">
        <f t="shared" ca="1" si="24"/>
        <v/>
      </c>
      <c r="AC8" s="310" t="e">
        <f t="shared" ca="1" si="25"/>
        <v>#N/A</v>
      </c>
      <c r="AD8" s="323" t="e">
        <f t="shared" ca="1" si="26"/>
        <v>#N/A</v>
      </c>
      <c r="AE8" s="324">
        <f t="shared" ca="1" si="5"/>
        <v>4.022002321056342</v>
      </c>
      <c r="AG8" s="306">
        <f t="shared" ca="1" si="27"/>
        <v>199.18513482858322</v>
      </c>
      <c r="AH8" s="304">
        <f t="shared" ca="1" si="28"/>
        <v>208.84609888563298</v>
      </c>
    </row>
    <row r="9" spans="1:248" x14ac:dyDescent="0.2">
      <c r="A9" s="347">
        <f t="shared" ca="1" si="6"/>
        <v>0.01</v>
      </c>
      <c r="B9" s="304">
        <f t="shared" ca="1" si="7"/>
        <v>0.05</v>
      </c>
      <c r="D9" s="306">
        <f t="shared" ca="1" si="8"/>
        <v>34.978605520185504</v>
      </c>
      <c r="E9" s="307">
        <f t="shared" ca="1" si="9"/>
        <v>188.56352956220763</v>
      </c>
      <c r="F9" s="304">
        <f t="shared" ca="1" si="10"/>
        <v>191.78036272020739</v>
      </c>
      <c r="G9" s="306">
        <f t="shared" ca="1" si="11"/>
        <v>18.701354649603701</v>
      </c>
      <c r="H9" s="307">
        <f t="shared" ca="1" si="12"/>
        <v>105.96285753854609</v>
      </c>
      <c r="I9" s="304">
        <f t="shared" ca="1" si="13"/>
        <v>107.6005011301735</v>
      </c>
      <c r="J9" s="306">
        <f t="shared" ca="1" si="14"/>
        <v>0.89445131898453278</v>
      </c>
      <c r="K9" s="307">
        <f t="shared" ca="1" si="15"/>
        <v>5.072202719963693</v>
      </c>
      <c r="L9" s="304">
        <f t="shared" ca="1" si="0"/>
        <v>5.1504644057055922</v>
      </c>
      <c r="M9" s="306">
        <f t="shared" ca="1" si="16"/>
        <v>1.3961055776197044</v>
      </c>
      <c r="N9" s="304">
        <f t="shared" ca="1" si="17"/>
        <v>79.990957352283019</v>
      </c>
      <c r="P9" s="310">
        <f t="shared" ca="1" si="18"/>
        <v>3</v>
      </c>
      <c r="Q9" s="304">
        <f t="shared" ca="1" si="19"/>
        <v>1258.2516666666666</v>
      </c>
      <c r="R9" s="306">
        <f t="shared" ca="1" si="20"/>
        <v>0.61834481517070161</v>
      </c>
      <c r="S9" s="307">
        <f t="shared" ca="1" si="21"/>
        <v>6.0380097864979279</v>
      </c>
      <c r="T9" s="304">
        <f t="shared" ca="1" si="1"/>
        <v>59.232876005544675</v>
      </c>
      <c r="U9" s="311">
        <f t="shared" ca="1" si="2"/>
        <v>0</v>
      </c>
      <c r="V9" s="306">
        <f t="shared" ca="1" si="3"/>
        <v>1.2243788127061987</v>
      </c>
      <c r="W9" s="304">
        <f t="shared" ca="1" si="4"/>
        <v>43.525907238983741</v>
      </c>
      <c r="Y9" s="314" t="str">
        <f t="shared" ca="1" si="22"/>
        <v/>
      </c>
      <c r="Z9" s="315" t="str">
        <f t="shared" ca="1" si="23"/>
        <v/>
      </c>
      <c r="AA9" s="316" t="str">
        <f t="shared" ca="1" si="24"/>
        <v/>
      </c>
      <c r="AC9" s="310" t="e">
        <f t="shared" ca="1" si="25"/>
        <v>#N/A</v>
      </c>
      <c r="AD9" s="323" t="e">
        <f t="shared" ca="1" si="26"/>
        <v>#N/A</v>
      </c>
      <c r="AE9" s="324">
        <f t="shared" ca="1" si="5"/>
        <v>5.072202719963693</v>
      </c>
      <c r="AG9" s="306">
        <f t="shared" ca="1" si="27"/>
        <v>191.7727969541194</v>
      </c>
      <c r="AH9" s="304">
        <f t="shared" ca="1" si="28"/>
        <v>201.43376101116917</v>
      </c>
    </row>
    <row r="10" spans="1:248" x14ac:dyDescent="0.2">
      <c r="A10" s="347">
        <f t="shared" ca="1" si="6"/>
        <v>0.01</v>
      </c>
      <c r="B10" s="304">
        <f t="shared" ca="1" si="7"/>
        <v>6.0000000000000005E-2</v>
      </c>
      <c r="D10" s="306">
        <f t="shared" ca="1" si="8"/>
        <v>34.485466979130905</v>
      </c>
      <c r="E10" s="307">
        <f t="shared" ca="1" si="9"/>
        <v>185.58646689376693</v>
      </c>
      <c r="F10" s="304">
        <f t="shared" ca="1" si="10"/>
        <v>188.76330185414741</v>
      </c>
      <c r="G10" s="306">
        <f t="shared" ca="1" si="11"/>
        <v>19.046209319395011</v>
      </c>
      <c r="H10" s="307">
        <f t="shared" ca="1" si="12"/>
        <v>107.81872220748376</v>
      </c>
      <c r="I10" s="304">
        <f t="shared" ca="1" si="13"/>
        <v>109.48805847165599</v>
      </c>
      <c r="J10" s="306">
        <f t="shared" ca="1" si="14"/>
        <v>1.0831891388295263</v>
      </c>
      <c r="K10" s="307">
        <f t="shared" ca="1" si="15"/>
        <v>6.1411106186938422</v>
      </c>
      <c r="L10" s="304">
        <f t="shared" ca="1" si="0"/>
        <v>6.2359071787120524</v>
      </c>
      <c r="M10" s="306">
        <f t="shared" ca="1" si="16"/>
        <v>1.3959498516561484</v>
      </c>
      <c r="N10" s="304">
        <f t="shared" ca="1" si="17"/>
        <v>79.982034911810658</v>
      </c>
      <c r="P10" s="310">
        <f t="shared" ca="1" si="18"/>
        <v>4</v>
      </c>
      <c r="Q10" s="304">
        <f t="shared" ca="1" si="19"/>
        <v>1240.356</v>
      </c>
      <c r="R10" s="306">
        <f t="shared" ca="1" si="20"/>
        <v>0.60955031643050006</v>
      </c>
      <c r="S10" s="307">
        <f t="shared" ca="1" si="21"/>
        <v>6.0319142833336228</v>
      </c>
      <c r="T10" s="304">
        <f t="shared" ca="1" si="1"/>
        <v>59.173079119502844</v>
      </c>
      <c r="U10" s="311">
        <f t="shared" ca="1" si="2"/>
        <v>0</v>
      </c>
      <c r="V10" s="306">
        <f t="shared" ca="1" si="3"/>
        <v>1.2242479448718968</v>
      </c>
      <c r="W10" s="304">
        <f t="shared" ca="1" si="4"/>
        <v>45.061571274796627</v>
      </c>
      <c r="Y10" s="314" t="str">
        <f t="shared" ca="1" si="22"/>
        <v/>
      </c>
      <c r="Z10" s="315" t="str">
        <f t="shared" ca="1" si="23"/>
        <v/>
      </c>
      <c r="AA10" s="316" t="str">
        <f t="shared" ca="1" si="24"/>
        <v/>
      </c>
      <c r="AC10" s="310" t="e">
        <f t="shared" ca="1" si="25"/>
        <v>#N/A</v>
      </c>
      <c r="AD10" s="323" t="e">
        <f t="shared" ca="1" si="26"/>
        <v>#N/A</v>
      </c>
      <c r="AE10" s="324">
        <f t="shared" ca="1" si="5"/>
        <v>6.1411106186938422</v>
      </c>
      <c r="AG10" s="306">
        <f t="shared" ca="1" si="27"/>
        <v>188.75560139082691</v>
      </c>
      <c r="AH10" s="304">
        <f t="shared" ca="1" si="28"/>
        <v>198.41629647621104</v>
      </c>
    </row>
    <row r="11" spans="1:248" x14ac:dyDescent="0.2">
      <c r="A11" s="347">
        <f t="shared" ca="1" si="6"/>
        <v>0.01</v>
      </c>
      <c r="B11" s="304">
        <f t="shared" ca="1" si="7"/>
        <v>7.0000000000000007E-2</v>
      </c>
      <c r="D11" s="306">
        <f t="shared" ca="1" si="8"/>
        <v>34.757649702290067</v>
      </c>
      <c r="E11" s="307">
        <f t="shared" ca="1" si="9"/>
        <v>186.94964466168548</v>
      </c>
      <c r="F11" s="304">
        <f t="shared" ca="1" si="10"/>
        <v>190.15326411071035</v>
      </c>
      <c r="G11" s="306">
        <f t="shared" ca="1" si="11"/>
        <v>19.39378581641791</v>
      </c>
      <c r="H11" s="307">
        <f t="shared" ca="1" si="12"/>
        <v>109.68821865410061</v>
      </c>
      <c r="I11" s="304">
        <f t="shared" ca="1" si="13"/>
        <v>111.38951584329145</v>
      </c>
      <c r="J11" s="306">
        <f t="shared" ca="1" si="14"/>
        <v>1.2753891145085909</v>
      </c>
      <c r="K11" s="307">
        <f t="shared" ca="1" si="15"/>
        <v>7.2286453230017642</v>
      </c>
      <c r="L11" s="304">
        <f t="shared" ca="1" si="0"/>
        <v>7.3402949940150428</v>
      </c>
      <c r="M11" s="306">
        <f t="shared" ca="1" si="16"/>
        <v>1.3957966489307774</v>
      </c>
      <c r="N11" s="304">
        <f t="shared" ca="1" si="17"/>
        <v>79.973257042236995</v>
      </c>
      <c r="P11" s="310">
        <f t="shared" ca="1" si="18"/>
        <v>4</v>
      </c>
      <c r="Q11" s="304">
        <f t="shared" ca="1" si="19"/>
        <v>1249.048</v>
      </c>
      <c r="R11" s="306">
        <f t="shared" ca="1" si="20"/>
        <v>0.61382184117856753</v>
      </c>
      <c r="S11" s="307">
        <f t="shared" ca="1" si="21"/>
        <v>6.0257760649218373</v>
      </c>
      <c r="T11" s="304">
        <f t="shared" ca="1" si="1"/>
        <v>59.112863196883225</v>
      </c>
      <c r="U11" s="311">
        <f t="shared" ca="1" si="2"/>
        <v>0</v>
      </c>
      <c r="V11" s="306">
        <f t="shared" ca="1" si="3"/>
        <v>1.2241148108838407</v>
      </c>
      <c r="W11" s="304">
        <f t="shared" ca="1" si="4"/>
        <v>46.635240806953625</v>
      </c>
      <c r="Y11" s="314" t="str">
        <f t="shared" ca="1" si="22"/>
        <v/>
      </c>
      <c r="Z11" s="315" t="str">
        <f t="shared" ca="1" si="23"/>
        <v/>
      </c>
      <c r="AA11" s="316" t="str">
        <f t="shared" ca="1" si="24"/>
        <v/>
      </c>
      <c r="AC11" s="310" t="e">
        <f t="shared" ca="1" si="25"/>
        <v>#N/A</v>
      </c>
      <c r="AD11" s="323" t="e">
        <f t="shared" ca="1" si="26"/>
        <v>#N/A</v>
      </c>
      <c r="AE11" s="324">
        <f t="shared" ca="1" si="5"/>
        <v>7.2286453230017642</v>
      </c>
      <c r="AG11" s="306">
        <f t="shared" ca="1" si="27"/>
        <v>190.14560644196263</v>
      </c>
      <c r="AH11" s="304">
        <f t="shared" ca="1" si="28"/>
        <v>199.80603589536489</v>
      </c>
    </row>
    <row r="12" spans="1:248" x14ac:dyDescent="0.2">
      <c r="A12" s="347">
        <f t="shared" ca="1" si="6"/>
        <v>0.01</v>
      </c>
      <c r="B12" s="304">
        <f t="shared" ca="1" si="7"/>
        <v>0.08</v>
      </c>
      <c r="D12" s="306">
        <f t="shared" ca="1" si="8"/>
        <v>35.029400694610857</v>
      </c>
      <c r="E12" s="307">
        <f t="shared" ca="1" si="9"/>
        <v>188.31081040205419</v>
      </c>
      <c r="F12" s="304">
        <f t="shared" ca="1" si="10"/>
        <v>191.5411711024604</v>
      </c>
      <c r="G12" s="306">
        <f t="shared" ca="1" si="11"/>
        <v>19.744079823364018</v>
      </c>
      <c r="H12" s="307">
        <f t="shared" ca="1" si="12"/>
        <v>111.57132675812115</v>
      </c>
      <c r="I12" s="304">
        <f t="shared" ca="1" si="13"/>
        <v>113.30485268795336</v>
      </c>
      <c r="J12" s="306">
        <f t="shared" ca="1" si="14"/>
        <v>1.4710784427075005</v>
      </c>
      <c r="K12" s="307">
        <f t="shared" ca="1" si="15"/>
        <v>8.3349430500628738</v>
      </c>
      <c r="L12" s="304">
        <f t="shared" ca="1" si="0"/>
        <v>8.4637667401925789</v>
      </c>
      <c r="M12" s="306">
        <f t="shared" ca="1" si="16"/>
        <v>1.3956459053673858</v>
      </c>
      <c r="N12" s="304">
        <f t="shared" ca="1" si="17"/>
        <v>79.964620072265888</v>
      </c>
      <c r="P12" s="310">
        <f t="shared" ca="1" si="18"/>
        <v>4</v>
      </c>
      <c r="Q12" s="304">
        <f t="shared" ca="1" si="19"/>
        <v>1257.74</v>
      </c>
      <c r="R12" s="306">
        <f t="shared" ca="1" si="20"/>
        <v>0.61809336592663489</v>
      </c>
      <c r="S12" s="307">
        <f t="shared" ca="1" si="21"/>
        <v>6.0195951312625713</v>
      </c>
      <c r="T12" s="304">
        <f t="shared" ca="1" si="1"/>
        <v>59.052228237685824</v>
      </c>
      <c r="U12" s="311">
        <f t="shared" ca="1" si="2"/>
        <v>0</v>
      </c>
      <c r="V12" s="306">
        <f t="shared" ca="1" si="3"/>
        <v>1.2239793948106736</v>
      </c>
      <c r="W12" s="304">
        <f t="shared" ca="1" si="4"/>
        <v>48.247472376455583</v>
      </c>
      <c r="Y12" s="314" t="str">
        <f t="shared" ca="1" si="22"/>
        <v/>
      </c>
      <c r="Z12" s="315" t="str">
        <f t="shared" ca="1" si="23"/>
        <v/>
      </c>
      <c r="AA12" s="316" t="str">
        <f t="shared" ca="1" si="24"/>
        <v/>
      </c>
      <c r="AC12" s="310" t="e">
        <f t="shared" ca="1" si="25"/>
        <v>#N/A</v>
      </c>
      <c r="AD12" s="323" t="e">
        <f t="shared" ca="1" si="26"/>
        <v>#N/A</v>
      </c>
      <c r="AE12" s="324">
        <f t="shared" ca="1" si="5"/>
        <v>8.3349430500628738</v>
      </c>
      <c r="AG12" s="306">
        <f t="shared" ca="1" si="27"/>
        <v>191.53355573135906</v>
      </c>
      <c r="AH12" s="304">
        <f t="shared" ca="1" si="28"/>
        <v>201.19372362822432</v>
      </c>
    </row>
    <row r="13" spans="1:248" x14ac:dyDescent="0.2">
      <c r="A13" s="347">
        <f t="shared" ca="1" si="6"/>
        <v>0.01</v>
      </c>
      <c r="B13" s="304">
        <f t="shared" ca="1" si="7"/>
        <v>0.09</v>
      </c>
      <c r="D13" s="306">
        <f t="shared" ca="1" si="8"/>
        <v>35.300709411187974</v>
      </c>
      <c r="E13" s="307">
        <f t="shared" ca="1" si="9"/>
        <v>189.66989573302305</v>
      </c>
      <c r="F13" s="304">
        <f t="shared" ca="1" si="10"/>
        <v>192.92695361796643</v>
      </c>
      <c r="G13" s="306">
        <f t="shared" ca="1" si="11"/>
        <v>20.097086917475899</v>
      </c>
      <c r="H13" s="307">
        <f t="shared" ca="1" si="12"/>
        <v>113.46802571545138</v>
      </c>
      <c r="I13" s="304">
        <f t="shared" ca="1" si="13"/>
        <v>115.23404775642881</v>
      </c>
      <c r="J13" s="306">
        <f t="shared" ca="1" si="14"/>
        <v>1.6702842764117001</v>
      </c>
      <c r="K13" s="307">
        <f t="shared" ca="1" si="15"/>
        <v>9.4601398124307359</v>
      </c>
      <c r="L13" s="304">
        <f t="shared" ca="1" si="0"/>
        <v>9.6064610983840044</v>
      </c>
      <c r="M13" s="306">
        <f t="shared" ca="1" si="16"/>
        <v>1.3954975591150254</v>
      </c>
      <c r="N13" s="304">
        <f t="shared" ca="1" si="17"/>
        <v>79.956120458099065</v>
      </c>
      <c r="P13" s="310">
        <f t="shared" ca="1" si="18"/>
        <v>4</v>
      </c>
      <c r="Q13" s="304">
        <f t="shared" ca="1" si="19"/>
        <v>1266.432</v>
      </c>
      <c r="R13" s="306">
        <f t="shared" ca="1" si="20"/>
        <v>0.62236489067470235</v>
      </c>
      <c r="S13" s="307">
        <f t="shared" ca="1" si="21"/>
        <v>6.013371482355824</v>
      </c>
      <c r="T13" s="304">
        <f t="shared" ca="1" si="1"/>
        <v>58.991174241910635</v>
      </c>
      <c r="U13" s="311">
        <f t="shared" ca="1" si="2"/>
        <v>0</v>
      </c>
      <c r="V13" s="306">
        <f t="shared" ca="1" si="3"/>
        <v>1.2238416807660721</v>
      </c>
      <c r="W13" s="304">
        <f t="shared" ca="1" si="4"/>
        <v>49.898824317471693</v>
      </c>
      <c r="Y13" s="314" t="str">
        <f t="shared" ca="1" si="22"/>
        <v/>
      </c>
      <c r="Z13" s="315" t="str">
        <f t="shared" ca="1" si="23"/>
        <v/>
      </c>
      <c r="AA13" s="316" t="str">
        <f t="shared" ca="1" si="24"/>
        <v/>
      </c>
      <c r="AC13" s="310" t="e">
        <f t="shared" ca="1" si="25"/>
        <v>#N/A</v>
      </c>
      <c r="AD13" s="323" t="e">
        <f t="shared" ca="1" si="26"/>
        <v>#N/A</v>
      </c>
      <c r="AE13" s="324">
        <f t="shared" ca="1" si="5"/>
        <v>9.4601398124307359</v>
      </c>
      <c r="AG13" s="306">
        <f t="shared" ca="1" si="27"/>
        <v>192.91938005200538</v>
      </c>
      <c r="AH13" s="304">
        <f t="shared" ca="1" si="28"/>
        <v>202.57929036945234</v>
      </c>
    </row>
    <row r="14" spans="1:248" x14ac:dyDescent="0.2">
      <c r="A14" s="347">
        <f t="shared" ca="1" si="6"/>
        <v>0.01</v>
      </c>
      <c r="B14" s="304">
        <f t="shared" ca="1" si="7"/>
        <v>9.9999999999999992E-2</v>
      </c>
      <c r="D14" s="306">
        <f t="shared" ca="1" si="8"/>
        <v>35.571565080916294</v>
      </c>
      <c r="E14" s="307">
        <f t="shared" ca="1" si="9"/>
        <v>191.02683162212219</v>
      </c>
      <c r="F14" s="304">
        <f t="shared" ca="1" si="10"/>
        <v>194.31054176727645</v>
      </c>
      <c r="G14" s="306">
        <f t="shared" ca="1" si="11"/>
        <v>20.452802568285062</v>
      </c>
      <c r="H14" s="307">
        <f t="shared" ca="1" si="12"/>
        <v>115.3782940316726</v>
      </c>
      <c r="I14" s="304">
        <f t="shared" ca="1" si="13"/>
        <v>117.17707910063446</v>
      </c>
      <c r="J14" s="306">
        <f t="shared" ca="1" si="14"/>
        <v>1.8730337238405048</v>
      </c>
      <c r="K14" s="307">
        <f t="shared" ca="1" si="15"/>
        <v>10.604371411166357</v>
      </c>
      <c r="L14" s="304">
        <f t="shared" ca="1" si="0"/>
        <v>10.768516534630301</v>
      </c>
      <c r="M14" s="306">
        <f t="shared" ca="1" si="16"/>
        <v>1.3953515504486107</v>
      </c>
      <c r="N14" s="304">
        <f t="shared" ca="1" si="17"/>
        <v>79.947754777741167</v>
      </c>
      <c r="P14" s="310">
        <f t="shared" ca="1" si="18"/>
        <v>4</v>
      </c>
      <c r="Q14" s="304">
        <f t="shared" ca="1" si="19"/>
        <v>1275.124</v>
      </c>
      <c r="R14" s="306">
        <f t="shared" ca="1" si="20"/>
        <v>0.62663641542276971</v>
      </c>
      <c r="S14" s="307">
        <f t="shared" ca="1" si="21"/>
        <v>6.0071051182015962</v>
      </c>
      <c r="T14" s="304">
        <f t="shared" ca="1" si="1"/>
        <v>58.929701209557663</v>
      </c>
      <c r="U14" s="311">
        <f t="shared" ca="1" si="2"/>
        <v>0</v>
      </c>
      <c r="V14" s="306">
        <f t="shared" ca="1" si="3"/>
        <v>1.2237016529098705</v>
      </c>
      <c r="W14" s="304">
        <f t="shared" ca="1" si="4"/>
        <v>51.589856662370181</v>
      </c>
      <c r="Y14" s="314" t="str">
        <f t="shared" ca="1" si="22"/>
        <v/>
      </c>
      <c r="Z14" s="315" t="str">
        <f t="shared" ca="1" si="23"/>
        <v/>
      </c>
      <c r="AA14" s="316" t="str">
        <f t="shared" ca="1" si="24"/>
        <v/>
      </c>
      <c r="AC14" s="310" t="e">
        <f t="shared" ca="1" si="25"/>
        <v>#N/A</v>
      </c>
      <c r="AD14" s="323" t="e">
        <f t="shared" ca="1" si="26"/>
        <v>#N/A</v>
      </c>
      <c r="AE14" s="324">
        <f t="shared" ca="1" si="5"/>
        <v>10.604371411166357</v>
      </c>
      <c r="AG14" s="306">
        <f t="shared" ca="1" si="27"/>
        <v>194.30300951840729</v>
      </c>
      <c r="AH14" s="304">
        <f t="shared" ca="1" si="28"/>
        <v>203.9626661384836</v>
      </c>
    </row>
    <row r="15" spans="1:248" x14ac:dyDescent="0.2">
      <c r="A15" s="347">
        <f t="shared" ca="1" si="6"/>
        <v>0.01</v>
      </c>
      <c r="B15" s="304">
        <f t="shared" ca="1" si="7"/>
        <v>0.10999999999999999</v>
      </c>
      <c r="D15" s="306">
        <f t="shared" ca="1" si="8"/>
        <v>35.761886488439202</v>
      </c>
      <c r="E15" s="307">
        <f t="shared" ca="1" si="9"/>
        <v>191.92985646292814</v>
      </c>
      <c r="F15" s="304">
        <f t="shared" ca="1" si="10"/>
        <v>195.23314863796111</v>
      </c>
      <c r="G15" s="306">
        <f t="shared" ca="1" si="11"/>
        <v>20.810421433169452</v>
      </c>
      <c r="H15" s="307">
        <f t="shared" ca="1" si="12"/>
        <v>117.29759259630188</v>
      </c>
      <c r="I15" s="304">
        <f t="shared" ca="1" si="13"/>
        <v>119.12933672741627</v>
      </c>
      <c r="J15" s="306">
        <f t="shared" ca="1" si="14"/>
        <v>2.0793498438477775</v>
      </c>
      <c r="K15" s="307">
        <f t="shared" ca="1" si="15"/>
        <v>11.767750844306228</v>
      </c>
      <c r="L15" s="304">
        <f t="shared" ca="1" si="0"/>
        <v>11.950048355834369</v>
      </c>
      <c r="M15" s="306">
        <f t="shared" ca="1" si="16"/>
        <v>1.3952078161403725</v>
      </c>
      <c r="N15" s="304">
        <f t="shared" ca="1" si="17"/>
        <v>79.939519408507877</v>
      </c>
      <c r="P15" s="310">
        <f t="shared" ca="1" si="18"/>
        <v>5</v>
      </c>
      <c r="Q15" s="304">
        <f t="shared" ca="1" si="19"/>
        <v>1281.066</v>
      </c>
      <c r="R15" s="306">
        <f t="shared" ca="1" si="20"/>
        <v>0.62955650286559262</v>
      </c>
      <c r="S15" s="307">
        <f t="shared" ca="1" si="21"/>
        <v>6.0008095531729406</v>
      </c>
      <c r="T15" s="304">
        <f t="shared" ca="1" si="1"/>
        <v>58.867941716626554</v>
      </c>
      <c r="U15" s="311">
        <f t="shared" ca="1" si="2"/>
        <v>0</v>
      </c>
      <c r="V15" s="306">
        <f t="shared" ca="1" si="3"/>
        <v>1.2235592982125565</v>
      </c>
      <c r="W15" s="304">
        <f t="shared" ca="1" si="4"/>
        <v>53.317024905661746</v>
      </c>
      <c r="Y15" s="314" t="str">
        <f t="shared" ca="1" si="22"/>
        <v/>
      </c>
      <c r="Z15" s="315" t="str">
        <f t="shared" ca="1" si="23"/>
        <v/>
      </c>
      <c r="AA15" s="316" t="str">
        <f t="shared" ca="1" si="24"/>
        <v/>
      </c>
      <c r="AC15" s="310" t="e">
        <f t="shared" ca="1" si="25"/>
        <v>#N/A</v>
      </c>
      <c r="AD15" s="323" t="e">
        <f t="shared" ca="1" si="26"/>
        <v>#N/A</v>
      </c>
      <c r="AE15" s="324">
        <f t="shared" ca="1" si="5"/>
        <v>11.767750844306228</v>
      </c>
      <c r="AG15" s="306">
        <f t="shared" ca="1" si="27"/>
        <v>195.2256396202493</v>
      </c>
      <c r="AH15" s="304">
        <f t="shared" ca="1" si="28"/>
        <v>204.88504633304711</v>
      </c>
    </row>
    <row r="16" spans="1:248" x14ac:dyDescent="0.2">
      <c r="A16" s="347">
        <f t="shared" ca="1" si="6"/>
        <v>0.01</v>
      </c>
      <c r="B16" s="304">
        <f t="shared" ca="1" si="7"/>
        <v>0.11999999999999998</v>
      </c>
      <c r="D16" s="306">
        <f t="shared" ca="1" si="8"/>
        <v>35.871252294291011</v>
      </c>
      <c r="E16" s="307">
        <f t="shared" ca="1" si="9"/>
        <v>192.37771402814801</v>
      </c>
      <c r="F16" s="304">
        <f t="shared" ca="1" si="10"/>
        <v>195.69346334473354</v>
      </c>
      <c r="G16" s="306">
        <f t="shared" ca="1" si="11"/>
        <v>21.169133956112361</v>
      </c>
      <c r="H16" s="307">
        <f t="shared" ca="1" si="12"/>
        <v>119.22136973658337</v>
      </c>
      <c r="I16" s="304">
        <f t="shared" ca="1" si="13"/>
        <v>121.08619753844344</v>
      </c>
      <c r="J16" s="306">
        <f t="shared" ca="1" si="14"/>
        <v>2.2892476207941868</v>
      </c>
      <c r="K16" s="307">
        <f t="shared" ca="1" si="15"/>
        <v>12.950345655970654</v>
      </c>
      <c r="L16" s="304">
        <f t="shared" ca="1" si="0"/>
        <v>13.151125703848695</v>
      </c>
      <c r="M16" s="306">
        <f t="shared" ca="1" si="16"/>
        <v>1.395066290046924</v>
      </c>
      <c r="N16" s="304">
        <f t="shared" ca="1" si="17"/>
        <v>79.9314105606623</v>
      </c>
      <c r="P16" s="310">
        <f t="shared" ca="1" si="18"/>
        <v>5</v>
      </c>
      <c r="Q16" s="304">
        <f t="shared" ca="1" si="19"/>
        <v>1284.258</v>
      </c>
      <c r="R16" s="306">
        <f t="shared" ca="1" si="20"/>
        <v>0.63112515300317107</v>
      </c>
      <c r="S16" s="307">
        <f t="shared" ca="1" si="21"/>
        <v>5.994498301642909</v>
      </c>
      <c r="T16" s="304">
        <f t="shared" ca="1" si="1"/>
        <v>58.806028339116942</v>
      </c>
      <c r="U16" s="311">
        <f t="shared" ca="1" si="2"/>
        <v>0</v>
      </c>
      <c r="V16" s="306">
        <f t="shared" ca="1" si="3"/>
        <v>1.2234146092250704</v>
      </c>
      <c r="W16" s="304">
        <f t="shared" ca="1" si="4"/>
        <v>55.076506261763043</v>
      </c>
      <c r="Y16" s="314" t="str">
        <f t="shared" ca="1" si="22"/>
        <v/>
      </c>
      <c r="Z16" s="315" t="str">
        <f t="shared" ca="1" si="23"/>
        <v/>
      </c>
      <c r="AA16" s="316" t="str">
        <f t="shared" ca="1" si="24"/>
        <v/>
      </c>
      <c r="AC16" s="310" t="e">
        <f t="shared" ca="1" si="25"/>
        <v>#N/A</v>
      </c>
      <c r="AD16" s="323" t="e">
        <f t="shared" ca="1" si="26"/>
        <v>#N/A</v>
      </c>
      <c r="AE16" s="324">
        <f t="shared" ca="1" si="5"/>
        <v>12.950345655970654</v>
      </c>
      <c r="AG16" s="306">
        <f t="shared" ca="1" si="27"/>
        <v>195.6859598370981</v>
      </c>
      <c r="AH16" s="304">
        <f t="shared" ca="1" si="28"/>
        <v>205.34512033425298</v>
      </c>
    </row>
    <row r="17" spans="1:34" x14ac:dyDescent="0.2">
      <c r="A17" s="347">
        <f t="shared" ca="1" si="6"/>
        <v>0.01</v>
      </c>
      <c r="B17" s="304">
        <f t="shared" ca="1" si="7"/>
        <v>0.12999999999999998</v>
      </c>
      <c r="D17" s="306">
        <f t="shared" ca="1" si="8"/>
        <v>35.979620524852315</v>
      </c>
      <c r="E17" s="307">
        <f t="shared" ca="1" si="9"/>
        <v>192.82179639131263</v>
      </c>
      <c r="F17" s="304">
        <f t="shared" ca="1" si="10"/>
        <v>196.14988722067929</v>
      </c>
      <c r="G17" s="306">
        <f t="shared" ca="1" si="11"/>
        <v>21.528930161360883</v>
      </c>
      <c r="H17" s="307">
        <f t="shared" ca="1" si="12"/>
        <v>121.1495877004965</v>
      </c>
      <c r="I17" s="304">
        <f t="shared" ca="1" si="13"/>
        <v>123.04762262592905</v>
      </c>
      <c r="J17" s="306">
        <f t="shared" ca="1" si="14"/>
        <v>2.5027379413815529</v>
      </c>
      <c r="K17" s="307">
        <f t="shared" ca="1" si="15"/>
        <v>14.152200443156055</v>
      </c>
      <c r="L17" s="304">
        <f t="shared" ca="1" si="0"/>
        <v>14.371794410806787</v>
      </c>
      <c r="M17" s="306">
        <f t="shared" ca="1" si="16"/>
        <v>1.3949269088366143</v>
      </c>
      <c r="N17" s="304">
        <f t="shared" ca="1" si="17"/>
        <v>79.923424605568144</v>
      </c>
      <c r="P17" s="310">
        <f t="shared" ca="1" si="18"/>
        <v>5</v>
      </c>
      <c r="Q17" s="304">
        <f t="shared" ca="1" si="19"/>
        <v>1287.45</v>
      </c>
      <c r="R17" s="306">
        <f t="shared" ca="1" si="20"/>
        <v>0.63269380314074941</v>
      </c>
      <c r="S17" s="307">
        <f t="shared" ca="1" si="21"/>
        <v>5.9881713636115013</v>
      </c>
      <c r="T17" s="304">
        <f t="shared" ca="1" si="1"/>
        <v>58.743961077028828</v>
      </c>
      <c r="U17" s="311">
        <f t="shared" ca="1" si="2"/>
        <v>0</v>
      </c>
      <c r="V17" s="306">
        <f t="shared" ca="1" si="3"/>
        <v>1.223267581322532</v>
      </c>
      <c r="W17" s="304">
        <f t="shared" ca="1" si="4"/>
        <v>56.868445798742904</v>
      </c>
      <c r="Y17" s="314" t="str">
        <f t="shared" ca="1" si="22"/>
        <v/>
      </c>
      <c r="Z17" s="315" t="str">
        <f t="shared" ca="1" si="23"/>
        <v/>
      </c>
      <c r="AA17" s="316" t="str">
        <f t="shared" ca="1" si="24"/>
        <v/>
      </c>
      <c r="AC17" s="310" t="e">
        <f t="shared" ca="1" si="25"/>
        <v>#N/A</v>
      </c>
      <c r="AD17" s="323" t="e">
        <f t="shared" ca="1" si="26"/>
        <v>#N/A</v>
      </c>
      <c r="AE17" s="324">
        <f t="shared" ca="1" si="5"/>
        <v>14.152200443156055</v>
      </c>
      <c r="AG17" s="306">
        <f t="shared" ca="1" si="27"/>
        <v>196.14238922550342</v>
      </c>
      <c r="AH17" s="304">
        <f t="shared" ca="1" si="28"/>
        <v>205.80130709468963</v>
      </c>
    </row>
    <row r="18" spans="1:34" x14ac:dyDescent="0.2">
      <c r="A18" s="347">
        <f t="shared" ca="1" si="6"/>
        <v>0.01</v>
      </c>
      <c r="B18" s="304">
        <f t="shared" ca="1" si="7"/>
        <v>0.13999999999999999</v>
      </c>
      <c r="D18" s="306">
        <f t="shared" ca="1" si="8"/>
        <v>36.086993695405475</v>
      </c>
      <c r="E18" s="307">
        <f t="shared" ca="1" si="9"/>
        <v>193.26206975826943</v>
      </c>
      <c r="F18" s="304">
        <f t="shared" ca="1" si="10"/>
        <v>196.60238737416807</v>
      </c>
      <c r="G18" s="306">
        <f t="shared" ca="1" si="11"/>
        <v>21.889800098314936</v>
      </c>
      <c r="H18" s="307">
        <f t="shared" ca="1" si="12"/>
        <v>123.08220839807919</v>
      </c>
      <c r="I18" s="304">
        <f t="shared" ca="1" si="13"/>
        <v>125.01357275309103</v>
      </c>
      <c r="J18" s="306">
        <f t="shared" ca="1" si="14"/>
        <v>2.7198315926799319</v>
      </c>
      <c r="K18" s="307">
        <f t="shared" ca="1" si="15"/>
        <v>15.373359423648933</v>
      </c>
      <c r="L18" s="304">
        <f t="shared" ca="1" si="0"/>
        <v>15.612099918372138</v>
      </c>
      <c r="M18" s="306">
        <f t="shared" ca="1" si="16"/>
        <v>1.3947896118316756</v>
      </c>
      <c r="N18" s="304">
        <f t="shared" ca="1" si="17"/>
        <v>79.91555806664536</v>
      </c>
      <c r="P18" s="310">
        <f t="shared" ca="1" si="18"/>
        <v>5</v>
      </c>
      <c r="Q18" s="304">
        <f t="shared" ca="1" si="19"/>
        <v>1290.6420000000001</v>
      </c>
      <c r="R18" s="306">
        <f t="shared" ca="1" si="20"/>
        <v>0.63426245327832775</v>
      </c>
      <c r="S18" s="307">
        <f t="shared" ca="1" si="21"/>
        <v>5.9818287390787184</v>
      </c>
      <c r="T18" s="304">
        <f t="shared" ca="1" si="1"/>
        <v>58.681739930362227</v>
      </c>
      <c r="U18" s="311">
        <f t="shared" ca="1" si="2"/>
        <v>0</v>
      </c>
      <c r="V18" s="306">
        <f t="shared" ca="1" si="3"/>
        <v>1.2231182099423492</v>
      </c>
      <c r="W18" s="304">
        <f t="shared" ca="1" si="4"/>
        <v>58.692985973000056</v>
      </c>
      <c r="Y18" s="314" t="str">
        <f t="shared" ca="1" si="22"/>
        <v/>
      </c>
      <c r="Z18" s="315" t="str">
        <f t="shared" ca="1" si="23"/>
        <v/>
      </c>
      <c r="AA18" s="316" t="str">
        <f t="shared" ca="1" si="24"/>
        <v/>
      </c>
      <c r="AC18" s="310" t="e">
        <f t="shared" ca="1" si="25"/>
        <v>#N/A</v>
      </c>
      <c r="AD18" s="323" t="e">
        <f t="shared" ca="1" si="26"/>
        <v>#N/A</v>
      </c>
      <c r="AE18" s="324">
        <f t="shared" ca="1" si="5"/>
        <v>15.373359423648933</v>
      </c>
      <c r="AG18" s="306">
        <f t="shared" ca="1" si="27"/>
        <v>196.59489488798357</v>
      </c>
      <c r="AH18" s="304">
        <f t="shared" ca="1" si="28"/>
        <v>206.2535736172338</v>
      </c>
    </row>
    <row r="19" spans="1:34" x14ac:dyDescent="0.2">
      <c r="A19" s="347">
        <f t="shared" ca="1" si="6"/>
        <v>0.01</v>
      </c>
      <c r="B19" s="304">
        <f t="shared" ca="1" si="7"/>
        <v>0.15</v>
      </c>
      <c r="D19" s="306">
        <f t="shared" ca="1" si="8"/>
        <v>36.19337396571261</v>
      </c>
      <c r="E19" s="307">
        <f t="shared" ca="1" si="9"/>
        <v>193.69850062903865</v>
      </c>
      <c r="F19" s="304">
        <f t="shared" ca="1" si="10"/>
        <v>197.05093114461451</v>
      </c>
      <c r="G19" s="306">
        <f t="shared" ca="1" si="11"/>
        <v>22.251733837972061</v>
      </c>
      <c r="H19" s="307">
        <f t="shared" ca="1" si="12"/>
        <v>125.01919340436957</v>
      </c>
      <c r="I19" s="304">
        <f t="shared" ca="1" si="13"/>
        <v>126.98400835646635</v>
      </c>
      <c r="J19" s="306">
        <f t="shared" ca="1" si="14"/>
        <v>2.9405392623613671</v>
      </c>
      <c r="K19" s="307">
        <f t="shared" ca="1" si="15"/>
        <v>16.613866432661176</v>
      </c>
      <c r="L19" s="304">
        <f t="shared" ca="1" si="0"/>
        <v>16.87208727442442</v>
      </c>
      <c r="M19" s="306">
        <f t="shared" ca="1" si="16"/>
        <v>1.3946543408613283</v>
      </c>
      <c r="N19" s="304">
        <f t="shared" ca="1" si="17"/>
        <v>79.907807610953824</v>
      </c>
      <c r="P19" s="310">
        <f t="shared" ca="1" si="18"/>
        <v>5</v>
      </c>
      <c r="Q19" s="304">
        <f t="shared" ca="1" si="19"/>
        <v>1293.8340000000001</v>
      </c>
      <c r="R19" s="306">
        <f t="shared" ca="1" si="20"/>
        <v>0.6358311034159061</v>
      </c>
      <c r="S19" s="307">
        <f t="shared" ca="1" si="21"/>
        <v>5.9754704280445594</v>
      </c>
      <c r="T19" s="304">
        <f t="shared" ca="1" si="1"/>
        <v>58.61936489911713</v>
      </c>
      <c r="U19" s="311">
        <f t="shared" ca="1" si="2"/>
        <v>0</v>
      </c>
      <c r="V19" s="306">
        <f t="shared" ca="1" si="3"/>
        <v>1.22296649058469</v>
      </c>
      <c r="W19" s="304">
        <f t="shared" ca="1" si="4"/>
        <v>60.55026659121917</v>
      </c>
      <c r="Y19" s="314" t="str">
        <f t="shared" ca="1" si="22"/>
        <v/>
      </c>
      <c r="Z19" s="315" t="str">
        <f t="shared" ca="1" si="23"/>
        <v/>
      </c>
      <c r="AA19" s="316" t="str">
        <f t="shared" ca="1" si="24"/>
        <v/>
      </c>
      <c r="AC19" s="310" t="e">
        <f t="shared" ca="1" si="25"/>
        <v>#N/A</v>
      </c>
      <c r="AD19" s="323" t="e">
        <f t="shared" ca="1" si="26"/>
        <v>#N/A</v>
      </c>
      <c r="AE19" s="324">
        <f t="shared" ca="1" si="5"/>
        <v>16.613866432661176</v>
      </c>
      <c r="AG19" s="306">
        <f t="shared" ca="1" si="27"/>
        <v>197.04344415836837</v>
      </c>
      <c r="AH19" s="304">
        <f t="shared" ca="1" si="28"/>
        <v>206.70188714015495</v>
      </c>
    </row>
    <row r="20" spans="1:34" x14ac:dyDescent="0.2">
      <c r="A20" s="347">
        <f t="shared" ca="1" si="6"/>
        <v>0.01</v>
      </c>
      <c r="B20" s="304">
        <f t="shared" ca="1" si="7"/>
        <v>0.16</v>
      </c>
      <c r="D20" s="306">
        <f t="shared" ca="1" si="8"/>
        <v>36.298763163827672</v>
      </c>
      <c r="E20" s="307">
        <f t="shared" ca="1" si="9"/>
        <v>194.13105580096038</v>
      </c>
      <c r="F20" s="304">
        <f t="shared" ca="1" si="10"/>
        <v>197.49548610947858</v>
      </c>
      <c r="G20" s="306">
        <f t="shared" ca="1" si="11"/>
        <v>22.614721469610338</v>
      </c>
      <c r="H20" s="307">
        <f t="shared" ca="1" si="12"/>
        <v>126.96050396237918</v>
      </c>
      <c r="I20" s="304">
        <f t="shared" ca="1" si="13"/>
        <v>128.95888954829502</v>
      </c>
      <c r="J20" s="306">
        <f t="shared" ca="1" si="14"/>
        <v>3.1648715388992792</v>
      </c>
      <c r="K20" s="307">
        <f t="shared" ca="1" si="15"/>
        <v>17.873764919494921</v>
      </c>
      <c r="L20" s="304">
        <f t="shared" ca="1" si="0"/>
        <v>18.151801129780537</v>
      </c>
      <c r="M20" s="306">
        <f t="shared" ca="1" si="16"/>
        <v>1.3945210401249459</v>
      </c>
      <c r="N20" s="304">
        <f t="shared" ca="1" si="17"/>
        <v>79.900170041353135</v>
      </c>
      <c r="P20" s="310">
        <f t="shared" ca="1" si="18"/>
        <v>5</v>
      </c>
      <c r="Q20" s="304">
        <f t="shared" ca="1" si="19"/>
        <v>1297.0260000000001</v>
      </c>
      <c r="R20" s="306">
        <f t="shared" ca="1" si="20"/>
        <v>0.63739975355348455</v>
      </c>
      <c r="S20" s="307">
        <f t="shared" ca="1" si="21"/>
        <v>5.9690964305090244</v>
      </c>
      <c r="T20" s="304">
        <f t="shared" ca="1" si="1"/>
        <v>58.556835983293531</v>
      </c>
      <c r="U20" s="311">
        <f t="shared" ca="1" si="2"/>
        <v>0</v>
      </c>
      <c r="V20" s="306">
        <f t="shared" ca="1" si="3"/>
        <v>1.2228124188129559</v>
      </c>
      <c r="W20" s="304">
        <f t="shared" ca="1" si="4"/>
        <v>62.440424772654808</v>
      </c>
      <c r="Y20" s="314" t="str">
        <f t="shared" ca="1" si="22"/>
        <v/>
      </c>
      <c r="Z20" s="315" t="str">
        <f t="shared" ca="1" si="23"/>
        <v/>
      </c>
      <c r="AA20" s="316" t="str">
        <f t="shared" ca="1" si="24"/>
        <v/>
      </c>
      <c r="AC20" s="310" t="e">
        <f t="shared" ca="1" si="25"/>
        <v>#N/A</v>
      </c>
      <c r="AD20" s="323" t="e">
        <f t="shared" ca="1" si="26"/>
        <v>#N/A</v>
      </c>
      <c r="AE20" s="324">
        <f t="shared" ca="1" si="5"/>
        <v>17.873764919494921</v>
      </c>
      <c r="AG20" s="306">
        <f t="shared" ca="1" si="27"/>
        <v>197.48800460878491</v>
      </c>
      <c r="AH20" s="304">
        <f t="shared" ca="1" si="28"/>
        <v>207.14621514387872</v>
      </c>
    </row>
    <row r="21" spans="1:34" x14ac:dyDescent="0.2">
      <c r="A21" s="347">
        <f t="shared" ca="1" si="6"/>
        <v>0.01</v>
      </c>
      <c r="B21" s="304">
        <f t="shared" ca="1" si="7"/>
        <v>0.17</v>
      </c>
      <c r="D21" s="306">
        <f t="shared" ca="1" si="8"/>
        <v>36.403162808342671</v>
      </c>
      <c r="E21" s="307">
        <f t="shared" ca="1" si="9"/>
        <v>194.55970237207868</v>
      </c>
      <c r="F21" s="304">
        <f t="shared" ca="1" si="10"/>
        <v>197.936020091247</v>
      </c>
      <c r="G21" s="306">
        <f t="shared" ca="1" si="11"/>
        <v>22.978753097693765</v>
      </c>
      <c r="H21" s="307">
        <f t="shared" ca="1" si="12"/>
        <v>128.90610098609997</v>
      </c>
      <c r="I21" s="304">
        <f t="shared" ca="1" si="13"/>
        <v>130.9381761189737</v>
      </c>
      <c r="J21" s="306">
        <f t="shared" ca="1" si="14"/>
        <v>3.3928389117357995</v>
      </c>
      <c r="K21" s="307">
        <f t="shared" ca="1" si="15"/>
        <v>19.153097944237317</v>
      </c>
      <c r="L21" s="304">
        <f t="shared" ca="1" si="0"/>
        <v>19.45128573494658</v>
      </c>
      <c r="M21" s="306">
        <f t="shared" ca="1" si="16"/>
        <v>1.394389656064458</v>
      </c>
      <c r="N21" s="304">
        <f t="shared" ca="1" si="17"/>
        <v>79.892642289191883</v>
      </c>
      <c r="P21" s="310">
        <f t="shared" ca="1" si="18"/>
        <v>5</v>
      </c>
      <c r="Q21" s="304">
        <f t="shared" ca="1" si="19"/>
        <v>1300.2180000000001</v>
      </c>
      <c r="R21" s="306">
        <f t="shared" ca="1" si="20"/>
        <v>0.63896840369106289</v>
      </c>
      <c r="S21" s="307">
        <f t="shared" ca="1" si="21"/>
        <v>5.9627067464721142</v>
      </c>
      <c r="T21" s="304">
        <f t="shared" ca="1" si="1"/>
        <v>58.494153182891445</v>
      </c>
      <c r="U21" s="311">
        <f t="shared" ca="1" si="2"/>
        <v>0</v>
      </c>
      <c r="V21" s="306">
        <f t="shared" ca="1" si="3"/>
        <v>1.2226559902542433</v>
      </c>
      <c r="W21" s="304">
        <f t="shared" ca="1" si="4"/>
        <v>64.363594911757033</v>
      </c>
      <c r="Y21" s="314" t="str">
        <f t="shared" ca="1" si="22"/>
        <v/>
      </c>
      <c r="Z21" s="315" t="str">
        <f t="shared" ca="1" si="23"/>
        <v/>
      </c>
      <c r="AA21" s="316" t="str">
        <f t="shared" ca="1" si="24"/>
        <v/>
      </c>
      <c r="AC21" s="310" t="e">
        <f t="shared" ca="1" si="25"/>
        <v>#N/A</v>
      </c>
      <c r="AD21" s="323" t="e">
        <f t="shared" ca="1" si="26"/>
        <v>#N/A</v>
      </c>
      <c r="AE21" s="324">
        <f t="shared" ca="1" si="5"/>
        <v>19.153097944237317</v>
      </c>
      <c r="AG21" s="306">
        <f t="shared" ca="1" si="27"/>
        <v>197.92854405662507</v>
      </c>
      <c r="AH21" s="304">
        <f t="shared" ca="1" si="28"/>
        <v>207.58652535774746</v>
      </c>
    </row>
    <row r="22" spans="1:34" x14ac:dyDescent="0.2">
      <c r="A22" s="347">
        <f t="shared" ca="1" si="6"/>
        <v>0.01</v>
      </c>
      <c r="B22" s="304">
        <f t="shared" ca="1" si="7"/>
        <v>0.18000000000000002</v>
      </c>
      <c r="D22" s="306">
        <f t="shared" ca="1" si="8"/>
        <v>36.506574129197396</v>
      </c>
      <c r="E22" s="307">
        <f t="shared" ca="1" si="9"/>
        <v>194.98440774474264</v>
      </c>
      <c r="F22" s="304">
        <f t="shared" ca="1" si="10"/>
        <v>198.37250116439685</v>
      </c>
      <c r="G22" s="306">
        <f t="shared" ca="1" si="11"/>
        <v>23.34381883898574</v>
      </c>
      <c r="H22" s="307">
        <f t="shared" ca="1" si="12"/>
        <v>130.85594506354741</v>
      </c>
      <c r="I22" s="304">
        <f t="shared" ca="1" si="13"/>
        <v>132.92182753957877</v>
      </c>
      <c r="J22" s="306">
        <f t="shared" ca="1" si="14"/>
        <v>3.6244517714191971</v>
      </c>
      <c r="K22" s="307">
        <f t="shared" ca="1" si="15"/>
        <v>20.451908174485553</v>
      </c>
      <c r="L22" s="304">
        <f t="shared" ca="1" si="0"/>
        <v>20.770584936898931</v>
      </c>
      <c r="M22" s="306">
        <f t="shared" ca="1" si="16"/>
        <v>1.3942601372452528</v>
      </c>
      <c r="N22" s="304">
        <f t="shared" ca="1" si="17"/>
        <v>79.885221407483897</v>
      </c>
      <c r="P22" s="310">
        <f t="shared" ca="1" si="18"/>
        <v>5</v>
      </c>
      <c r="Q22" s="304">
        <f t="shared" ca="1" si="19"/>
        <v>1303.4100000000001</v>
      </c>
      <c r="R22" s="306">
        <f t="shared" ca="1" si="20"/>
        <v>0.64053705382864123</v>
      </c>
      <c r="S22" s="307">
        <f t="shared" ca="1" si="21"/>
        <v>5.9563013759338279</v>
      </c>
      <c r="T22" s="304">
        <f t="shared" ca="1" si="1"/>
        <v>58.431316497910856</v>
      </c>
      <c r="U22" s="311">
        <f t="shared" ca="1" si="2"/>
        <v>0</v>
      </c>
      <c r="V22" s="306">
        <f t="shared" ca="1" si="3"/>
        <v>1.2224972005998016</v>
      </c>
      <c r="W22" s="304">
        <f t="shared" ca="1" si="4"/>
        <v>66.319908641152992</v>
      </c>
      <c r="Y22" s="314" t="str">
        <f t="shared" ca="1" si="22"/>
        <v/>
      </c>
      <c r="Z22" s="315" t="str">
        <f t="shared" ca="1" si="23"/>
        <v/>
      </c>
      <c r="AA22" s="316" t="str">
        <f t="shared" ca="1" si="24"/>
        <v/>
      </c>
      <c r="AC22" s="310" t="e">
        <f t="shared" ca="1" si="25"/>
        <v>#N/A</v>
      </c>
      <c r="AD22" s="323" t="e">
        <f t="shared" ca="1" si="26"/>
        <v>#N/A</v>
      </c>
      <c r="AE22" s="324">
        <f t="shared" ca="1" si="5"/>
        <v>20.451908174485553</v>
      </c>
      <c r="AG22" s="306">
        <f t="shared" ca="1" si="27"/>
        <v>198.36503057149619</v>
      </c>
      <c r="AH22" s="304">
        <f t="shared" ca="1" si="28"/>
        <v>208.02278576677722</v>
      </c>
    </row>
    <row r="23" spans="1:34" x14ac:dyDescent="0.2">
      <c r="A23" s="347">
        <f t="shared" ca="1" si="6"/>
        <v>0.01</v>
      </c>
      <c r="B23" s="304">
        <f t="shared" ca="1" si="7"/>
        <v>0.19000000000000003</v>
      </c>
      <c r="D23" s="306">
        <f t="shared" ca="1" si="8"/>
        <v>36.608998087167912</v>
      </c>
      <c r="E23" s="307">
        <f t="shared" ca="1" si="9"/>
        <v>195.40513962940355</v>
      </c>
      <c r="F23" s="304">
        <f t="shared" ca="1" si="10"/>
        <v>198.8048976623387</v>
      </c>
      <c r="G23" s="306">
        <f t="shared" ca="1" si="11"/>
        <v>23.709908819857418</v>
      </c>
      <c r="H23" s="307">
        <f t="shared" ca="1" si="12"/>
        <v>132.80999645984144</v>
      </c>
      <c r="I23" s="304">
        <f t="shared" ca="1" si="13"/>
        <v>134.90980296445863</v>
      </c>
      <c r="J23" s="306">
        <f t="shared" ca="1" si="14"/>
        <v>3.8597204097134128</v>
      </c>
      <c r="K23" s="307">
        <f t="shared" ca="1" si="15"/>
        <v>21.770237882102496</v>
      </c>
      <c r="L23" s="304">
        <f t="shared" ca="1" si="0"/>
        <v>22.109742175893611</v>
      </c>
      <c r="M23" s="306">
        <f t="shared" ca="1" si="16"/>
        <v>1.3941324342449093</v>
      </c>
      <c r="N23" s="304">
        <f t="shared" ca="1" si="17"/>
        <v>79.877904564533068</v>
      </c>
      <c r="P23" s="310">
        <f t="shared" ca="1" si="18"/>
        <v>5</v>
      </c>
      <c r="Q23" s="304">
        <f t="shared" ca="1" si="19"/>
        <v>1306.6020000000001</v>
      </c>
      <c r="R23" s="306">
        <f t="shared" ca="1" si="20"/>
        <v>0.64210570396621969</v>
      </c>
      <c r="S23" s="307">
        <f t="shared" ca="1" si="21"/>
        <v>5.9498803188941656</v>
      </c>
      <c r="T23" s="304">
        <f t="shared" ca="1" si="1"/>
        <v>58.368325928351766</v>
      </c>
      <c r="U23" s="311">
        <f t="shared" ca="1" si="2"/>
        <v>0</v>
      </c>
      <c r="V23" s="306">
        <f t="shared" ca="1" si="3"/>
        <v>1.2223360456054866</v>
      </c>
      <c r="W23" s="304">
        <f t="shared" ca="1" si="4"/>
        <v>68.309494794998656</v>
      </c>
      <c r="Y23" s="314" t="str">
        <f t="shared" ca="1" si="22"/>
        <v/>
      </c>
      <c r="Z23" s="315" t="str">
        <f t="shared" ca="1" si="23"/>
        <v/>
      </c>
      <c r="AA23" s="316" t="str">
        <f t="shared" ca="1" si="24"/>
        <v/>
      </c>
      <c r="AC23" s="310" t="e">
        <f t="shared" ca="1" si="25"/>
        <v>#N/A</v>
      </c>
      <c r="AD23" s="323" t="e">
        <f t="shared" ca="1" si="26"/>
        <v>#N/A</v>
      </c>
      <c r="AE23" s="324">
        <f t="shared" ca="1" si="5"/>
        <v>21.770237882102496</v>
      </c>
      <c r="AG23" s="306">
        <f t="shared" ca="1" si="27"/>
        <v>198.797432482152</v>
      </c>
      <c r="AH23" s="304">
        <f t="shared" ca="1" si="28"/>
        <v>208.4549646184083</v>
      </c>
    </row>
    <row r="24" spans="1:34" x14ac:dyDescent="0.2">
      <c r="A24" s="347">
        <f t="shared" ca="1" si="6"/>
        <v>0.01</v>
      </c>
      <c r="B24" s="304">
        <f t="shared" ca="1" si="7"/>
        <v>0.20000000000000004</v>
      </c>
      <c r="D24" s="306">
        <f t="shared" ca="1" si="8"/>
        <v>36.710435392138976</v>
      </c>
      <c r="E24" s="307">
        <f t="shared" ca="1" si="9"/>
        <v>195.82186604859038</v>
      </c>
      <c r="F24" s="304">
        <f t="shared" ca="1" si="10"/>
        <v>199.23317818433878</v>
      </c>
      <c r="G24" s="306">
        <f t="shared" ca="1" si="11"/>
        <v>24.077013173778809</v>
      </c>
      <c r="H24" s="307">
        <f t="shared" ca="1" si="12"/>
        <v>134.76821512032734</v>
      </c>
      <c r="I24" s="304">
        <f t="shared" ca="1" si="13"/>
        <v>136.90206123389504</v>
      </c>
      <c r="J24" s="306">
        <f t="shared" ca="1" si="14"/>
        <v>4.0986550196815941</v>
      </c>
      <c r="K24" s="307">
        <f t="shared" ca="1" si="15"/>
        <v>23.10812894000334</v>
      </c>
      <c r="L24" s="304">
        <f t="shared" ca="1" si="0"/>
        <v>23.468800482303756</v>
      </c>
      <c r="M24" s="306">
        <f t="shared" ca="1" si="16"/>
        <v>1.3940064995491463</v>
      </c>
      <c r="N24" s="304">
        <f t="shared" ca="1" si="17"/>
        <v>79.870689037971587</v>
      </c>
      <c r="P24" s="310">
        <f t="shared" ca="1" si="18"/>
        <v>5</v>
      </c>
      <c r="Q24" s="304">
        <f t="shared" ca="1" si="19"/>
        <v>1309.7940000000001</v>
      </c>
      <c r="R24" s="306">
        <f t="shared" ca="1" si="20"/>
        <v>0.64367435410379803</v>
      </c>
      <c r="S24" s="307">
        <f t="shared" ca="1" si="21"/>
        <v>5.9434435753531272</v>
      </c>
      <c r="T24" s="304">
        <f t="shared" ca="1" si="1"/>
        <v>58.30518147421418</v>
      </c>
      <c r="U24" s="311">
        <f t="shared" ca="1" si="2"/>
        <v>0</v>
      </c>
      <c r="V24" s="306">
        <f t="shared" ca="1" si="3"/>
        <v>1.2221725210922085</v>
      </c>
      <c r="W24" s="304">
        <f t="shared" ca="1" si="4"/>
        <v>70.332479372714644</v>
      </c>
      <c r="Y24" s="314" t="str">
        <f t="shared" ca="1" si="22"/>
        <v/>
      </c>
      <c r="Z24" s="315" t="str">
        <f t="shared" ca="1" si="23"/>
        <v/>
      </c>
      <c r="AA24" s="316" t="str">
        <f t="shared" ca="1" si="24"/>
        <v/>
      </c>
      <c r="AC24" s="310" t="e">
        <f t="shared" ca="1" si="25"/>
        <v>#N/A</v>
      </c>
      <c r="AD24" s="323" t="e">
        <f t="shared" ca="1" si="26"/>
        <v>#N/A</v>
      </c>
      <c r="AE24" s="324">
        <f t="shared" ca="1" si="5"/>
        <v>23.10812894000334</v>
      </c>
      <c r="AG24" s="306">
        <f t="shared" ca="1" si="27"/>
        <v>199.22571838340372</v>
      </c>
      <c r="AH24" s="304">
        <f t="shared" ca="1" si="28"/>
        <v>208.88303042924724</v>
      </c>
    </row>
    <row r="25" spans="1:34" x14ac:dyDescent="0.2">
      <c r="A25" s="347">
        <f t="shared" ca="1" si="6"/>
        <v>0.01</v>
      </c>
      <c r="B25" s="304">
        <f t="shared" ca="1" si="7"/>
        <v>0.21000000000000005</v>
      </c>
      <c r="D25" s="306">
        <f t="shared" ca="1" si="8"/>
        <v>36.778386557119937</v>
      </c>
      <c r="E25" s="307">
        <f t="shared" ca="1" si="9"/>
        <v>196.05264066617931</v>
      </c>
      <c r="F25" s="304">
        <f t="shared" ca="1" si="10"/>
        <v>199.47252349616218</v>
      </c>
      <c r="G25" s="306">
        <f t="shared" ca="1" si="11"/>
        <v>24.444797039350007</v>
      </c>
      <c r="H25" s="307">
        <f t="shared" ca="1" si="12"/>
        <v>136.72874152698913</v>
      </c>
      <c r="I25" s="304">
        <f t="shared" ca="1" si="13"/>
        <v>138.89671292672557</v>
      </c>
      <c r="J25" s="306">
        <f t="shared" ca="1" si="14"/>
        <v>4.3412640707472381</v>
      </c>
      <c r="K25" s="307">
        <f t="shared" ca="1" si="15"/>
        <v>24.465613723239922</v>
      </c>
      <c r="L25" s="304">
        <f t="shared" ca="1" si="0"/>
        <v>24.847793233741029</v>
      </c>
      <c r="M25" s="306">
        <f t="shared" ca="1" si="16"/>
        <v>1.3938822858018527</v>
      </c>
      <c r="N25" s="304">
        <f t="shared" ca="1" si="17"/>
        <v>79.863572114494147</v>
      </c>
      <c r="P25" s="310">
        <f t="shared" ca="1" si="18"/>
        <v>6</v>
      </c>
      <c r="Q25" s="304">
        <f t="shared" ca="1" si="19"/>
        <v>1311.89</v>
      </c>
      <c r="R25" s="306">
        <f t="shared" ca="1" si="20"/>
        <v>0.64470439504626798</v>
      </c>
      <c r="S25" s="307">
        <f t="shared" ca="1" si="21"/>
        <v>5.9369965314026647</v>
      </c>
      <c r="T25" s="304">
        <f t="shared" ca="1" si="1"/>
        <v>58.241935973060144</v>
      </c>
      <c r="U25" s="311">
        <f t="shared" ca="1" si="2"/>
        <v>0</v>
      </c>
      <c r="V25" s="306">
        <f t="shared" ca="1" si="3"/>
        <v>1.2220066240578795</v>
      </c>
      <c r="W25" s="304">
        <f t="shared" ca="1" si="4"/>
        <v>72.387059410147131</v>
      </c>
      <c r="Y25" s="314" t="str">
        <f t="shared" ca="1" si="22"/>
        <v/>
      </c>
      <c r="Z25" s="315" t="str">
        <f t="shared" ca="1" si="23"/>
        <v/>
      </c>
      <c r="AA25" s="316" t="str">
        <f t="shared" ca="1" si="24"/>
        <v/>
      </c>
      <c r="AC25" s="310" t="e">
        <f t="shared" ca="1" si="25"/>
        <v>#N/A</v>
      </c>
      <c r="AD25" s="323" t="e">
        <f t="shared" ca="1" si="26"/>
        <v>#N/A</v>
      </c>
      <c r="AE25" s="324">
        <f t="shared" ca="1" si="5"/>
        <v>24.465613723239922</v>
      </c>
      <c r="AG25" s="306">
        <f t="shared" ca="1" si="27"/>
        <v>199.46506213080391</v>
      </c>
      <c r="AH25" s="304">
        <f t="shared" ca="1" si="28"/>
        <v>209.12215697959269</v>
      </c>
    </row>
    <row r="26" spans="1:34" x14ac:dyDescent="0.2">
      <c r="A26" s="347">
        <f t="shared" ca="1" si="6"/>
        <v>0.01</v>
      </c>
      <c r="B26" s="304">
        <f t="shared" ca="1" si="7"/>
        <v>0.22000000000000006</v>
      </c>
      <c r="D26" s="306">
        <f t="shared" ca="1" si="8"/>
        <v>36.812701682766452</v>
      </c>
      <c r="E26" s="307">
        <f t="shared" ca="1" si="9"/>
        <v>196.09698156301678</v>
      </c>
      <c r="F26" s="304">
        <f t="shared" ca="1" si="10"/>
        <v>199.52243278215735</v>
      </c>
      <c r="G26" s="306">
        <f t="shared" ca="1" si="11"/>
        <v>24.812924056177671</v>
      </c>
      <c r="H26" s="307">
        <f t="shared" ca="1" si="12"/>
        <v>138.68971134261929</v>
      </c>
      <c r="I26" s="304">
        <f t="shared" ca="1" si="13"/>
        <v>140.8918636136122</v>
      </c>
      <c r="J26" s="306">
        <f t="shared" ca="1" si="14"/>
        <v>4.5875526762248766</v>
      </c>
      <c r="K26" s="307">
        <f t="shared" ca="1" si="15"/>
        <v>25.842705987587966</v>
      </c>
      <c r="L26" s="304">
        <f t="shared" ca="1" si="0"/>
        <v>26.246734888706687</v>
      </c>
      <c r="M26" s="306">
        <f t="shared" ca="1" si="16"/>
        <v>1.3937597458903086</v>
      </c>
      <c r="N26" s="304">
        <f t="shared" ca="1" si="17"/>
        <v>79.856551094740766</v>
      </c>
      <c r="P26" s="310">
        <f t="shared" ca="1" si="18"/>
        <v>6</v>
      </c>
      <c r="Q26" s="304">
        <f t="shared" ca="1" si="19"/>
        <v>1312.89</v>
      </c>
      <c r="R26" s="306">
        <f t="shared" ca="1" si="20"/>
        <v>0.64519582679362963</v>
      </c>
      <c r="S26" s="307">
        <f t="shared" ca="1" si="21"/>
        <v>5.9305445731347284</v>
      </c>
      <c r="T26" s="304">
        <f t="shared" ca="1" si="1"/>
        <v>58.178642262451689</v>
      </c>
      <c r="U26" s="311">
        <f t="shared" ca="1" si="2"/>
        <v>0</v>
      </c>
      <c r="V26" s="306">
        <f t="shared" ca="1" si="3"/>
        <v>1.2218383537911912</v>
      </c>
      <c r="W26" s="304">
        <f t="shared" ca="1" si="4"/>
        <v>74.4713144635666</v>
      </c>
      <c r="Y26" s="314" t="str">
        <f t="shared" ca="1" si="22"/>
        <v/>
      </c>
      <c r="Z26" s="315" t="str">
        <f t="shared" ca="1" si="23"/>
        <v/>
      </c>
      <c r="AA26" s="316" t="str">
        <f t="shared" ca="1" si="24"/>
        <v/>
      </c>
      <c r="AC26" s="310" t="e">
        <f t="shared" ca="1" si="25"/>
        <v>#N/A</v>
      </c>
      <c r="AD26" s="323" t="e">
        <f t="shared" ca="1" si="26"/>
        <v>#N/A</v>
      </c>
      <c r="AE26" s="324">
        <f t="shared" ca="1" si="5"/>
        <v>25.842705987587966</v>
      </c>
      <c r="AG26" s="306">
        <f t="shared" ca="1" si="27"/>
        <v>199.5149629068413</v>
      </c>
      <c r="AH26" s="304">
        <f t="shared" ca="1" si="28"/>
        <v>209.17184337662871</v>
      </c>
    </row>
    <row r="27" spans="1:34" x14ac:dyDescent="0.2">
      <c r="A27" s="347">
        <f t="shared" ca="1" si="6"/>
        <v>0.01</v>
      </c>
      <c r="B27" s="304">
        <f t="shared" ca="1" si="7"/>
        <v>0.23000000000000007</v>
      </c>
      <c r="D27" s="306">
        <f t="shared" ca="1" si="8"/>
        <v>36.845851100155059</v>
      </c>
      <c r="E27" s="307">
        <f t="shared" ca="1" si="9"/>
        <v>196.13672525027803</v>
      </c>
      <c r="F27" s="304">
        <f t="shared" ca="1" si="10"/>
        <v>199.56761193940727</v>
      </c>
      <c r="G27" s="306">
        <f t="shared" ca="1" si="11"/>
        <v>25.18138256717922</v>
      </c>
      <c r="H27" s="307">
        <f t="shared" ca="1" si="12"/>
        <v>140.65107859512207</v>
      </c>
      <c r="I27" s="304">
        <f t="shared" ca="1" si="13"/>
        <v>142.88746599322786</v>
      </c>
      <c r="J27" s="306">
        <f t="shared" ca="1" si="14"/>
        <v>4.8375242093416615</v>
      </c>
      <c r="K27" s="307">
        <f t="shared" ca="1" si="15"/>
        <v>27.239409937276672</v>
      </c>
      <c r="L27" s="304">
        <f t="shared" ca="1" si="0"/>
        <v>27.665630197177396</v>
      </c>
      <c r="M27" s="306">
        <f t="shared" ca="1" si="16"/>
        <v>1.3936388345858326</v>
      </c>
      <c r="N27" s="304">
        <f t="shared" ca="1" si="17"/>
        <v>79.849623387298877</v>
      </c>
      <c r="P27" s="310">
        <f t="shared" ca="1" si="18"/>
        <v>6</v>
      </c>
      <c r="Q27" s="304">
        <f t="shared" ca="1" si="19"/>
        <v>1313.89</v>
      </c>
      <c r="R27" s="306">
        <f t="shared" ca="1" si="20"/>
        <v>0.64568725854099129</v>
      </c>
      <c r="S27" s="307">
        <f t="shared" ca="1" si="21"/>
        <v>5.9240877005493182</v>
      </c>
      <c r="T27" s="304">
        <f t="shared" ca="1" si="1"/>
        <v>58.115300342388814</v>
      </c>
      <c r="U27" s="311">
        <f t="shared" ca="1" si="2"/>
        <v>0</v>
      </c>
      <c r="V27" s="306">
        <f t="shared" ca="1" si="3"/>
        <v>1.2216677107623124</v>
      </c>
      <c r="W27" s="304">
        <f t="shared" ca="1" si="4"/>
        <v>76.585191508978397</v>
      </c>
      <c r="Y27" s="314" t="str">
        <f t="shared" ca="1" si="22"/>
        <v/>
      </c>
      <c r="Z27" s="315" t="str">
        <f t="shared" ca="1" si="23"/>
        <v/>
      </c>
      <c r="AA27" s="316" t="str">
        <f t="shared" ca="1" si="24"/>
        <v/>
      </c>
      <c r="AC27" s="310" t="e">
        <f t="shared" ca="1" si="25"/>
        <v>#N/A</v>
      </c>
      <c r="AD27" s="323" t="e">
        <f t="shared" ca="1" si="26"/>
        <v>#N/A</v>
      </c>
      <c r="AE27" s="324">
        <f t="shared" ca="1" si="5"/>
        <v>27.239409937276672</v>
      </c>
      <c r="AG27" s="306">
        <f t="shared" ca="1" si="27"/>
        <v>199.56013351408757</v>
      </c>
      <c r="AH27" s="304">
        <f t="shared" ca="1" si="28"/>
        <v>209.21680234772805</v>
      </c>
    </row>
    <row r="28" spans="1:34" x14ac:dyDescent="0.2">
      <c r="A28" s="347">
        <f t="shared" ca="1" si="6"/>
        <v>0.01</v>
      </c>
      <c r="B28" s="304">
        <f t="shared" ca="1" si="7"/>
        <v>0.24000000000000007</v>
      </c>
      <c r="D28" s="306">
        <f t="shared" ca="1" si="8"/>
        <v>36.877841086224976</v>
      </c>
      <c r="E28" s="307">
        <f t="shared" ca="1" si="9"/>
        <v>196.17186422843753</v>
      </c>
      <c r="F28" s="304">
        <f t="shared" ca="1" si="10"/>
        <v>199.6080546421947</v>
      </c>
      <c r="G28" s="306">
        <f t="shared" ca="1" si="11"/>
        <v>25.550160978041468</v>
      </c>
      <c r="H28" s="307">
        <f t="shared" ca="1" si="12"/>
        <v>142.61279723740645</v>
      </c>
      <c r="I28" s="304">
        <f t="shared" ca="1" si="13"/>
        <v>144.88347270093109</v>
      </c>
      <c r="J28" s="306">
        <f t="shared" ca="1" si="14"/>
        <v>5.0911819270677654</v>
      </c>
      <c r="K28" s="307">
        <f t="shared" ca="1" si="15"/>
        <v>28.655729316439317</v>
      </c>
      <c r="L28" s="304">
        <f t="shared" ca="1" si="0"/>
        <v>29.104483435916556</v>
      </c>
      <c r="M28" s="306">
        <f t="shared" ca="1" si="16"/>
        <v>1.3935195084442022</v>
      </c>
      <c r="N28" s="304">
        <f t="shared" ca="1" si="17"/>
        <v>79.842786502997868</v>
      </c>
      <c r="P28" s="310">
        <f t="shared" ca="1" si="18"/>
        <v>6</v>
      </c>
      <c r="Q28" s="304">
        <f t="shared" ca="1" si="19"/>
        <v>1314.89</v>
      </c>
      <c r="R28" s="306">
        <f t="shared" ca="1" si="20"/>
        <v>0.64617869028835295</v>
      </c>
      <c r="S28" s="307">
        <f t="shared" ca="1" si="21"/>
        <v>5.9176259136464351</v>
      </c>
      <c r="T28" s="304">
        <f t="shared" ca="1" si="1"/>
        <v>58.051910212871533</v>
      </c>
      <c r="U28" s="311">
        <f t="shared" ca="1" si="2"/>
        <v>0</v>
      </c>
      <c r="V28" s="306">
        <f t="shared" ca="1" si="3"/>
        <v>1.2214946955115658</v>
      </c>
      <c r="W28" s="304">
        <f t="shared" ca="1" si="4"/>
        <v>78.728634296070439</v>
      </c>
      <c r="Y28" s="314" t="str">
        <f t="shared" ca="1" si="22"/>
        <v/>
      </c>
      <c r="Z28" s="315" t="str">
        <f t="shared" ca="1" si="23"/>
        <v/>
      </c>
      <c r="AA28" s="316" t="str">
        <f t="shared" ca="1" si="24"/>
        <v/>
      </c>
      <c r="AC28" s="310" t="e">
        <f t="shared" ca="1" si="25"/>
        <v>#N/A</v>
      </c>
      <c r="AD28" s="323" t="e">
        <f t="shared" ca="1" si="26"/>
        <v>#N/A</v>
      </c>
      <c r="AE28" s="324">
        <f t="shared" ca="1" si="5"/>
        <v>28.655729316439317</v>
      </c>
      <c r="AG28" s="306">
        <f t="shared" ca="1" si="27"/>
        <v>199.60056762250355</v>
      </c>
      <c r="AH28" s="304">
        <f t="shared" ca="1" si="28"/>
        <v>209.25702749060383</v>
      </c>
    </row>
    <row r="29" spans="1:34" x14ac:dyDescent="0.2">
      <c r="A29" s="347">
        <f t="shared" ca="1" si="6"/>
        <v>0.01</v>
      </c>
      <c r="B29" s="304">
        <f t="shared" ca="1" si="7"/>
        <v>0.25000000000000006</v>
      </c>
      <c r="D29" s="306">
        <f t="shared" ca="1" si="8"/>
        <v>36.908677686514579</v>
      </c>
      <c r="E29" s="307">
        <f t="shared" ca="1" si="9"/>
        <v>196.20239153567059</v>
      </c>
      <c r="F29" s="304">
        <f t="shared" ca="1" si="10"/>
        <v>199.64375505605878</v>
      </c>
      <c r="G29" s="306">
        <f t="shared" ca="1" si="11"/>
        <v>25.919247754906614</v>
      </c>
      <c r="H29" s="307">
        <f t="shared" ca="1" si="12"/>
        <v>144.57482115276315</v>
      </c>
      <c r="I29" s="304">
        <f t="shared" ca="1" si="13"/>
        <v>146.87983631368087</v>
      </c>
      <c r="J29" s="306">
        <f t="shared" ca="1" si="14"/>
        <v>5.3485289707325059</v>
      </c>
      <c r="K29" s="307">
        <f t="shared" ca="1" si="15"/>
        <v>30.091667408390165</v>
      </c>
      <c r="L29" s="304">
        <f t="shared" ca="1" si="0"/>
        <v>30.563298407860625</v>
      </c>
      <c r="M29" s="306">
        <f t="shared" ca="1" si="16"/>
        <v>1.393401725712587</v>
      </c>
      <c r="N29" s="304">
        <f t="shared" ca="1" si="17"/>
        <v>79.8360380495768</v>
      </c>
      <c r="P29" s="310">
        <f t="shared" ca="1" si="18"/>
        <v>6</v>
      </c>
      <c r="Q29" s="304">
        <f t="shared" ca="1" si="19"/>
        <v>1315.89</v>
      </c>
      <c r="R29" s="306">
        <f t="shared" ca="1" si="20"/>
        <v>0.64667012203571461</v>
      </c>
      <c r="S29" s="307">
        <f t="shared" ca="1" si="21"/>
        <v>5.9111592124260781</v>
      </c>
      <c r="T29" s="304">
        <f t="shared" ca="1" si="1"/>
        <v>57.988471873899826</v>
      </c>
      <c r="U29" s="311">
        <f t="shared" ca="1" si="2"/>
        <v>0</v>
      </c>
      <c r="V29" s="306">
        <f t="shared" ca="1" si="3"/>
        <v>1.22131930864947</v>
      </c>
      <c r="W29" s="304">
        <f t="shared" ca="1" si="4"/>
        <v>80.901583350744588</v>
      </c>
      <c r="Y29" s="314" t="str">
        <f t="shared" ca="1" si="22"/>
        <v/>
      </c>
      <c r="Z29" s="315" t="str">
        <f t="shared" ca="1" si="23"/>
        <v/>
      </c>
      <c r="AA29" s="316" t="str">
        <f t="shared" ca="1" si="24"/>
        <v/>
      </c>
      <c r="AC29" s="310" t="e">
        <f t="shared" ca="1" si="25"/>
        <v>#N/A</v>
      </c>
      <c r="AD29" s="323" t="e">
        <f t="shared" ca="1" si="26"/>
        <v>#N/A</v>
      </c>
      <c r="AE29" s="324">
        <f t="shared" ca="1" si="5"/>
        <v>30.091667408390165</v>
      </c>
      <c r="AG29" s="306">
        <f t="shared" ca="1" si="27"/>
        <v>199.63625939345695</v>
      </c>
      <c r="AH29" s="304">
        <f t="shared" ca="1" si="28"/>
        <v>209.29251289717331</v>
      </c>
    </row>
    <row r="30" spans="1:34" x14ac:dyDescent="0.2">
      <c r="A30" s="347">
        <f t="shared" ca="1" si="6"/>
        <v>0.01</v>
      </c>
      <c r="B30" s="304">
        <f t="shared" ca="1" si="7"/>
        <v>0.26000000000000006</v>
      </c>
      <c r="D30" s="306">
        <f t="shared" ca="1" si="8"/>
        <v>36.938366732796034</v>
      </c>
      <c r="E30" s="307">
        <f t="shared" ca="1" si="9"/>
        <v>196.22830074729754</v>
      </c>
      <c r="F30" s="304">
        <f t="shared" ca="1" si="10"/>
        <v>199.67470784017283</v>
      </c>
      <c r="G30" s="306">
        <f t="shared" ca="1" si="11"/>
        <v>26.288631422234573</v>
      </c>
      <c r="H30" s="307">
        <f t="shared" ca="1" si="12"/>
        <v>146.53710416023611</v>
      </c>
      <c r="I30" s="304">
        <f t="shared" ca="1" si="13"/>
        <v>148.8765093549751</v>
      </c>
      <c r="J30" s="306">
        <f t="shared" ca="1" si="14"/>
        <v>5.6095683666182117</v>
      </c>
      <c r="K30" s="307">
        <f t="shared" ca="1" si="15"/>
        <v>31.54722703495516</v>
      </c>
      <c r="L30" s="304">
        <f t="shared" ca="1" si="0"/>
        <v>32.042078441555091</v>
      </c>
      <c r="M30" s="306">
        <f t="shared" ca="1" si="16"/>
        <v>1.3932854462424853</v>
      </c>
      <c r="N30" s="304">
        <f t="shared" ca="1" si="17"/>
        <v>79.829375726695957</v>
      </c>
      <c r="P30" s="310">
        <f t="shared" ca="1" si="18"/>
        <v>6</v>
      </c>
      <c r="Q30" s="304">
        <f t="shared" ca="1" si="19"/>
        <v>1316.89</v>
      </c>
      <c r="R30" s="306">
        <f t="shared" ca="1" si="20"/>
        <v>0.64716155378307627</v>
      </c>
      <c r="S30" s="307">
        <f t="shared" ca="1" si="21"/>
        <v>5.9046875968882473</v>
      </c>
      <c r="T30" s="304">
        <f t="shared" ca="1" si="1"/>
        <v>57.924985325473706</v>
      </c>
      <c r="U30" s="311">
        <f t="shared" ca="1" si="2"/>
        <v>0</v>
      </c>
      <c r="V30" s="306">
        <f t="shared" ca="1" si="3"/>
        <v>1.2211415508567742</v>
      </c>
      <c r="W30" s="304">
        <f t="shared" ca="1" si="4"/>
        <v>83.103975978392228</v>
      </c>
      <c r="Y30" s="314" t="str">
        <f t="shared" ca="1" si="22"/>
        <v/>
      </c>
      <c r="Z30" s="315" t="str">
        <f t="shared" ca="1" si="23"/>
        <v/>
      </c>
      <c r="AA30" s="316" t="str">
        <f t="shared" ca="1" si="24"/>
        <v/>
      </c>
      <c r="AC30" s="310" t="e">
        <f t="shared" ca="1" si="25"/>
        <v>#N/A</v>
      </c>
      <c r="AD30" s="323" t="e">
        <f t="shared" ca="1" si="26"/>
        <v>#N/A</v>
      </c>
      <c r="AE30" s="324">
        <f t="shared" ca="1" si="5"/>
        <v>31.54722703495516</v>
      </c>
      <c r="AG30" s="306">
        <f t="shared" ca="1" si="27"/>
        <v>199.66720348209213</v>
      </c>
      <c r="AH30" s="304">
        <f t="shared" ca="1" si="28"/>
        <v>209.32325315578382</v>
      </c>
    </row>
    <row r="31" spans="1:34" x14ac:dyDescent="0.2">
      <c r="A31" s="347">
        <f t="shared" ca="1" si="6"/>
        <v>0.01</v>
      </c>
      <c r="B31" s="304">
        <f t="shared" ca="1" si="7"/>
        <v>0.27000000000000007</v>
      </c>
      <c r="D31" s="306">
        <f t="shared" ca="1" si="8"/>
        <v>36.96691385957444</v>
      </c>
      <c r="E31" s="307">
        <f t="shared" ca="1" si="9"/>
        <v>196.24958597530059</v>
      </c>
      <c r="F31" s="304">
        <f t="shared" ca="1" si="10"/>
        <v>199.70090814960781</v>
      </c>
      <c r="G31" s="306">
        <f t="shared" ca="1" si="11"/>
        <v>26.658300560830316</v>
      </c>
      <c r="H31" s="307">
        <f t="shared" ca="1" si="12"/>
        <v>148.49960001998912</v>
      </c>
      <c r="I31" s="304">
        <f t="shared" ca="1" si="13"/>
        <v>150.87344429981147</v>
      </c>
      <c r="J31" s="306">
        <f t="shared" ca="1" si="14"/>
        <v>5.8743030265335356</v>
      </c>
      <c r="K31" s="307">
        <f t="shared" ca="1" si="15"/>
        <v>33.022410555856283</v>
      </c>
      <c r="L31" s="304">
        <f t="shared" ca="1" si="0"/>
        <v>33.540826390640248</v>
      </c>
      <c r="M31" s="306">
        <f t="shared" ca="1" si="16"/>
        <v>1.3931706314082106</v>
      </c>
      <c r="N31" s="304">
        <f t="shared" ca="1" si="17"/>
        <v>79.82279732126652</v>
      </c>
      <c r="P31" s="310">
        <f t="shared" ca="1" si="18"/>
        <v>6</v>
      </c>
      <c r="Q31" s="304">
        <f t="shared" ca="1" si="19"/>
        <v>1317.89</v>
      </c>
      <c r="R31" s="306">
        <f t="shared" ca="1" si="20"/>
        <v>0.64765298553043793</v>
      </c>
      <c r="S31" s="307">
        <f t="shared" ca="1" si="21"/>
        <v>5.8982110670329426</v>
      </c>
      <c r="T31" s="304">
        <f t="shared" ca="1" si="1"/>
        <v>57.861450567593167</v>
      </c>
      <c r="U31" s="311">
        <f t="shared" ca="1" si="2"/>
        <v>0</v>
      </c>
      <c r="V31" s="306">
        <f t="shared" ca="1" si="3"/>
        <v>1.2209614228844863</v>
      </c>
      <c r="W31" s="304">
        <f t="shared" ca="1" si="4"/>
        <v>85.335746267915695</v>
      </c>
      <c r="Y31" s="314" t="str">
        <f t="shared" ca="1" si="22"/>
        <v/>
      </c>
      <c r="Z31" s="315" t="str">
        <f t="shared" ca="1" si="23"/>
        <v/>
      </c>
      <c r="AA31" s="316" t="str">
        <f t="shared" ca="1" si="24"/>
        <v/>
      </c>
      <c r="AC31" s="310" t="e">
        <f t="shared" ca="1" si="25"/>
        <v>#N/A</v>
      </c>
      <c r="AD31" s="323" t="e">
        <f t="shared" ca="1" si="26"/>
        <v>#N/A</v>
      </c>
      <c r="AE31" s="324">
        <f t="shared" ca="1" si="5"/>
        <v>33.022410555856283</v>
      </c>
      <c r="AG31" s="306">
        <f t="shared" ca="1" si="27"/>
        <v>199.69339503958614</v>
      </c>
      <c r="AH31" s="304">
        <f t="shared" ca="1" si="28"/>
        <v>209.34924335333409</v>
      </c>
    </row>
    <row r="32" spans="1:34" x14ac:dyDescent="0.2">
      <c r="A32" s="347">
        <f t="shared" ca="1" si="6"/>
        <v>0.01</v>
      </c>
      <c r="B32" s="304">
        <f t="shared" ca="1" si="7"/>
        <v>0.28000000000000008</v>
      </c>
      <c r="D32" s="306">
        <f t="shared" ca="1" si="8"/>
        <v>36.99432451953615</v>
      </c>
      <c r="E32" s="307">
        <f t="shared" ca="1" si="9"/>
        <v>196.26624186789826</v>
      </c>
      <c r="F32" s="304">
        <f t="shared" ca="1" si="10"/>
        <v>199.7223516374797</v>
      </c>
      <c r="G32" s="306">
        <f t="shared" ca="1" si="11"/>
        <v>27.028243806025678</v>
      </c>
      <c r="H32" s="307">
        <f t="shared" ca="1" si="12"/>
        <v>150.46226243866809</v>
      </c>
      <c r="I32" s="304">
        <f t="shared" ca="1" si="13"/>
        <v>152.87059357966984</v>
      </c>
      <c r="J32" s="306">
        <f t="shared" ca="1" si="14"/>
        <v>6.1427357483678158</v>
      </c>
      <c r="K32" s="307">
        <f t="shared" ca="1" si="15"/>
        <v>34.517219868149567</v>
      </c>
      <c r="L32" s="304">
        <f t="shared" ca="1" si="0"/>
        <v>35.059544633386999</v>
      </c>
      <c r="M32" s="306">
        <f t="shared" ca="1" si="16"/>
        <v>1.3930572440305011</v>
      </c>
      <c r="N32" s="304">
        <f t="shared" ca="1" si="17"/>
        <v>79.816300703073708</v>
      </c>
      <c r="P32" s="310">
        <f t="shared" ca="1" si="18"/>
        <v>6</v>
      </c>
      <c r="Q32" s="304">
        <f t="shared" ca="1" si="19"/>
        <v>1318.89</v>
      </c>
      <c r="R32" s="306">
        <f t="shared" ca="1" si="20"/>
        <v>0.64814441727779959</v>
      </c>
      <c r="S32" s="307">
        <f t="shared" ca="1" si="21"/>
        <v>5.891729622860165</v>
      </c>
      <c r="T32" s="304">
        <f t="shared" ca="1" si="1"/>
        <v>57.797867600258222</v>
      </c>
      <c r="U32" s="311">
        <f t="shared" ca="1" si="2"/>
        <v>0</v>
      </c>
      <c r="V32" s="306">
        <f t="shared" ca="1" si="3"/>
        <v>1.2207789255538886</v>
      </c>
      <c r="W32" s="304">
        <f t="shared" ca="1" si="4"/>
        <v>87.596825096496374</v>
      </c>
      <c r="Y32" s="314" t="str">
        <f t="shared" ca="1" si="22"/>
        <v/>
      </c>
      <c r="Z32" s="315" t="str">
        <f t="shared" ca="1" si="23"/>
        <v/>
      </c>
      <c r="AA32" s="316" t="str">
        <f t="shared" ca="1" si="24"/>
        <v/>
      </c>
      <c r="AC32" s="310" t="e">
        <f t="shared" ca="1" si="25"/>
        <v>#N/A</v>
      </c>
      <c r="AD32" s="323" t="e">
        <f t="shared" ca="1" si="26"/>
        <v>#N/A</v>
      </c>
      <c r="AE32" s="324">
        <f t="shared" ca="1" si="5"/>
        <v>34.517219868149567</v>
      </c>
      <c r="AG32" s="306">
        <f t="shared" ca="1" si="27"/>
        <v>199.71482971528923</v>
      </c>
      <c r="AH32" s="304">
        <f t="shared" ca="1" si="28"/>
        <v>209.37047907728839</v>
      </c>
    </row>
    <row r="33" spans="1:34" x14ac:dyDescent="0.2">
      <c r="A33" s="347">
        <f t="shared" ca="1" si="6"/>
        <v>0.01</v>
      </c>
      <c r="B33" s="304">
        <f t="shared" ca="1" si="7"/>
        <v>0.29000000000000009</v>
      </c>
      <c r="D33" s="306">
        <f t="shared" ca="1" si="8"/>
        <v>37.020603998026033</v>
      </c>
      <c r="E33" s="307">
        <f t="shared" ca="1" si="9"/>
        <v>196.27826360916484</v>
      </c>
      <c r="F33" s="304">
        <f t="shared" ca="1" si="10"/>
        <v>199.73903445698204</v>
      </c>
      <c r="G33" s="306">
        <f t="shared" ca="1" si="11"/>
        <v>27.398449846005938</v>
      </c>
      <c r="H33" s="307">
        <f t="shared" ca="1" si="12"/>
        <v>152.42504507475974</v>
      </c>
      <c r="I33" s="304">
        <f t="shared" ca="1" si="13"/>
        <v>154.86790958751476</v>
      </c>
      <c r="J33" s="306">
        <f t="shared" ca="1" si="14"/>
        <v>6.4148692166279737</v>
      </c>
      <c r="K33" s="307">
        <f t="shared" ca="1" si="15"/>
        <v>36.031656405716703</v>
      </c>
      <c r="L33" s="304">
        <f t="shared" ca="1" si="0"/>
        <v>36.598235072282741</v>
      </c>
      <c r="M33" s="306">
        <f t="shared" ca="1" si="16"/>
        <v>1.392945248304877</v>
      </c>
      <c r="N33" s="304">
        <f t="shared" ca="1" si="17"/>
        <v>79.809883820671942</v>
      </c>
      <c r="P33" s="310">
        <f t="shared" ca="1" si="18"/>
        <v>6</v>
      </c>
      <c r="Q33" s="304">
        <f t="shared" ca="1" si="19"/>
        <v>1319.89</v>
      </c>
      <c r="R33" s="306">
        <f t="shared" ca="1" si="20"/>
        <v>0.64863584902516114</v>
      </c>
      <c r="S33" s="307">
        <f t="shared" ca="1" si="21"/>
        <v>5.8852432643699135</v>
      </c>
      <c r="T33" s="304">
        <f t="shared" ca="1" si="1"/>
        <v>57.734236423468857</v>
      </c>
      <c r="U33" s="311">
        <f t="shared" ca="1" si="2"/>
        <v>0</v>
      </c>
      <c r="V33" s="306">
        <f t="shared" ca="1" si="3"/>
        <v>1.2205940597565494</v>
      </c>
      <c r="W33" s="304">
        <f t="shared" ca="1" si="4"/>
        <v>89.887140135110158</v>
      </c>
      <c r="Y33" s="314" t="str">
        <f t="shared" ca="1" si="22"/>
        <v/>
      </c>
      <c r="Z33" s="315" t="str">
        <f t="shared" ca="1" si="23"/>
        <v/>
      </c>
      <c r="AA33" s="316" t="str">
        <f t="shared" ca="1" si="24"/>
        <v/>
      </c>
      <c r="AC33" s="310" t="e">
        <f t="shared" ca="1" si="25"/>
        <v>#N/A</v>
      </c>
      <c r="AD33" s="323" t="e">
        <f t="shared" ca="1" si="26"/>
        <v>#N/A</v>
      </c>
      <c r="AE33" s="324">
        <f t="shared" ca="1" si="5"/>
        <v>36.031656405716703</v>
      </c>
      <c r="AG33" s="306">
        <f t="shared" ca="1" si="27"/>
        <v>199.73150365875068</v>
      </c>
      <c r="AH33" s="304">
        <f t="shared" ca="1" si="28"/>
        <v>209.38695641758414</v>
      </c>
    </row>
    <row r="34" spans="1:34" x14ac:dyDescent="0.2">
      <c r="A34" s="347">
        <f t="shared" ca="1" si="6"/>
        <v>0.01</v>
      </c>
      <c r="B34" s="304">
        <f t="shared" ca="1" si="7"/>
        <v>0.3000000000000001</v>
      </c>
      <c r="D34" s="306">
        <f t="shared" ca="1" si="8"/>
        <v>37.045757426623297</v>
      </c>
      <c r="E34" s="307">
        <f t="shared" ca="1" si="9"/>
        <v>196.28564691868257</v>
      </c>
      <c r="F34" s="304">
        <f t="shared" ca="1" si="10"/>
        <v>199.75095326330219</v>
      </c>
      <c r="G34" s="306">
        <f t="shared" ca="1" si="11"/>
        <v>27.768907420272171</v>
      </c>
      <c r="H34" s="307">
        <f t="shared" ca="1" si="12"/>
        <v>154.38790154394655</v>
      </c>
      <c r="I34" s="304">
        <f t="shared" ca="1" si="13"/>
        <v>156.86534468281698</v>
      </c>
      <c r="J34" s="306">
        <f t="shared" ca="1" si="14"/>
        <v>6.6907060029593639</v>
      </c>
      <c r="K34" s="307">
        <f t="shared" ca="1" si="15"/>
        <v>37.565721138810233</v>
      </c>
      <c r="L34" s="304">
        <f t="shared" ca="1" si="0"/>
        <v>38.156899133667693</v>
      </c>
      <c r="M34" s="306">
        <f t="shared" ca="1" si="16"/>
        <v>1.3928346097343884</v>
      </c>
      <c r="N34" s="304">
        <f t="shared" ca="1" si="17"/>
        <v>79.803544697531592</v>
      </c>
      <c r="P34" s="310">
        <f t="shared" ca="1" si="18"/>
        <v>6</v>
      </c>
      <c r="Q34" s="304">
        <f t="shared" ca="1" si="19"/>
        <v>1320.89</v>
      </c>
      <c r="R34" s="306">
        <f t="shared" ca="1" si="20"/>
        <v>0.6491272807725228</v>
      </c>
      <c r="S34" s="307">
        <f t="shared" ca="1" si="21"/>
        <v>5.8787519915621882</v>
      </c>
      <c r="T34" s="304">
        <f t="shared" ca="1" si="1"/>
        <v>57.670557037225066</v>
      </c>
      <c r="U34" s="311">
        <f t="shared" ca="1" si="2"/>
        <v>0</v>
      </c>
      <c r="V34" s="306">
        <f t="shared" ca="1" si="3"/>
        <v>1.220406826454324</v>
      </c>
      <c r="W34" s="304">
        <f t="shared" ca="1" si="4"/>
        <v>92.206615854791167</v>
      </c>
      <c r="Y34" s="314" t="str">
        <f t="shared" ca="1" si="22"/>
        <v/>
      </c>
      <c r="Z34" s="315" t="str">
        <f t="shared" ca="1" si="23"/>
        <v/>
      </c>
      <c r="AA34" s="316" t="str">
        <f t="shared" ca="1" si="24"/>
        <v/>
      </c>
      <c r="AC34" s="310" t="e">
        <f t="shared" ca="1" si="25"/>
        <v>#N/A</v>
      </c>
      <c r="AD34" s="323" t="e">
        <f t="shared" ca="1" si="26"/>
        <v>#N/A</v>
      </c>
      <c r="AE34" s="324">
        <f t="shared" ca="1" si="5"/>
        <v>37.565721138810233</v>
      </c>
      <c r="AG34" s="306">
        <f t="shared" ca="1" si="27"/>
        <v>199.74341352162895</v>
      </c>
      <c r="AH34" s="304">
        <f t="shared" ca="1" si="28"/>
        <v>209.39867196843079</v>
      </c>
    </row>
    <row r="35" spans="1:34" x14ac:dyDescent="0.2">
      <c r="A35" s="347">
        <f t="shared" ca="1" si="6"/>
        <v>0.01</v>
      </c>
      <c r="B35" s="304">
        <f t="shared" ca="1" si="7"/>
        <v>0.31000000000000011</v>
      </c>
      <c r="D35" s="306">
        <f t="shared" ca="1" si="8"/>
        <v>37.069789795882613</v>
      </c>
      <c r="E35" s="307">
        <f t="shared" ca="1" si="9"/>
        <v>196.28838805121498</v>
      </c>
      <c r="F35" s="304">
        <f t="shared" ca="1" si="10"/>
        <v>199.75810521542118</v>
      </c>
      <c r="G35" s="306">
        <f t="shared" ca="1" si="11"/>
        <v>28.139605318230998</v>
      </c>
      <c r="H35" s="307">
        <f t="shared" ca="1" si="12"/>
        <v>156.35078542445871</v>
      </c>
      <c r="I35" s="304">
        <f t="shared" ca="1" si="13"/>
        <v>158.86285119659328</v>
      </c>
      <c r="J35" s="306">
        <f t="shared" ca="1" si="14"/>
        <v>6.9702485666518799</v>
      </c>
      <c r="K35" s="307">
        <f t="shared" ca="1" si="15"/>
        <v>39.119414573652257</v>
      </c>
      <c r="L35" s="304">
        <f t="shared" ca="1" si="0"/>
        <v>39.735537767421611</v>
      </c>
      <c r="M35" s="306">
        <f t="shared" ca="1" si="16"/>
        <v>1.392725295066441</v>
      </c>
      <c r="N35" s="304">
        <f t="shared" ca="1" si="17"/>
        <v>79.797281428419325</v>
      </c>
      <c r="P35" s="310">
        <f t="shared" ca="1" si="18"/>
        <v>6</v>
      </c>
      <c r="Q35" s="304">
        <f t="shared" ca="1" si="19"/>
        <v>1321.89</v>
      </c>
      <c r="R35" s="306">
        <f t="shared" ca="1" si="20"/>
        <v>0.64961871251988446</v>
      </c>
      <c r="S35" s="307">
        <f t="shared" ca="1" si="21"/>
        <v>5.872255804436989</v>
      </c>
      <c r="T35" s="304">
        <f t="shared" ca="1" si="1"/>
        <v>57.606829441526862</v>
      </c>
      <c r="U35" s="311">
        <f t="shared" ca="1" si="2"/>
        <v>0</v>
      </c>
      <c r="V35" s="306">
        <f t="shared" ca="1" si="3"/>
        <v>1.2202172266793447</v>
      </c>
      <c r="W35" s="304">
        <f t="shared" ca="1" si="4"/>
        <v>94.555173533643512</v>
      </c>
      <c r="Y35" s="314" t="str">
        <f t="shared" ca="1" si="22"/>
        <v/>
      </c>
      <c r="Z35" s="315" t="str">
        <f t="shared" ca="1" si="23"/>
        <v/>
      </c>
      <c r="AA35" s="316" t="str">
        <f t="shared" ca="1" si="24"/>
        <v/>
      </c>
      <c r="AC35" s="310" t="e">
        <f t="shared" ca="1" si="25"/>
        <v>#N/A</v>
      </c>
      <c r="AD35" s="323" t="e">
        <f t="shared" ca="1" si="26"/>
        <v>#N/A</v>
      </c>
      <c r="AE35" s="324">
        <f t="shared" ca="1" si="5"/>
        <v>39.119414573652257</v>
      </c>
      <c r="AG35" s="306">
        <f t="shared" ca="1" si="27"/>
        <v>199.75055645948601</v>
      </c>
      <c r="AH35" s="304">
        <f t="shared" ca="1" si="28"/>
        <v>209.40562282999977</v>
      </c>
    </row>
    <row r="36" spans="1:34" x14ac:dyDescent="0.2">
      <c r="A36" s="347">
        <f t="shared" ca="1" si="6"/>
        <v>0.01</v>
      </c>
      <c r="B36" s="304">
        <f t="shared" ca="1" si="7"/>
        <v>0.32000000000000012</v>
      </c>
      <c r="D36" s="306">
        <f t="shared" ca="1" si="8"/>
        <v>37.092705967298706</v>
      </c>
      <c r="E36" s="307">
        <f t="shared" ca="1" si="9"/>
        <v>196.28648379639193</v>
      </c>
      <c r="F36" s="304">
        <f t="shared" ca="1" si="10"/>
        <v>199.76048797779734</v>
      </c>
      <c r="G36" s="306">
        <f t="shared" ca="1" si="11"/>
        <v>28.510532377903985</v>
      </c>
      <c r="H36" s="307">
        <f t="shared" ca="1" si="12"/>
        <v>158.31365026242261</v>
      </c>
      <c r="I36" s="304">
        <f t="shared" ca="1" si="13"/>
        <v>160.86038143646238</v>
      </c>
      <c r="J36" s="306">
        <f t="shared" ca="1" si="14"/>
        <v>7.2534992551325548</v>
      </c>
      <c r="K36" s="307">
        <f t="shared" ca="1" si="15"/>
        <v>40.692736752086667</v>
      </c>
      <c r="L36" s="304">
        <f t="shared" ca="1" si="0"/>
        <v>41.334151446701227</v>
      </c>
      <c r="M36" s="306">
        <f t="shared" ca="1" si="16"/>
        <v>1.3926172722333996</v>
      </c>
      <c r="N36" s="304">
        <f t="shared" ca="1" si="17"/>
        <v>79.791092175995004</v>
      </c>
      <c r="P36" s="310">
        <f t="shared" ca="1" si="18"/>
        <v>6</v>
      </c>
      <c r="Q36" s="304">
        <f t="shared" ca="1" si="19"/>
        <v>1322.89</v>
      </c>
      <c r="R36" s="306">
        <f t="shared" ca="1" si="20"/>
        <v>0.65011014426724612</v>
      </c>
      <c r="S36" s="307">
        <f t="shared" ca="1" si="21"/>
        <v>5.8657547029943169</v>
      </c>
      <c r="T36" s="304">
        <f t="shared" ca="1" si="1"/>
        <v>57.543053636374253</v>
      </c>
      <c r="U36" s="311">
        <f t="shared" ca="1" si="2"/>
        <v>0</v>
      </c>
      <c r="V36" s="306">
        <f t="shared" ca="1" si="3"/>
        <v>1.2200252615340097</v>
      </c>
      <c r="W36" s="304">
        <f t="shared" ca="1" si="4"/>
        <v>96.93273126460106</v>
      </c>
      <c r="Y36" s="314" t="str">
        <f t="shared" ca="1" si="22"/>
        <v/>
      </c>
      <c r="Z36" s="315" t="str">
        <f t="shared" ca="1" si="23"/>
        <v/>
      </c>
      <c r="AA36" s="316" t="str">
        <f t="shared" ca="1" si="24"/>
        <v/>
      </c>
      <c r="AC36" s="310" t="e">
        <f t="shared" ca="1" si="25"/>
        <v>#N/A</v>
      </c>
      <c r="AD36" s="323" t="e">
        <f t="shared" ca="1" si="26"/>
        <v>#N/A</v>
      </c>
      <c r="AE36" s="324">
        <f t="shared" ca="1" si="5"/>
        <v>40.692736752086667</v>
      </c>
      <c r="AG36" s="306">
        <f t="shared" ca="1" si="27"/>
        <v>199.75293013346499</v>
      </c>
      <c r="AH36" s="304">
        <f t="shared" ca="1" si="28"/>
        <v>209.4078066100042</v>
      </c>
    </row>
    <row r="37" spans="1:34" x14ac:dyDescent="0.2">
      <c r="A37" s="347">
        <f t="shared" ca="1" si="6"/>
        <v>0.01</v>
      </c>
      <c r="B37" s="304">
        <f t="shared" ca="1" si="7"/>
        <v>0.33000000000000013</v>
      </c>
      <c r="D37" s="306">
        <f t="shared" ca="1" si="8"/>
        <v>37.114510684550268</v>
      </c>
      <c r="E37" s="307">
        <f t="shared" ca="1" si="9"/>
        <v>196.27993147839663</v>
      </c>
      <c r="F37" s="304">
        <f t="shared" ca="1" si="10"/>
        <v>199.75809972193287</v>
      </c>
      <c r="G37" s="306">
        <f t="shared" ca="1" si="11"/>
        <v>28.881677484749488</v>
      </c>
      <c r="H37" s="307">
        <f t="shared" ca="1" si="12"/>
        <v>160.27644957720659</v>
      </c>
      <c r="I37" s="304">
        <f t="shared" ca="1" si="13"/>
        <v>162.85788769171708</v>
      </c>
      <c r="J37" s="306">
        <f t="shared" ca="1" si="14"/>
        <v>7.5404603044458218</v>
      </c>
      <c r="K37" s="307">
        <f t="shared" ca="1" si="15"/>
        <v>42.285687251284813</v>
      </c>
      <c r="L37" s="304">
        <f t="shared" ca="1" si="0"/>
        <v>42.952740167728464</v>
      </c>
      <c r="M37" s="306">
        <f t="shared" ca="1" si="16"/>
        <v>1.3925105102967057</v>
      </c>
      <c r="N37" s="304">
        <f t="shared" ca="1" si="17"/>
        <v>79.784975167609801</v>
      </c>
      <c r="P37" s="310">
        <f t="shared" ca="1" si="18"/>
        <v>6</v>
      </c>
      <c r="Q37" s="304">
        <f t="shared" ca="1" si="19"/>
        <v>1323.89</v>
      </c>
      <c r="R37" s="306">
        <f t="shared" ca="1" si="20"/>
        <v>0.65060157601460777</v>
      </c>
      <c r="S37" s="307">
        <f t="shared" ca="1" si="21"/>
        <v>5.8592486872341709</v>
      </c>
      <c r="T37" s="304">
        <f t="shared" ca="1" si="1"/>
        <v>57.479229621767217</v>
      </c>
      <c r="U37" s="311">
        <f t="shared" ca="1" si="2"/>
        <v>0</v>
      </c>
      <c r="V37" s="306">
        <f t="shared" ca="1" si="3"/>
        <v>1.2198309321909553</v>
      </c>
      <c r="W37" s="304">
        <f t="shared" ca="1" si="4"/>
        <v>99.339203963934921</v>
      </c>
      <c r="Y37" s="314" t="str">
        <f t="shared" ca="1" si="22"/>
        <v/>
      </c>
      <c r="Z37" s="315" t="str">
        <f t="shared" ca="1" si="23"/>
        <v/>
      </c>
      <c r="AA37" s="316" t="str">
        <f t="shared" ca="1" si="24"/>
        <v/>
      </c>
      <c r="AC37" s="310" t="e">
        <f t="shared" ca="1" si="25"/>
        <v>#N/A</v>
      </c>
      <c r="AD37" s="323" t="e">
        <f t="shared" ca="1" si="26"/>
        <v>#N/A</v>
      </c>
      <c r="AE37" s="324">
        <f t="shared" ca="1" si="5"/>
        <v>42.285687251284813</v>
      </c>
      <c r="AG37" s="306">
        <f t="shared" ca="1" si="27"/>
        <v>199.75053271185214</v>
      </c>
      <c r="AH37" s="304">
        <f t="shared" ca="1" si="28"/>
        <v>209.40522142516843</v>
      </c>
    </row>
    <row r="38" spans="1:34" x14ac:dyDescent="0.2">
      <c r="A38" s="347">
        <f t="shared" ca="1" si="6"/>
        <v>0.01</v>
      </c>
      <c r="B38" s="304">
        <f t="shared" ca="1" si="7"/>
        <v>0.34000000000000014</v>
      </c>
      <c r="D38" s="306">
        <f t="shared" ca="1" si="8"/>
        <v>37.135208584072011</v>
      </c>
      <c r="E38" s="307">
        <f t="shared" ca="1" si="9"/>
        <v>196.26872895564586</v>
      </c>
      <c r="F38" s="304">
        <f t="shared" ca="1" si="10"/>
        <v>199.75093912782316</v>
      </c>
      <c r="G38" s="306">
        <f t="shared" ca="1" si="11"/>
        <v>29.253029570590208</v>
      </c>
      <c r="H38" s="307">
        <f t="shared" ca="1" si="12"/>
        <v>162.23913686676306</v>
      </c>
      <c r="I38" s="304">
        <f t="shared" ca="1" si="13"/>
        <v>164.85532223841031</v>
      </c>
      <c r="J38" s="306">
        <f t="shared" ca="1" si="14"/>
        <v>7.8311338397225203</v>
      </c>
      <c r="K38" s="307">
        <f t="shared" ca="1" si="15"/>
        <v>43.898265183504662</v>
      </c>
      <c r="L38" s="304">
        <f t="shared" ca="1" si="0"/>
        <v>44.591303449629557</v>
      </c>
      <c r="M38" s="306">
        <f t="shared" ca="1" si="16"/>
        <v>1.3924049793942608</v>
      </c>
      <c r="N38" s="304">
        <f t="shared" ca="1" si="17"/>
        <v>79.778928692291501</v>
      </c>
      <c r="P38" s="310">
        <f t="shared" ca="1" si="18"/>
        <v>6</v>
      </c>
      <c r="Q38" s="304">
        <f t="shared" ca="1" si="19"/>
        <v>1324.89</v>
      </c>
      <c r="R38" s="306">
        <f t="shared" ca="1" si="20"/>
        <v>0.65109300776196943</v>
      </c>
      <c r="S38" s="307">
        <f t="shared" ca="1" si="21"/>
        <v>5.8527377571565511</v>
      </c>
      <c r="T38" s="304">
        <f t="shared" ca="1" si="1"/>
        <v>57.415357397705769</v>
      </c>
      <c r="U38" s="311">
        <f t="shared" ca="1" si="2"/>
        <v>0</v>
      </c>
      <c r="V38" s="306">
        <f t="shared" ca="1" si="3"/>
        <v>1.2196342398930253</v>
      </c>
      <c r="W38" s="304">
        <f t="shared" ca="1" si="4"/>
        <v>101.7745033805076</v>
      </c>
      <c r="Y38" s="314" t="str">
        <f t="shared" ca="1" si="22"/>
        <v/>
      </c>
      <c r="Z38" s="315" t="str">
        <f t="shared" ca="1" si="23"/>
        <v/>
      </c>
      <c r="AA38" s="316" t="str">
        <f t="shared" ca="1" si="24"/>
        <v/>
      </c>
      <c r="AC38" s="310" t="e">
        <f t="shared" ca="1" si="25"/>
        <v>#N/A</v>
      </c>
      <c r="AD38" s="323" t="e">
        <f t="shared" ca="1" si="26"/>
        <v>#N/A</v>
      </c>
      <c r="AE38" s="324">
        <f t="shared" ca="1" si="5"/>
        <v>43.898265183504662</v>
      </c>
      <c r="AG38" s="306">
        <f t="shared" ca="1" si="27"/>
        <v>199.74336287152107</v>
      </c>
      <c r="AH38" s="304">
        <f t="shared" ca="1" si="28"/>
        <v>209.39786590258527</v>
      </c>
    </row>
    <row r="39" spans="1:34" x14ac:dyDescent="0.2">
      <c r="A39" s="347">
        <f t="shared" ca="1" si="6"/>
        <v>0.01</v>
      </c>
      <c r="B39" s="304">
        <f t="shared" ca="1" si="7"/>
        <v>0.35000000000000014</v>
      </c>
      <c r="D39" s="306">
        <f t="shared" ca="1" si="8"/>
        <v>37.154804205001462</v>
      </c>
      <c r="E39" s="307">
        <f t="shared" ca="1" si="9"/>
        <v>196.25287462045569</v>
      </c>
      <c r="F39" s="304">
        <f t="shared" ca="1" si="10"/>
        <v>199.73900538528846</v>
      </c>
      <c r="G39" s="306">
        <f t="shared" ca="1" si="11"/>
        <v>29.624577612640223</v>
      </c>
      <c r="H39" s="307">
        <f t="shared" ca="1" si="12"/>
        <v>164.20166561296762</v>
      </c>
      <c r="I39" s="304">
        <f t="shared" ca="1" si="13"/>
        <v>166.85263734445488</v>
      </c>
      <c r="J39" s="306">
        <f t="shared" ca="1" si="14"/>
        <v>8.1255218756386718</v>
      </c>
      <c r="K39" s="307">
        <f t="shared" ca="1" si="15"/>
        <v>45.530469195903315</v>
      </c>
      <c r="L39" s="304">
        <f t="shared" ca="1" si="0"/>
        <v>46.249840334325299</v>
      </c>
      <c r="M39" s="306">
        <f t="shared" ca="1" si="16"/>
        <v>1.3923006506908477</v>
      </c>
      <c r="N39" s="304">
        <f t="shared" ca="1" si="17"/>
        <v>79.772951097903857</v>
      </c>
      <c r="P39" s="310">
        <f t="shared" ca="1" si="18"/>
        <v>6</v>
      </c>
      <c r="Q39" s="304">
        <f t="shared" ca="1" si="19"/>
        <v>1325.89</v>
      </c>
      <c r="R39" s="306">
        <f t="shared" ca="1" si="20"/>
        <v>0.65158443950933109</v>
      </c>
      <c r="S39" s="307">
        <f t="shared" ca="1" si="21"/>
        <v>5.8462219127614574</v>
      </c>
      <c r="T39" s="304">
        <f t="shared" ca="1" si="1"/>
        <v>57.351436964189901</v>
      </c>
      <c r="U39" s="311">
        <f t="shared" ca="1" si="2"/>
        <v>0</v>
      </c>
      <c r="V39" s="306">
        <f t="shared" ca="1" si="3"/>
        <v>1.2194351859532289</v>
      </c>
      <c r="W39" s="304">
        <f t="shared" ca="1" si="4"/>
        <v>104.23853810577361</v>
      </c>
      <c r="Y39" s="314" t="str">
        <f t="shared" ca="1" si="22"/>
        <v/>
      </c>
      <c r="Z39" s="315" t="str">
        <f t="shared" ca="1" si="23"/>
        <v/>
      </c>
      <c r="AA39" s="316" t="str">
        <f t="shared" ca="1" si="24"/>
        <v/>
      </c>
      <c r="AC39" s="310" t="e">
        <f t="shared" ca="1" si="25"/>
        <v>#N/A</v>
      </c>
      <c r="AD39" s="323" t="e">
        <f t="shared" ca="1" si="26"/>
        <v>#N/A</v>
      </c>
      <c r="AE39" s="324">
        <f t="shared" ca="1" si="5"/>
        <v>45.530469195903315</v>
      </c>
      <c r="AG39" s="306">
        <f t="shared" ca="1" si="27"/>
        <v>199.73141979925992</v>
      </c>
      <c r="AH39" s="304">
        <f t="shared" ca="1" si="28"/>
        <v>209.38573918096151</v>
      </c>
    </row>
    <row r="40" spans="1:34" x14ac:dyDescent="0.2">
      <c r="A40" s="347">
        <f t="shared" ca="1" si="6"/>
        <v>0.01</v>
      </c>
      <c r="B40" s="304">
        <f t="shared" ca="1" si="7"/>
        <v>0.36000000000000015</v>
      </c>
      <c r="D40" s="306">
        <f t="shared" ca="1" si="8"/>
        <v>37.173301998542236</v>
      </c>
      <c r="E40" s="307">
        <f t="shared" ca="1" si="9"/>
        <v>196.23236739868562</v>
      </c>
      <c r="F40" s="304">
        <f t="shared" ca="1" si="10"/>
        <v>199.7222981951879</v>
      </c>
      <c r="G40" s="306">
        <f t="shared" ca="1" si="11"/>
        <v>29.996310632625647</v>
      </c>
      <c r="H40" s="307">
        <f t="shared" ca="1" si="12"/>
        <v>166.16398928695446</v>
      </c>
      <c r="I40" s="304">
        <f t="shared" ca="1" si="13"/>
        <v>168.8497852747349</v>
      </c>
      <c r="J40" s="306">
        <f t="shared" ca="1" si="14"/>
        <v>8.4236263168650005</v>
      </c>
      <c r="K40" s="307">
        <f t="shared" ca="1" si="15"/>
        <v>47.182297470402929</v>
      </c>
      <c r="L40" s="304">
        <f t="shared" ca="1" si="0"/>
        <v>47.928349386472419</v>
      </c>
      <c r="M40" s="306">
        <f t="shared" ca="1" si="16"/>
        <v>1.3921974963313817</v>
      </c>
      <c r="N40" s="304">
        <f t="shared" ca="1" si="17"/>
        <v>79.76704078846808</v>
      </c>
      <c r="P40" s="310">
        <f t="shared" ca="1" si="18"/>
        <v>6</v>
      </c>
      <c r="Q40" s="304">
        <f t="shared" ca="1" si="19"/>
        <v>1326.89</v>
      </c>
      <c r="R40" s="306">
        <f t="shared" ca="1" si="20"/>
        <v>0.65207587125669264</v>
      </c>
      <c r="S40" s="307">
        <f t="shared" ca="1" si="21"/>
        <v>5.8397011540488908</v>
      </c>
      <c r="T40" s="304">
        <f t="shared" ca="1" si="1"/>
        <v>57.28746832121962</v>
      </c>
      <c r="U40" s="311">
        <f t="shared" ca="1" si="2"/>
        <v>0</v>
      </c>
      <c r="V40" s="306">
        <f t="shared" ca="1" si="3"/>
        <v>1.2192337717546933</v>
      </c>
      <c r="W40" s="304">
        <f t="shared" ca="1" si="4"/>
        <v>106.73121358452416</v>
      </c>
      <c r="Y40" s="314" t="str">
        <f t="shared" ca="1" si="22"/>
        <v/>
      </c>
      <c r="Z40" s="315" t="str">
        <f t="shared" ca="1" si="23"/>
        <v/>
      </c>
      <c r="AA40" s="316" t="str">
        <f t="shared" ca="1" si="24"/>
        <v/>
      </c>
      <c r="AC40" s="310" t="e">
        <f t="shared" ca="1" si="25"/>
        <v>#N/A</v>
      </c>
      <c r="AD40" s="323" t="e">
        <f t="shared" ca="1" si="26"/>
        <v>#N/A</v>
      </c>
      <c r="AE40" s="324">
        <f t="shared" ca="1" si="5"/>
        <v>47.182297470402929</v>
      </c>
      <c r="AG40" s="306">
        <f t="shared" ca="1" si="27"/>
        <v>199.71470319298106</v>
      </c>
      <c r="AH40" s="304">
        <f t="shared" ca="1" si="28"/>
        <v>209.36884091175023</v>
      </c>
    </row>
    <row r="41" spans="1:34" x14ac:dyDescent="0.2">
      <c r="A41" s="347">
        <f t="shared" ca="1" si="6"/>
        <v>0.01</v>
      </c>
      <c r="B41" s="304">
        <f t="shared" ca="1" si="7"/>
        <v>0.37000000000000016</v>
      </c>
      <c r="D41" s="306">
        <f t="shared" ca="1" si="8"/>
        <v>37.190706336782966</v>
      </c>
      <c r="E41" s="307">
        <f t="shared" ca="1" si="9"/>
        <v>196.20720674935379</v>
      </c>
      <c r="F41" s="304">
        <f t="shared" ca="1" si="10"/>
        <v>199.70081777051516</v>
      </c>
      <c r="G41" s="306">
        <f t="shared" ca="1" si="11"/>
        <v>30.368217695993476</v>
      </c>
      <c r="H41" s="307">
        <f t="shared" ca="1" si="12"/>
        <v>168.12606135444801</v>
      </c>
      <c r="I41" s="304">
        <f t="shared" ca="1" si="13"/>
        <v>170.84671829622854</v>
      </c>
      <c r="J41" s="306">
        <f t="shared" ca="1" si="14"/>
        <v>8.7254489585080961</v>
      </c>
      <c r="K41" s="307">
        <f t="shared" ca="1" si="15"/>
        <v>48.853747723609942</v>
      </c>
      <c r="L41" s="304">
        <f t="shared" ca="1" si="0"/>
        <v>49.626828693456261</v>
      </c>
      <c r="M41" s="306">
        <f t="shared" ca="1" si="16"/>
        <v>1.3920954893968009</v>
      </c>
      <c r="N41" s="304">
        <f t="shared" ca="1" si="17"/>
        <v>79.761196221635544</v>
      </c>
      <c r="P41" s="310">
        <f t="shared" ca="1" si="18"/>
        <v>6</v>
      </c>
      <c r="Q41" s="304">
        <f t="shared" ca="1" si="19"/>
        <v>1327.89</v>
      </c>
      <c r="R41" s="306">
        <f t="shared" ca="1" si="20"/>
        <v>0.6525673030040543</v>
      </c>
      <c r="S41" s="307">
        <f t="shared" ca="1" si="21"/>
        <v>5.8331754810188503</v>
      </c>
      <c r="T41" s="304">
        <f t="shared" ca="1" si="1"/>
        <v>57.223451468794927</v>
      </c>
      <c r="U41" s="311">
        <f t="shared" ca="1" si="2"/>
        <v>0</v>
      </c>
      <c r="V41" s="306">
        <f t="shared" ca="1" si="3"/>
        <v>1.2190299987506052</v>
      </c>
      <c r="W41" s="304">
        <f t="shared" ca="1" si="4"/>
        <v>109.2524321263754</v>
      </c>
      <c r="Y41" s="314" t="str">
        <f t="shared" ca="1" si="22"/>
        <v/>
      </c>
      <c r="Z41" s="315" t="str">
        <f t="shared" ca="1" si="23"/>
        <v/>
      </c>
      <c r="AA41" s="316" t="str">
        <f t="shared" ca="1" si="24"/>
        <v/>
      </c>
      <c r="AC41" s="310" t="e">
        <f t="shared" ca="1" si="25"/>
        <v>#N/A</v>
      </c>
      <c r="AD41" s="323" t="e">
        <f t="shared" ca="1" si="26"/>
        <v>#N/A</v>
      </c>
      <c r="AE41" s="324">
        <f t="shared" ca="1" si="5"/>
        <v>48.853747723609942</v>
      </c>
      <c r="AG41" s="306">
        <f t="shared" ca="1" si="27"/>
        <v>199.69321326281278</v>
      </c>
      <c r="AH41" s="304">
        <f t="shared" ca="1" si="28"/>
        <v>209.34717126016969</v>
      </c>
    </row>
    <row r="42" spans="1:34" x14ac:dyDescent="0.2">
      <c r="A42" s="347">
        <f t="shared" ca="1" si="6"/>
        <v>0.01</v>
      </c>
      <c r="B42" s="304">
        <f t="shared" ca="1" si="7"/>
        <v>0.38000000000000017</v>
      </c>
      <c r="D42" s="306">
        <f t="shared" ca="1" si="8"/>
        <v>37.207021521006716</v>
      </c>
      <c r="E42" s="307">
        <f t="shared" ca="1" si="9"/>
        <v>196.17739266421751</v>
      </c>
      <c r="F42" s="304">
        <f t="shared" ca="1" si="10"/>
        <v>199.67456483737541</v>
      </c>
      <c r="G42" s="306">
        <f t="shared" ca="1" si="11"/>
        <v>30.740287911203541</v>
      </c>
      <c r="H42" s="307">
        <f t="shared" ca="1" si="12"/>
        <v>170.08783528109018</v>
      </c>
      <c r="I42" s="304">
        <f t="shared" ca="1" si="13"/>
        <v>172.84338868313984</v>
      </c>
      <c r="J42" s="306">
        <f t="shared" ca="1" si="14"/>
        <v>9.0309914865440817</v>
      </c>
      <c r="K42" s="307">
        <f t="shared" ca="1" si="15"/>
        <v>50.544817206787634</v>
      </c>
      <c r="L42" s="304">
        <f t="shared" ca="1" si="0"/>
        <v>51.345275865434857</v>
      </c>
      <c r="M42" s="306">
        <f t="shared" ca="1" si="16"/>
        <v>1.3919946038624178</v>
      </c>
      <c r="N42" s="304">
        <f t="shared" ca="1" si="17"/>
        <v>79.755415906301465</v>
      </c>
      <c r="P42" s="310">
        <f t="shared" ca="1" si="18"/>
        <v>6</v>
      </c>
      <c r="Q42" s="304">
        <f t="shared" ca="1" si="19"/>
        <v>1328.89</v>
      </c>
      <c r="R42" s="306">
        <f t="shared" ca="1" si="20"/>
        <v>0.65305873475141596</v>
      </c>
      <c r="S42" s="307">
        <f t="shared" ca="1" si="21"/>
        <v>5.826644893671336</v>
      </c>
      <c r="T42" s="304">
        <f t="shared" ca="1" si="1"/>
        <v>57.159386406915807</v>
      </c>
      <c r="U42" s="311">
        <f t="shared" ca="1" si="2"/>
        <v>0</v>
      </c>
      <c r="V42" s="306">
        <f t="shared" ca="1" si="3"/>
        <v>1.2188238684641448</v>
      </c>
      <c r="W42" s="304">
        <f t="shared" ca="1" si="4"/>
        <v>111.80209291799676</v>
      </c>
      <c r="Y42" s="314" t="str">
        <f t="shared" ca="1" si="22"/>
        <v/>
      </c>
      <c r="Z42" s="315" t="str">
        <f t="shared" ca="1" si="23"/>
        <v/>
      </c>
      <c r="AA42" s="316" t="str">
        <f t="shared" ca="1" si="24"/>
        <v/>
      </c>
      <c r="AC42" s="310" t="e">
        <f t="shared" ca="1" si="25"/>
        <v>#N/A</v>
      </c>
      <c r="AD42" s="323" t="e">
        <f t="shared" ca="1" si="26"/>
        <v>#N/A</v>
      </c>
      <c r="AE42" s="324">
        <f t="shared" ca="1" si="5"/>
        <v>50.544817206787634</v>
      </c>
      <c r="AG42" s="306">
        <f t="shared" ca="1" si="27"/>
        <v>199.66695073207242</v>
      </c>
      <c r="AH42" s="304">
        <f t="shared" ca="1" si="28"/>
        <v>209.32073090610777</v>
      </c>
    </row>
    <row r="43" spans="1:34" x14ac:dyDescent="0.2">
      <c r="A43" s="347">
        <f t="shared" ca="1" si="6"/>
        <v>0.01</v>
      </c>
      <c r="B43" s="304">
        <f t="shared" ca="1" si="7"/>
        <v>0.39000000000000018</v>
      </c>
      <c r="D43" s="306">
        <f t="shared" ca="1" si="8"/>
        <v>37.222251789524577</v>
      </c>
      <c r="E43" s="307">
        <f t="shared" ca="1" si="9"/>
        <v>196.14292566731348</v>
      </c>
      <c r="F43" s="304">
        <f t="shared" ca="1" si="10"/>
        <v>199.64354063584435</v>
      </c>
      <c r="G43" s="306">
        <f t="shared" ca="1" si="11"/>
        <v>31.112510429098787</v>
      </c>
      <c r="H43" s="307">
        <f t="shared" ca="1" si="12"/>
        <v>172.04926453776332</v>
      </c>
      <c r="I43" s="304">
        <f t="shared" ca="1" si="13"/>
        <v>174.83974872203987</v>
      </c>
      <c r="J43" s="306">
        <f t="shared" ca="1" si="14"/>
        <v>9.3402554782455933</v>
      </c>
      <c r="K43" s="307">
        <f t="shared" ca="1" si="15"/>
        <v>52.255502705881902</v>
      </c>
      <c r="L43" s="304">
        <f t="shared" ca="1" si="0"/>
        <v>53.083688035434463</v>
      </c>
      <c r="M43" s="306">
        <f t="shared" ca="1" si="16"/>
        <v>1.3918948145585683</v>
      </c>
      <c r="N43" s="304">
        <f t="shared" ca="1" si="17"/>
        <v>79.74969840035034</v>
      </c>
      <c r="P43" s="310">
        <f t="shared" ca="1" si="18"/>
        <v>6</v>
      </c>
      <c r="Q43" s="304">
        <f t="shared" ca="1" si="19"/>
        <v>1329.89</v>
      </c>
      <c r="R43" s="306">
        <f t="shared" ca="1" si="20"/>
        <v>0.65355016649877762</v>
      </c>
      <c r="S43" s="307">
        <f t="shared" ca="1" si="21"/>
        <v>5.8201093920063478</v>
      </c>
      <c r="T43" s="304">
        <f t="shared" ca="1" si="1"/>
        <v>57.095273135582275</v>
      </c>
      <c r="U43" s="311">
        <f t="shared" ca="1" si="2"/>
        <v>0</v>
      </c>
      <c r="V43" s="306">
        <f t="shared" ca="1" si="3"/>
        <v>1.2186153824884123</v>
      </c>
      <c r="W43" s="304">
        <f t="shared" ca="1" si="4"/>
        <v>114.38009203607977</v>
      </c>
      <c r="Y43" s="314" t="str">
        <f t="shared" ca="1" si="22"/>
        <v/>
      </c>
      <c r="Z43" s="315" t="str">
        <f t="shared" ca="1" si="23"/>
        <v/>
      </c>
      <c r="AA43" s="316" t="str">
        <f t="shared" ca="1" si="24"/>
        <v/>
      </c>
      <c r="AC43" s="310" t="e">
        <f t="shared" ca="1" si="25"/>
        <v>#N/A</v>
      </c>
      <c r="AD43" s="323" t="e">
        <f t="shared" ca="1" si="26"/>
        <v>#N/A</v>
      </c>
      <c r="AE43" s="324">
        <f t="shared" ca="1" si="5"/>
        <v>52.255502705881902</v>
      </c>
      <c r="AG43" s="306">
        <f t="shared" ca="1" si="27"/>
        <v>199.63591683812157</v>
      </c>
      <c r="AH43" s="304">
        <f t="shared" ca="1" si="28"/>
        <v>209.28952104491214</v>
      </c>
    </row>
    <row r="44" spans="1:34" x14ac:dyDescent="0.2">
      <c r="A44" s="347">
        <f t="shared" ca="1" si="6"/>
        <v>0.01</v>
      </c>
      <c r="B44" s="304">
        <f t="shared" ca="1" si="7"/>
        <v>0.40000000000000019</v>
      </c>
      <c r="D44" s="306">
        <f t="shared" ca="1" si="8"/>
        <v>37.236401325062914</v>
      </c>
      <c r="E44" s="307">
        <f t="shared" ca="1" si="9"/>
        <v>196.10380681445199</v>
      </c>
      <c r="F44" s="304">
        <f t="shared" ca="1" si="10"/>
        <v>199.60774692070709</v>
      </c>
      <c r="G44" s="306">
        <f t="shared" ca="1" si="11"/>
        <v>31.484874442349415</v>
      </c>
      <c r="H44" s="307">
        <f t="shared" ca="1" si="12"/>
        <v>174.01030260590784</v>
      </c>
      <c r="I44" s="304">
        <f t="shared" ca="1" si="13"/>
        <v>176.83575071701458</v>
      </c>
      <c r="J44" s="306">
        <f t="shared" ca="1" si="14"/>
        <v>9.6532424026028352</v>
      </c>
      <c r="K44" s="307">
        <f t="shared" ca="1" si="15"/>
        <v>53.985800541600256</v>
      </c>
      <c r="L44" s="304">
        <f t="shared" ca="1" si="0"/>
        <v>54.842061859496631</v>
      </c>
      <c r="M44" s="306">
        <f t="shared" ca="1" si="16"/>
        <v>1.3917960971334076</v>
      </c>
      <c r="N44" s="304">
        <f t="shared" ca="1" si="17"/>
        <v>79.744042308524229</v>
      </c>
      <c r="P44" s="310">
        <f t="shared" ca="1" si="18"/>
        <v>6</v>
      </c>
      <c r="Q44" s="304">
        <f t="shared" ca="1" si="19"/>
        <v>1330.89</v>
      </c>
      <c r="R44" s="306">
        <f t="shared" ca="1" si="20"/>
        <v>0.65404159824613928</v>
      </c>
      <c r="S44" s="307">
        <f t="shared" ca="1" si="21"/>
        <v>5.8135689760238867</v>
      </c>
      <c r="T44" s="304">
        <f t="shared" ca="1" si="1"/>
        <v>57.03111165479433</v>
      </c>
      <c r="U44" s="311">
        <f t="shared" ca="1" si="2"/>
        <v>0</v>
      </c>
      <c r="V44" s="306">
        <f t="shared" ca="1" si="3"/>
        <v>1.2184045424863448</v>
      </c>
      <c r="W44" s="304">
        <f t="shared" ca="1" si="4"/>
        <v>116.98632246104178</v>
      </c>
      <c r="Y44" s="314" t="str">
        <f t="shared" ca="1" si="22"/>
        <v/>
      </c>
      <c r="Z44" s="315" t="str">
        <f t="shared" ca="1" si="23"/>
        <v/>
      </c>
      <c r="AA44" s="316" t="str">
        <f t="shared" ca="1" si="24"/>
        <v/>
      </c>
      <c r="AC44" s="310" t="e">
        <f t="shared" ca="1" si="25"/>
        <v>#N/A</v>
      </c>
      <c r="AD44" s="323" t="e">
        <f t="shared" ca="1" si="26"/>
        <v>#N/A</v>
      </c>
      <c r="AE44" s="324">
        <f t="shared" ca="1" si="5"/>
        <v>53.985800541600256</v>
      </c>
      <c r="AG44" s="306">
        <f t="shared" ca="1" si="27"/>
        <v>199.60011333310189</v>
      </c>
      <c r="AH44" s="304">
        <f t="shared" ca="1" si="28"/>
        <v>209.25354338806454</v>
      </c>
    </row>
    <row r="45" spans="1:34" x14ac:dyDescent="0.2">
      <c r="A45" s="347">
        <f t="shared" ca="1" si="6"/>
        <v>0.01</v>
      </c>
      <c r="B45" s="304">
        <f t="shared" ca="1" si="7"/>
        <v>0.4100000000000002</v>
      </c>
      <c r="D45" s="306">
        <f t="shared" ca="1" si="8"/>
        <v>37.223650834497441</v>
      </c>
      <c r="E45" s="307">
        <f t="shared" ca="1" si="9"/>
        <v>195.91731702226897</v>
      </c>
      <c r="F45" s="304">
        <f t="shared" ca="1" si="10"/>
        <v>199.42215346007279</v>
      </c>
      <c r="G45" s="306">
        <f t="shared" ca="1" si="11"/>
        <v>31.857110950694391</v>
      </c>
      <c r="H45" s="307">
        <f t="shared" ca="1" si="12"/>
        <v>175.96947577613054</v>
      </c>
      <c r="I45" s="304">
        <f t="shared" ca="1" si="13"/>
        <v>178.82989661421561</v>
      </c>
      <c r="J45" s="306">
        <f t="shared" ca="1" si="14"/>
        <v>9.9699523295680539</v>
      </c>
      <c r="K45" s="307">
        <f t="shared" ca="1" si="15"/>
        <v>55.735699433510447</v>
      </c>
      <c r="L45" s="304">
        <f t="shared" ca="1" si="0"/>
        <v>56.620386264988305</v>
      </c>
      <c r="M45" s="306">
        <f t="shared" ca="1" si="16"/>
        <v>1.3916984272255803</v>
      </c>
      <c r="N45" s="304">
        <f t="shared" ca="1" si="17"/>
        <v>79.738446235020291</v>
      </c>
      <c r="P45" s="310">
        <f t="shared" ca="1" si="18"/>
        <v>7</v>
      </c>
      <c r="Q45" s="304">
        <f t="shared" ca="1" si="19"/>
        <v>1331.0486250000001</v>
      </c>
      <c r="R45" s="306">
        <f t="shared" ca="1" si="20"/>
        <v>0.65411955160706448</v>
      </c>
      <c r="S45" s="307">
        <f t="shared" ca="1" si="21"/>
        <v>5.8070277805078163</v>
      </c>
      <c r="T45" s="304">
        <f t="shared" ca="1" si="1"/>
        <v>56.966942526781679</v>
      </c>
      <c r="U45" s="311">
        <f t="shared" ca="1" si="2"/>
        <v>0</v>
      </c>
      <c r="V45" s="306">
        <f t="shared" ca="1" si="3"/>
        <v>1.2181913510599387</v>
      </c>
      <c r="W45" s="304">
        <f t="shared" ca="1" si="4"/>
        <v>119.61873385925954</v>
      </c>
      <c r="Y45" s="314" t="str">
        <f t="shared" ca="1" si="22"/>
        <v/>
      </c>
      <c r="Z45" s="315" t="str">
        <f t="shared" ca="1" si="23"/>
        <v/>
      </c>
      <c r="AA45" s="316" t="str">
        <f t="shared" ca="1" si="24"/>
        <v/>
      </c>
      <c r="AC45" s="310" t="e">
        <f t="shared" ca="1" si="25"/>
        <v>#N/A</v>
      </c>
      <c r="AD45" s="323" t="e">
        <f t="shared" ca="1" si="26"/>
        <v>#N/A</v>
      </c>
      <c r="AE45" s="324">
        <f t="shared" ca="1" si="5"/>
        <v>55.735699433510447</v>
      </c>
      <c r="AG45" s="306">
        <f t="shared" ca="1" si="27"/>
        <v>199.41450442350884</v>
      </c>
      <c r="AH45" s="304">
        <f t="shared" ca="1" si="28"/>
        <v>209.06776210269661</v>
      </c>
    </row>
    <row r="46" spans="1:34" x14ac:dyDescent="0.2">
      <c r="A46" s="347">
        <f t="shared" ca="1" si="6"/>
        <v>0.01</v>
      </c>
      <c r="B46" s="304">
        <f t="shared" ca="1" si="7"/>
        <v>0.42000000000000021</v>
      </c>
      <c r="D46" s="306">
        <f t="shared" ca="1" si="8"/>
        <v>37.183908433057603</v>
      </c>
      <c r="E46" s="307">
        <f t="shared" ca="1" si="9"/>
        <v>195.58316589002135</v>
      </c>
      <c r="F46" s="304">
        <f t="shared" ca="1" si="10"/>
        <v>199.0864581681075</v>
      </c>
      <c r="G46" s="306">
        <f t="shared" ca="1" si="11"/>
        <v>32.228950035024965</v>
      </c>
      <c r="H46" s="307">
        <f t="shared" ca="1" si="12"/>
        <v>177.92530743503076</v>
      </c>
      <c r="I46" s="304">
        <f t="shared" ca="1" si="13"/>
        <v>180.82068533829406</v>
      </c>
      <c r="J46" s="306">
        <f t="shared" ca="1" si="14"/>
        <v>10.29038263449665</v>
      </c>
      <c r="K46" s="307">
        <f t="shared" ca="1" si="15"/>
        <v>57.505173349566256</v>
      </c>
      <c r="L46" s="304">
        <f t="shared" ca="1" si="0"/>
        <v>58.418635183715274</v>
      </c>
      <c r="M46" s="306">
        <f t="shared" ca="1" si="16"/>
        <v>1.3916017804966379</v>
      </c>
      <c r="N46" s="304">
        <f t="shared" ca="1" si="17"/>
        <v>79.732908785348144</v>
      </c>
      <c r="P46" s="310">
        <f t="shared" ca="1" si="18"/>
        <v>7</v>
      </c>
      <c r="Q46" s="304">
        <f t="shared" ca="1" si="19"/>
        <v>1330.3658750000002</v>
      </c>
      <c r="R46" s="306">
        <f t="shared" ca="1" si="20"/>
        <v>0.65378402658155343</v>
      </c>
      <c r="S46" s="307">
        <f t="shared" ca="1" si="21"/>
        <v>5.8004899402420005</v>
      </c>
      <c r="T46" s="304">
        <f t="shared" ca="1" si="1"/>
        <v>56.902806313774029</v>
      </c>
      <c r="U46" s="311">
        <f t="shared" ca="1" si="2"/>
        <v>0</v>
      </c>
      <c r="V46" s="306">
        <f t="shared" ca="1" si="3"/>
        <v>1.2179758126203235</v>
      </c>
      <c r="W46" s="304">
        <f t="shared" ca="1" si="4"/>
        <v>122.27518378219995</v>
      </c>
      <c r="Y46" s="314" t="str">
        <f t="shared" ca="1" si="22"/>
        <v/>
      </c>
      <c r="Z46" s="315" t="str">
        <f t="shared" ca="1" si="23"/>
        <v/>
      </c>
      <c r="AA46" s="316" t="str">
        <f t="shared" ca="1" si="24"/>
        <v/>
      </c>
      <c r="AC46" s="310" t="e">
        <f t="shared" ca="1" si="25"/>
        <v>#N/A</v>
      </c>
      <c r="AD46" s="323" t="e">
        <f t="shared" ca="1" si="26"/>
        <v>#N/A</v>
      </c>
      <c r="AE46" s="324">
        <f t="shared" ca="1" si="5"/>
        <v>57.505173349566256</v>
      </c>
      <c r="AG46" s="306">
        <f t="shared" ca="1" si="27"/>
        <v>199.07878795924654</v>
      </c>
      <c r="AH46" s="304">
        <f t="shared" ca="1" si="28"/>
        <v>208.73187499920525</v>
      </c>
    </row>
    <row r="47" spans="1:34" x14ac:dyDescent="0.2">
      <c r="A47" s="347">
        <f t="shared" ca="1" si="6"/>
        <v>0.01</v>
      </c>
      <c r="B47" s="304">
        <f t="shared" ca="1" si="7"/>
        <v>0.43000000000000022</v>
      </c>
      <c r="D47" s="306">
        <f t="shared" ca="1" si="8"/>
        <v>37.142995197230128</v>
      </c>
      <c r="E47" s="307">
        <f t="shared" ca="1" si="9"/>
        <v>195.24411539448315</v>
      </c>
      <c r="F47" s="304">
        <f t="shared" ca="1" si="10"/>
        <v>198.74573376149667</v>
      </c>
      <c r="G47" s="306">
        <f t="shared" ca="1" si="11"/>
        <v>32.600379986997268</v>
      </c>
      <c r="H47" s="307">
        <f t="shared" ca="1" si="12"/>
        <v>179.87774858897558</v>
      </c>
      <c r="I47" s="304">
        <f t="shared" ca="1" si="13"/>
        <v>182.80806659645881</v>
      </c>
      <c r="J47" s="306">
        <f t="shared" ca="1" si="14"/>
        <v>10.61452928460676</v>
      </c>
      <c r="K47" s="307">
        <f t="shared" ca="1" si="15"/>
        <v>59.294188629686289</v>
      </c>
      <c r="L47" s="304">
        <f t="shared" ca="1" si="0"/>
        <v>60.236774790708985</v>
      </c>
      <c r="M47" s="306">
        <f t="shared" ca="1" si="16"/>
        <v>1.3915061334204486</v>
      </c>
      <c r="N47" s="304">
        <f t="shared" ca="1" si="17"/>
        <v>79.727428611559731</v>
      </c>
      <c r="P47" s="310">
        <f t="shared" ca="1" si="18"/>
        <v>7</v>
      </c>
      <c r="Q47" s="304">
        <f t="shared" ca="1" si="19"/>
        <v>1329.683125</v>
      </c>
      <c r="R47" s="306">
        <f t="shared" ca="1" si="20"/>
        <v>0.65344850155604217</v>
      </c>
      <c r="S47" s="307">
        <f t="shared" ca="1" si="21"/>
        <v>5.7939554552264401</v>
      </c>
      <c r="T47" s="304">
        <f t="shared" ca="1" si="1"/>
        <v>56.83870301577138</v>
      </c>
      <c r="U47" s="311">
        <f t="shared" ca="1" si="2"/>
        <v>0</v>
      </c>
      <c r="V47" s="306">
        <f t="shared" ca="1" si="3"/>
        <v>1.217757932518629</v>
      </c>
      <c r="W47" s="304">
        <f t="shared" ca="1" si="4"/>
        <v>124.95542522731458</v>
      </c>
      <c r="Y47" s="314" t="str">
        <f t="shared" ca="1" si="22"/>
        <v/>
      </c>
      <c r="Z47" s="315" t="str">
        <f t="shared" ca="1" si="23"/>
        <v/>
      </c>
      <c r="AA47" s="316" t="str">
        <f t="shared" ca="1" si="24"/>
        <v/>
      </c>
      <c r="AC47" s="310" t="e">
        <f t="shared" ca="1" si="25"/>
        <v>#N/A</v>
      </c>
      <c r="AD47" s="323" t="e">
        <f t="shared" ca="1" si="26"/>
        <v>#N/A</v>
      </c>
      <c r="AE47" s="324">
        <f t="shared" ca="1" si="5"/>
        <v>59.294188629686289</v>
      </c>
      <c r="AG47" s="306">
        <f t="shared" ca="1" si="27"/>
        <v>198.73804219674781</v>
      </c>
      <c r="AH47" s="304">
        <f t="shared" ca="1" si="28"/>
        <v>208.39096029443186</v>
      </c>
    </row>
    <row r="48" spans="1:34" x14ac:dyDescent="0.2">
      <c r="A48" s="347">
        <f t="shared" ca="1" si="6"/>
        <v>0.01</v>
      </c>
      <c r="B48" s="304">
        <f t="shared" ca="1" si="7"/>
        <v>0.44000000000000022</v>
      </c>
      <c r="D48" s="306">
        <f t="shared" ca="1" si="8"/>
        <v>37.100920230756998</v>
      </c>
      <c r="E48" s="307">
        <f t="shared" ca="1" si="9"/>
        <v>194.9001906281319</v>
      </c>
      <c r="F48" s="304">
        <f t="shared" ca="1" si="10"/>
        <v>198.40000652432232</v>
      </c>
      <c r="G48" s="306">
        <f t="shared" ca="1" si="11"/>
        <v>32.971389189304837</v>
      </c>
      <c r="H48" s="307">
        <f t="shared" ca="1" si="12"/>
        <v>181.8267504952569</v>
      </c>
      <c r="I48" s="304">
        <f t="shared" ca="1" si="13"/>
        <v>184.79199035871935</v>
      </c>
      <c r="J48" s="306">
        <f t="shared" ca="1" si="14"/>
        <v>10.94238813048827</v>
      </c>
      <c r="K48" s="307">
        <f t="shared" ca="1" si="15"/>
        <v>61.102711125107454</v>
      </c>
      <c r="L48" s="304">
        <f t="shared" ca="1" si="0"/>
        <v>62.074770759436404</v>
      </c>
      <c r="M48" s="306">
        <f t="shared" ca="1" si="16"/>
        <v>1.3914114632472814</v>
      </c>
      <c r="N48" s="304">
        <f t="shared" ca="1" si="17"/>
        <v>79.722004410191488</v>
      </c>
      <c r="P48" s="310">
        <f t="shared" ca="1" si="18"/>
        <v>7</v>
      </c>
      <c r="Q48" s="304">
        <f t="shared" ca="1" si="19"/>
        <v>1329.0003750000001</v>
      </c>
      <c r="R48" s="306">
        <f t="shared" ca="1" si="20"/>
        <v>0.65311297653053102</v>
      </c>
      <c r="S48" s="307">
        <f t="shared" ca="1" si="21"/>
        <v>5.7874243254611351</v>
      </c>
      <c r="T48" s="304">
        <f t="shared" ca="1" si="1"/>
        <v>56.774632632773738</v>
      </c>
      <c r="U48" s="311">
        <f t="shared" ca="1" si="2"/>
        <v>0</v>
      </c>
      <c r="V48" s="306">
        <f t="shared" ca="1" si="3"/>
        <v>1.2175377161758167</v>
      </c>
      <c r="W48" s="304">
        <f t="shared" ca="1" si="4"/>
        <v>127.65920874585761</v>
      </c>
      <c r="Y48" s="314" t="str">
        <f t="shared" ca="1" si="22"/>
        <v/>
      </c>
      <c r="Z48" s="315" t="str">
        <f t="shared" ca="1" si="23"/>
        <v/>
      </c>
      <c r="AA48" s="316" t="str">
        <f t="shared" ca="1" si="24"/>
        <v/>
      </c>
      <c r="AC48" s="310" t="e">
        <f t="shared" ca="1" si="25"/>
        <v>#N/A</v>
      </c>
      <c r="AD48" s="323" t="e">
        <f t="shared" ca="1" si="26"/>
        <v>#N/A</v>
      </c>
      <c r="AE48" s="324">
        <f t="shared" ca="1" si="5"/>
        <v>61.102711125107454</v>
      </c>
      <c r="AG48" s="306">
        <f t="shared" ca="1" si="27"/>
        <v>198.39229341667914</v>
      </c>
      <c r="AH48" s="304">
        <f t="shared" ca="1" si="28"/>
        <v>208.04504423075088</v>
      </c>
    </row>
    <row r="49" spans="1:34" x14ac:dyDescent="0.2">
      <c r="A49" s="347">
        <f t="shared" ca="1" si="6"/>
        <v>0.01</v>
      </c>
      <c r="B49" s="304">
        <f t="shared" ca="1" si="7"/>
        <v>0.45000000000000023</v>
      </c>
      <c r="D49" s="306">
        <f t="shared" ca="1" si="8"/>
        <v>37.057692585681309</v>
      </c>
      <c r="E49" s="307">
        <f t="shared" ca="1" si="9"/>
        <v>194.55141725846002</v>
      </c>
      <c r="F49" s="304">
        <f t="shared" ca="1" si="10"/>
        <v>198.04930329857331</v>
      </c>
      <c r="G49" s="306">
        <f t="shared" ca="1" si="11"/>
        <v>33.341966115161647</v>
      </c>
      <c r="H49" s="307">
        <f t="shared" ca="1" si="12"/>
        <v>183.77226466784151</v>
      </c>
      <c r="I49" s="304">
        <f t="shared" ca="1" si="13"/>
        <v>186.77240686346519</v>
      </c>
      <c r="J49" s="306">
        <f t="shared" ca="1" si="14"/>
        <v>11.273954907010603</v>
      </c>
      <c r="K49" s="307">
        <f t="shared" ca="1" si="15"/>
        <v>62.930706200922948</v>
      </c>
      <c r="L49" s="304">
        <f t="shared" ca="1" si="0"/>
        <v>63.932588264453912</v>
      </c>
      <c r="M49" s="306">
        <f t="shared" ca="1" si="16"/>
        <v>1.3913177479698586</v>
      </c>
      <c r="N49" s="304">
        <f t="shared" ca="1" si="17"/>
        <v>79.716634920319265</v>
      </c>
      <c r="P49" s="310">
        <f t="shared" ca="1" si="18"/>
        <v>7</v>
      </c>
      <c r="Q49" s="304">
        <f t="shared" ca="1" si="19"/>
        <v>1328.3176250000001</v>
      </c>
      <c r="R49" s="306">
        <f t="shared" ca="1" si="20"/>
        <v>0.65277745150501987</v>
      </c>
      <c r="S49" s="307">
        <f t="shared" ca="1" si="21"/>
        <v>5.7808965509460846</v>
      </c>
      <c r="T49" s="304">
        <f t="shared" ca="1" si="1"/>
        <v>56.71059516478109</v>
      </c>
      <c r="U49" s="311">
        <f t="shared" ca="1" si="2"/>
        <v>0</v>
      </c>
      <c r="V49" s="306">
        <f t="shared" ca="1" si="3"/>
        <v>1.2173151690822213</v>
      </c>
      <c r="W49" s="304">
        <f t="shared" ca="1" si="4"/>
        <v>130.3862824912319</v>
      </c>
      <c r="Y49" s="314" t="str">
        <f t="shared" ca="1" si="22"/>
        <v/>
      </c>
      <c r="Z49" s="315" t="str">
        <f t="shared" ca="1" si="23"/>
        <v/>
      </c>
      <c r="AA49" s="316" t="str">
        <f t="shared" ca="1" si="24"/>
        <v/>
      </c>
      <c r="AC49" s="310" t="e">
        <f t="shared" ca="1" si="25"/>
        <v>#N/A</v>
      </c>
      <c r="AD49" s="323" t="e">
        <f t="shared" ca="1" si="26"/>
        <v>#N/A</v>
      </c>
      <c r="AE49" s="324">
        <f t="shared" ca="1" si="5"/>
        <v>62.930706200922948</v>
      </c>
      <c r="AG49" s="306">
        <f t="shared" ca="1" si="27"/>
        <v>198.04156845765561</v>
      </c>
      <c r="AH49" s="304">
        <f t="shared" ca="1" si="28"/>
        <v>207.69415360972795</v>
      </c>
    </row>
    <row r="50" spans="1:34" x14ac:dyDescent="0.2">
      <c r="A50" s="347">
        <f t="shared" ca="1" si="6"/>
        <v>0.01</v>
      </c>
      <c r="B50" s="304">
        <f t="shared" ca="1" si="7"/>
        <v>0.46000000000000024</v>
      </c>
      <c r="D50" s="306">
        <f t="shared" ca="1" si="8"/>
        <v>37.01332126854394</v>
      </c>
      <c r="E50" s="307">
        <f t="shared" ca="1" si="9"/>
        <v>194.19782152152732</v>
      </c>
      <c r="F50" s="304">
        <f t="shared" ca="1" si="10"/>
        <v>197.69365147883587</v>
      </c>
      <c r="G50" s="306">
        <f t="shared" ca="1" si="11"/>
        <v>33.712099327847085</v>
      </c>
      <c r="H50" s="307">
        <f t="shared" ca="1" si="12"/>
        <v>185.71424288305678</v>
      </c>
      <c r="I50" s="304">
        <f t="shared" ca="1" si="13"/>
        <v>188.74926662299282</v>
      </c>
      <c r="J50" s="306">
        <f t="shared" ca="1" si="14"/>
        <v>11.609225234225647</v>
      </c>
      <c r="K50" s="307">
        <f t="shared" ca="1" si="15"/>
        <v>64.778138738677441</v>
      </c>
      <c r="L50" s="304">
        <f t="shared" ca="1" si="0"/>
        <v>65.810191984116898</v>
      </c>
      <c r="M50" s="306">
        <f t="shared" ca="1" si="16"/>
        <v>1.3912249662912484</v>
      </c>
      <c r="N50" s="304">
        <f t="shared" ca="1" si="17"/>
        <v>79.711318921718757</v>
      </c>
      <c r="P50" s="310">
        <f t="shared" ca="1" si="18"/>
        <v>7</v>
      </c>
      <c r="Q50" s="304">
        <f t="shared" ca="1" si="19"/>
        <v>1327.634875</v>
      </c>
      <c r="R50" s="306">
        <f t="shared" ca="1" si="20"/>
        <v>0.6524419264795086</v>
      </c>
      <c r="S50" s="307">
        <f t="shared" ca="1" si="21"/>
        <v>5.7743721316812895</v>
      </c>
      <c r="T50" s="304">
        <f t="shared" ca="1" si="1"/>
        <v>56.646590611793449</v>
      </c>
      <c r="U50" s="311">
        <f t="shared" ca="1" si="2"/>
        <v>0</v>
      </c>
      <c r="V50" s="306">
        <f t="shared" ca="1" si="3"/>
        <v>1.2170902967970849</v>
      </c>
      <c r="W50" s="304">
        <f t="shared" ca="1" si="4"/>
        <v>133.13639226785762</v>
      </c>
      <c r="Y50" s="314" t="str">
        <f t="shared" ca="1" si="22"/>
        <v/>
      </c>
      <c r="Z50" s="315" t="str">
        <f t="shared" ca="1" si="23"/>
        <v/>
      </c>
      <c r="AA50" s="316" t="str">
        <f t="shared" ca="1" si="24"/>
        <v/>
      </c>
      <c r="AC50" s="310" t="e">
        <f t="shared" ca="1" si="25"/>
        <v>#N/A</v>
      </c>
      <c r="AD50" s="323" t="e">
        <f t="shared" ca="1" si="26"/>
        <v>#N/A</v>
      </c>
      <c r="AE50" s="324">
        <f t="shared" ca="1" si="5"/>
        <v>64.778138738677441</v>
      </c>
      <c r="AG50" s="306">
        <f t="shared" ca="1" si="27"/>
        <v>197.68589471092889</v>
      </c>
      <c r="AH50" s="304">
        <f t="shared" ca="1" si="28"/>
        <v>207.33831578675418</v>
      </c>
    </row>
    <row r="51" spans="1:34" x14ac:dyDescent="0.2">
      <c r="A51" s="347">
        <f t="shared" ca="1" si="6"/>
        <v>0.01</v>
      </c>
      <c r="B51" s="304">
        <f t="shared" ca="1" si="7"/>
        <v>0.47000000000000025</v>
      </c>
      <c r="D51" s="306">
        <f t="shared" ca="1" si="8"/>
        <v>36.967815246166765</v>
      </c>
      <c r="E51" s="307">
        <f t="shared" ca="1" si="9"/>
        <v>193.83943021544627</v>
      </c>
      <c r="F51" s="304">
        <f t="shared" ca="1" si="10"/>
        <v>197.33307900684972</v>
      </c>
      <c r="G51" s="306">
        <f t="shared" ca="1" si="11"/>
        <v>34.081777480308752</v>
      </c>
      <c r="H51" s="307">
        <f t="shared" ca="1" si="12"/>
        <v>187.65263718521123</v>
      </c>
      <c r="I51" s="304">
        <f t="shared" ca="1" si="13"/>
        <v>190.72252042897767</v>
      </c>
      <c r="J51" s="306">
        <f t="shared" ca="1" si="14"/>
        <v>11.948194618266426</v>
      </c>
      <c r="K51" s="307">
        <f t="shared" ca="1" si="15"/>
        <v>66.644973139018788</v>
      </c>
      <c r="L51" s="304">
        <f t="shared" ca="1" si="0"/>
        <v>67.707546103344384</v>
      </c>
      <c r="M51" s="306">
        <f t="shared" ca="1" si="16"/>
        <v>1.39113309759448</v>
      </c>
      <c r="N51" s="304">
        <f t="shared" ca="1" si="17"/>
        <v>79.706055233124559</v>
      </c>
      <c r="P51" s="310">
        <f t="shared" ca="1" si="18"/>
        <v>7</v>
      </c>
      <c r="Q51" s="304">
        <f t="shared" ca="1" si="19"/>
        <v>1326.952125</v>
      </c>
      <c r="R51" s="306">
        <f t="shared" ca="1" si="20"/>
        <v>0.65210640145399745</v>
      </c>
      <c r="S51" s="307">
        <f t="shared" ca="1" si="21"/>
        <v>5.7678510676667498</v>
      </c>
      <c r="T51" s="304">
        <f t="shared" ca="1" si="1"/>
        <v>56.582618973810817</v>
      </c>
      <c r="U51" s="311">
        <f t="shared" ca="1" si="2"/>
        <v>0</v>
      </c>
      <c r="V51" s="306">
        <f t="shared" ca="1" si="3"/>
        <v>1.2168631049480787</v>
      </c>
      <c r="W51" s="304">
        <f t="shared" ca="1" si="4"/>
        <v>135.90928158054442</v>
      </c>
      <c r="Y51" s="314" t="str">
        <f t="shared" ca="1" si="22"/>
        <v/>
      </c>
      <c r="Z51" s="315" t="str">
        <f t="shared" ca="1" si="23"/>
        <v/>
      </c>
      <c r="AA51" s="316" t="str">
        <f t="shared" ca="1" si="24"/>
        <v/>
      </c>
      <c r="AC51" s="310" t="e">
        <f t="shared" ca="1" si="25"/>
        <v>#N/A</v>
      </c>
      <c r="AD51" s="323" t="e">
        <f t="shared" ca="1" si="26"/>
        <v>#N/A</v>
      </c>
      <c r="AE51" s="324">
        <f t="shared" ca="1" si="5"/>
        <v>66.644973139018788</v>
      </c>
      <c r="AG51" s="306">
        <f t="shared" ca="1" si="27"/>
        <v>197.3253001149406</v>
      </c>
      <c r="AH51" s="304">
        <f t="shared" ca="1" si="28"/>
        <v>206.97755866554868</v>
      </c>
    </row>
    <row r="52" spans="1:34" x14ac:dyDescent="0.2">
      <c r="A52" s="347">
        <f t="shared" ca="1" si="6"/>
        <v>0.01</v>
      </c>
      <c r="B52" s="304">
        <f t="shared" ca="1" si="7"/>
        <v>0.48000000000000026</v>
      </c>
      <c r="D52" s="306">
        <f t="shared" ca="1" si="8"/>
        <v>36.921183451046581</v>
      </c>
      <c r="E52" s="307">
        <f t="shared" ca="1" si="9"/>
        <v>193.47627069379911</v>
      </c>
      <c r="F52" s="304">
        <f t="shared" ca="1" si="10"/>
        <v>196.9676143659309</v>
      </c>
      <c r="G52" s="306">
        <f t="shared" ca="1" si="11"/>
        <v>34.450989314819218</v>
      </c>
      <c r="H52" s="307">
        <f t="shared" ca="1" si="12"/>
        <v>189.58739989214922</v>
      </c>
      <c r="I52" s="304">
        <f t="shared" ca="1" si="13"/>
        <v>192.69211935789042</v>
      </c>
      <c r="J52" s="306">
        <f t="shared" ca="1" si="14"/>
        <v>12.290858452242066</v>
      </c>
      <c r="K52" s="307">
        <f t="shared" ca="1" si="15"/>
        <v>68.531173324405586</v>
      </c>
      <c r="L52" s="304">
        <f t="shared" ca="1" si="0"/>
        <v>69.624614316438198</v>
      </c>
      <c r="M52" s="306">
        <f t="shared" ca="1" si="16"/>
        <v>1.3910421219137707</v>
      </c>
      <c r="N52" s="304">
        <f t="shared" ca="1" si="17"/>
        <v>79.700842710581583</v>
      </c>
      <c r="P52" s="310">
        <f t="shared" ca="1" si="18"/>
        <v>7</v>
      </c>
      <c r="Q52" s="304">
        <f t="shared" ca="1" si="19"/>
        <v>1326.2693750000001</v>
      </c>
      <c r="R52" s="306">
        <f t="shared" ca="1" si="20"/>
        <v>0.65177087642848641</v>
      </c>
      <c r="S52" s="307">
        <f t="shared" ca="1" si="21"/>
        <v>5.7613333589024647</v>
      </c>
      <c r="T52" s="304">
        <f t="shared" ca="1" si="1"/>
        <v>56.518680250833178</v>
      </c>
      <c r="U52" s="311">
        <f t="shared" ca="1" si="2"/>
        <v>0</v>
      </c>
      <c r="V52" s="306">
        <f t="shared" ca="1" si="3"/>
        <v>1.2166335992308213</v>
      </c>
      <c r="W52" s="304">
        <f t="shared" ca="1" si="4"/>
        <v>138.70469168435082</v>
      </c>
      <c r="Y52" s="314" t="str">
        <f t="shared" ca="1" si="22"/>
        <v/>
      </c>
      <c r="Z52" s="315" t="str">
        <f t="shared" ca="1" si="23"/>
        <v/>
      </c>
      <c r="AA52" s="316" t="str">
        <f t="shared" ca="1" si="24"/>
        <v/>
      </c>
      <c r="AC52" s="310" t="e">
        <f t="shared" ca="1" si="25"/>
        <v>#N/A</v>
      </c>
      <c r="AD52" s="323" t="e">
        <f t="shared" ca="1" si="26"/>
        <v>#N/A</v>
      </c>
      <c r="AE52" s="324">
        <f t="shared" ca="1" si="5"/>
        <v>68.531173324405586</v>
      </c>
      <c r="AG52" s="306">
        <f t="shared" ca="1" si="27"/>
        <v>196.9598131497427</v>
      </c>
      <c r="AH52" s="304">
        <f t="shared" ca="1" si="28"/>
        <v>206.61191069253098</v>
      </c>
    </row>
    <row r="53" spans="1:34" x14ac:dyDescent="0.2">
      <c r="A53" s="347">
        <f t="shared" ca="1" si="6"/>
        <v>0.01</v>
      </c>
      <c r="B53" s="304">
        <f t="shared" ca="1" si="7"/>
        <v>0.49000000000000027</v>
      </c>
      <c r="D53" s="306">
        <f t="shared" ca="1" si="8"/>
        <v>36.873434786384657</v>
      </c>
      <c r="E53" s="307">
        <f t="shared" ca="1" si="9"/>
        <v>193.10837085898442</v>
      </c>
      <c r="F53" s="304">
        <f t="shared" ca="1" si="10"/>
        <v>196.59728657526486</v>
      </c>
      <c r="G53" s="306">
        <f t="shared" ca="1" si="11"/>
        <v>34.819723662683067</v>
      </c>
      <c r="H53" s="307">
        <f t="shared" ca="1" si="12"/>
        <v>191.51848360073907</v>
      </c>
      <c r="I53" s="304">
        <f t="shared" ca="1" si="13"/>
        <v>194.65801477635637</v>
      </c>
      <c r="J53" s="306">
        <f t="shared" ca="1" si="14"/>
        <v>12.637212017129578</v>
      </c>
      <c r="K53" s="307">
        <f t="shared" ca="1" si="15"/>
        <v>70.436702741870022</v>
      </c>
      <c r="L53" s="304">
        <f t="shared" ca="1" si="0"/>
        <v>71.561359829956018</v>
      </c>
      <c r="M53" s="306">
        <f t="shared" ca="1" si="16"/>
        <v>1.390952019907262</v>
      </c>
      <c r="N53" s="304">
        <f t="shared" ca="1" si="17"/>
        <v>79.695680245882983</v>
      </c>
      <c r="P53" s="310">
        <f t="shared" ca="1" si="18"/>
        <v>7</v>
      </c>
      <c r="Q53" s="304">
        <f t="shared" ca="1" si="19"/>
        <v>1325.5866250000001</v>
      </c>
      <c r="R53" s="306">
        <f t="shared" ca="1" si="20"/>
        <v>0.65143535140297526</v>
      </c>
      <c r="S53" s="307">
        <f t="shared" ca="1" si="21"/>
        <v>5.7548190053884349</v>
      </c>
      <c r="T53" s="304">
        <f t="shared" ca="1" si="1"/>
        <v>56.454774442860547</v>
      </c>
      <c r="U53" s="311">
        <f t="shared" ca="1" si="2"/>
        <v>0</v>
      </c>
      <c r="V53" s="306">
        <f t="shared" ca="1" si="3"/>
        <v>1.2164017854083859</v>
      </c>
      <c r="W53" s="304">
        <f t="shared" ca="1" si="4"/>
        <v>141.52236163491281</v>
      </c>
      <c r="Y53" s="314" t="str">
        <f t="shared" ca="1" si="22"/>
        <v/>
      </c>
      <c r="Z53" s="315" t="str">
        <f t="shared" ca="1" si="23"/>
        <v/>
      </c>
      <c r="AA53" s="316" t="str">
        <f t="shared" ca="1" si="24"/>
        <v/>
      </c>
      <c r="AC53" s="310" t="e">
        <f t="shared" ca="1" si="25"/>
        <v>#N/A</v>
      </c>
      <c r="AD53" s="323" t="e">
        <f t="shared" ca="1" si="26"/>
        <v>#N/A</v>
      </c>
      <c r="AE53" s="324">
        <f t="shared" ca="1" si="5"/>
        <v>70.436702741870022</v>
      </c>
      <c r="AG53" s="306">
        <f t="shared" ca="1" si="27"/>
        <v>196.58946283128824</v>
      </c>
      <c r="AH53" s="304">
        <f t="shared" ca="1" si="28"/>
        <v>206.24140085106603</v>
      </c>
    </row>
    <row r="54" spans="1:34" x14ac:dyDescent="0.2">
      <c r="A54" s="347">
        <f t="shared" ca="1" si="6"/>
        <v>0.01</v>
      </c>
      <c r="B54" s="304">
        <f t="shared" ca="1" si="7"/>
        <v>0.50000000000000022</v>
      </c>
      <c r="D54" s="306">
        <f t="shared" ca="1" si="8"/>
        <v>36.824578130773169</v>
      </c>
      <c r="E54" s="307">
        <f t="shared" ca="1" si="9"/>
        <v>192.73575915549262</v>
      </c>
      <c r="F54" s="304">
        <f t="shared" ca="1" si="10"/>
        <v>196.22212518407161</v>
      </c>
      <c r="G54" s="306">
        <f t="shared" ca="1" si="11"/>
        <v>35.187969443990802</v>
      </c>
      <c r="H54" s="307">
        <f t="shared" ca="1" si="12"/>
        <v>193.44584119229401</v>
      </c>
      <c r="I54" s="304">
        <f t="shared" ca="1" si="13"/>
        <v>196.62015834645607</v>
      </c>
      <c r="J54" s="306">
        <f t="shared" ca="1" si="14"/>
        <v>12.987250482662947</v>
      </c>
      <c r="K54" s="307">
        <f t="shared" ca="1" si="15"/>
        <v>72.36152436583518</v>
      </c>
      <c r="L54" s="304">
        <f t="shared" ca="1" si="0"/>
        <v>73.517745365637992</v>
      </c>
      <c r="M54" s="306">
        <f t="shared" ca="1" si="16"/>
        <v>1.3908627728311735</v>
      </c>
      <c r="N54" s="304">
        <f t="shared" ca="1" si="17"/>
        <v>79.69056676508923</v>
      </c>
      <c r="P54" s="310">
        <f t="shared" ca="1" si="18"/>
        <v>7</v>
      </c>
      <c r="Q54" s="304">
        <f t="shared" ca="1" si="19"/>
        <v>1324.903875</v>
      </c>
      <c r="R54" s="306">
        <f t="shared" ca="1" si="20"/>
        <v>0.651099826377464</v>
      </c>
      <c r="S54" s="307">
        <f t="shared" ca="1" si="21"/>
        <v>5.7483080071246606</v>
      </c>
      <c r="T54" s="304">
        <f t="shared" ca="1" si="1"/>
        <v>56.390901549892924</v>
      </c>
      <c r="U54" s="311">
        <f t="shared" ca="1" si="2"/>
        <v>0</v>
      </c>
      <c r="V54" s="306">
        <f t="shared" ca="1" si="3"/>
        <v>1.2161676693108039</v>
      </c>
      <c r="W54" s="304">
        <f t="shared" ca="1" si="4"/>
        <v>144.36202833922351</v>
      </c>
      <c r="Y54" s="314" t="str">
        <f t="shared" ca="1" si="22"/>
        <v/>
      </c>
      <c r="Z54" s="315" t="str">
        <f t="shared" ca="1" si="23"/>
        <v/>
      </c>
      <c r="AA54" s="316" t="str">
        <f t="shared" ca="1" si="24"/>
        <v/>
      </c>
      <c r="AC54" s="310" t="e">
        <f t="shared" ca="1" si="25"/>
        <v>#N/A</v>
      </c>
      <c r="AD54" s="323" t="e">
        <f t="shared" ca="1" si="26"/>
        <v>#N/A</v>
      </c>
      <c r="AE54" s="324">
        <f t="shared" ca="1" si="5"/>
        <v>72.36152436583518</v>
      </c>
      <c r="AG54" s="306">
        <f t="shared" ca="1" si="27"/>
        <v>196.21427870559396</v>
      </c>
      <c r="AH54" s="304">
        <f t="shared" ca="1" si="28"/>
        <v>205.86605865558374</v>
      </c>
    </row>
    <row r="55" spans="1:34" x14ac:dyDescent="0.2">
      <c r="A55" s="347">
        <f t="shared" ca="1" si="6"/>
        <v>0.01</v>
      </c>
      <c r="B55" s="304">
        <f t="shared" ca="1" si="7"/>
        <v>0.51000000000000023</v>
      </c>
      <c r="D55" s="306">
        <f t="shared" ca="1" si="8"/>
        <v>36.774622342558771</v>
      </c>
      <c r="E55" s="307">
        <f t="shared" ca="1" si="9"/>
        <v>192.35846456310892</v>
      </c>
      <c r="F55" s="304">
        <f t="shared" ca="1" si="10"/>
        <v>195.84216026564519</v>
      </c>
      <c r="G55" s="306">
        <f t="shared" ca="1" si="11"/>
        <v>35.555715667416393</v>
      </c>
      <c r="H55" s="307">
        <f t="shared" ca="1" si="12"/>
        <v>195.36942583792509</v>
      </c>
      <c r="I55" s="304">
        <f t="shared" ca="1" si="13"/>
        <v>198.57850203096677</v>
      </c>
      <c r="J55" s="306">
        <f t="shared" ca="1" si="14"/>
        <v>13.340968908219983</v>
      </c>
      <c r="K55" s="307">
        <f t="shared" ca="1" si="15"/>
        <v>74.305600700986275</v>
      </c>
      <c r="L55" s="304">
        <f t="shared" ca="1" si="0"/>
        <v>75.493733163385855</v>
      </c>
      <c r="M55" s="306">
        <f t="shared" ca="1" si="16"/>
        <v>1.3907743625152831</v>
      </c>
      <c r="N55" s="304">
        <f t="shared" ca="1" si="17"/>
        <v>79.685501227123282</v>
      </c>
      <c r="P55" s="310">
        <f t="shared" ca="1" si="18"/>
        <v>7</v>
      </c>
      <c r="Q55" s="304">
        <f t="shared" ca="1" si="19"/>
        <v>1324.221125</v>
      </c>
      <c r="R55" s="306">
        <f t="shared" ca="1" si="20"/>
        <v>0.65076430135195285</v>
      </c>
      <c r="S55" s="307">
        <f t="shared" ca="1" si="21"/>
        <v>5.7418003641111408</v>
      </c>
      <c r="T55" s="304">
        <f t="shared" ca="1" si="1"/>
        <v>56.327061571930294</v>
      </c>
      <c r="U55" s="311">
        <f t="shared" ca="1" si="2"/>
        <v>0</v>
      </c>
      <c r="V55" s="306">
        <f t="shared" ca="1" si="3"/>
        <v>1.2159312568345546</v>
      </c>
      <c r="W55" s="304">
        <f t="shared" ca="1" si="4"/>
        <v>147.22342660684617</v>
      </c>
      <c r="Y55" s="314" t="str">
        <f t="shared" ca="1" si="22"/>
        <v/>
      </c>
      <c r="Z55" s="315" t="str">
        <f t="shared" ca="1" si="23"/>
        <v/>
      </c>
      <c r="AA55" s="316" t="str">
        <f t="shared" ca="1" si="24"/>
        <v/>
      </c>
      <c r="AC55" s="310" t="e">
        <f t="shared" ca="1" si="25"/>
        <v>#N/A</v>
      </c>
      <c r="AD55" s="323" t="e">
        <f t="shared" ca="1" si="26"/>
        <v>#N/A</v>
      </c>
      <c r="AE55" s="324">
        <f t="shared" ca="1" si="5"/>
        <v>74.305600700986275</v>
      </c>
      <c r="AG55" s="306">
        <f t="shared" ca="1" si="27"/>
        <v>195.83429084277799</v>
      </c>
      <c r="AH55" s="304">
        <f t="shared" ca="1" si="28"/>
        <v>205.48591414557558</v>
      </c>
    </row>
    <row r="56" spans="1:34" x14ac:dyDescent="0.2">
      <c r="A56" s="347">
        <f t="shared" ca="1" si="6"/>
        <v>0.01</v>
      </c>
      <c r="B56" s="304">
        <f t="shared" ca="1" si="7"/>
        <v>0.52000000000000024</v>
      </c>
      <c r="D56" s="306">
        <f t="shared" ca="1" si="8"/>
        <v>36.723576263902778</v>
      </c>
      <c r="E56" s="307">
        <f t="shared" ca="1" si="9"/>
        <v>191.97651659004211</v>
      </c>
      <c r="F56" s="304">
        <f t="shared" ca="1" si="10"/>
        <v>195.45742241126939</v>
      </c>
      <c r="G56" s="306">
        <f t="shared" ca="1" si="11"/>
        <v>35.92295143005542</v>
      </c>
      <c r="H56" s="307">
        <f t="shared" ca="1" si="12"/>
        <v>197.28919100382552</v>
      </c>
      <c r="I56" s="304">
        <f t="shared" ca="1" si="13"/>
        <v>200.53299809854255</v>
      </c>
      <c r="J56" s="306">
        <f t="shared" ca="1" si="14"/>
        <v>13.698362243707342</v>
      </c>
      <c r="K56" s="307">
        <f t="shared" ca="1" si="15"/>
        <v>76.268893785195033</v>
      </c>
      <c r="L56" s="304">
        <f t="shared" ca="1" si="0"/>
        <v>77.489284984294372</v>
      </c>
      <c r="M56" s="306">
        <f t="shared" ca="1" si="16"/>
        <v>1.3906867713396573</v>
      </c>
      <c r="N56" s="304">
        <f t="shared" ca="1" si="17"/>
        <v>79.680482622437339</v>
      </c>
      <c r="P56" s="310">
        <f t="shared" ca="1" si="18"/>
        <v>7</v>
      </c>
      <c r="Q56" s="304">
        <f t="shared" ca="1" si="19"/>
        <v>1323.5383750000001</v>
      </c>
      <c r="R56" s="306">
        <f t="shared" ca="1" si="20"/>
        <v>0.65042877632644169</v>
      </c>
      <c r="S56" s="307">
        <f t="shared" ca="1" si="21"/>
        <v>5.7352960763478764</v>
      </c>
      <c r="T56" s="304">
        <f t="shared" ca="1" si="1"/>
        <v>56.263254508972672</v>
      </c>
      <c r="U56" s="311">
        <f t="shared" ca="1" si="2"/>
        <v>0</v>
      </c>
      <c r="V56" s="306">
        <f t="shared" ca="1" si="3"/>
        <v>1.2156925539420538</v>
      </c>
      <c r="W56" s="304">
        <f t="shared" ca="1" si="4"/>
        <v>150.10628920154159</v>
      </c>
      <c r="Y56" s="314" t="str">
        <f t="shared" ca="1" si="22"/>
        <v/>
      </c>
      <c r="Z56" s="315" t="str">
        <f t="shared" ca="1" si="23"/>
        <v/>
      </c>
      <c r="AA56" s="316" t="str">
        <f t="shared" ca="1" si="24"/>
        <v/>
      </c>
      <c r="AC56" s="310" t="e">
        <f t="shared" ca="1" si="25"/>
        <v>#N/A</v>
      </c>
      <c r="AD56" s="323" t="e">
        <f t="shared" ca="1" si="26"/>
        <v>#N/A</v>
      </c>
      <c r="AE56" s="324">
        <f t="shared" ca="1" si="5"/>
        <v>76.268893785195033</v>
      </c>
      <c r="AG56" s="306">
        <f t="shared" ca="1" si="27"/>
        <v>195.44952983097335</v>
      </c>
      <c r="AH56" s="304">
        <f t="shared" ca="1" si="28"/>
        <v>205.10099787946919</v>
      </c>
    </row>
    <row r="57" spans="1:34" x14ac:dyDescent="0.2">
      <c r="A57" s="347">
        <f t="shared" ca="1" si="6"/>
        <v>0.01</v>
      </c>
      <c r="B57" s="304">
        <f t="shared" ca="1" si="7"/>
        <v>0.53000000000000025</v>
      </c>
      <c r="D57" s="306">
        <f t="shared" ca="1" si="8"/>
        <v>36.671448724554601</v>
      </c>
      <c r="E57" s="307">
        <f t="shared" ca="1" si="9"/>
        <v>191.58994526598067</v>
      </c>
      <c r="F57" s="304">
        <f t="shared" ca="1" si="10"/>
        <v>195.06794272401376</v>
      </c>
      <c r="G57" s="306">
        <f t="shared" ca="1" si="11"/>
        <v>36.289665917300965</v>
      </c>
      <c r="H57" s="307">
        <f t="shared" ca="1" si="12"/>
        <v>199.20509045648532</v>
      </c>
      <c r="I57" s="304">
        <f t="shared" ca="1" si="13"/>
        <v>202.48359912883271</v>
      </c>
      <c r="J57" s="306">
        <f t="shared" ca="1" si="14"/>
        <v>14.059425330444125</v>
      </c>
      <c r="K57" s="307">
        <f t="shared" ca="1" si="15"/>
        <v>78.251365192496593</v>
      </c>
      <c r="L57" s="304">
        <f t="shared" ca="1" si="0"/>
        <v>79.504362113734373</v>
      </c>
      <c r="M57" s="306">
        <f t="shared" ca="1" si="16"/>
        <v>1.390599982212551</v>
      </c>
      <c r="N57" s="304">
        <f t="shared" ca="1" si="17"/>
        <v>79.675509971746521</v>
      </c>
      <c r="P57" s="310">
        <f t="shared" ca="1" si="18"/>
        <v>7</v>
      </c>
      <c r="Q57" s="304">
        <f t="shared" ca="1" si="19"/>
        <v>1322.8556249999999</v>
      </c>
      <c r="R57" s="306">
        <f t="shared" ca="1" si="20"/>
        <v>0.65009325130093043</v>
      </c>
      <c r="S57" s="307">
        <f t="shared" ca="1" si="21"/>
        <v>5.7287951438348674</v>
      </c>
      <c r="T57" s="304">
        <f t="shared" ca="1" si="1"/>
        <v>56.199480361020051</v>
      </c>
      <c r="U57" s="311">
        <f t="shared" ca="1" si="2"/>
        <v>0</v>
      </c>
      <c r="V57" s="306">
        <f t="shared" ca="1" si="3"/>
        <v>1.2154515666611301</v>
      </c>
      <c r="W57" s="304">
        <f t="shared" ca="1" si="4"/>
        <v>153.01034689329293</v>
      </c>
      <c r="Y57" s="314" t="str">
        <f t="shared" ca="1" si="22"/>
        <v/>
      </c>
      <c r="Z57" s="315" t="str">
        <f t="shared" ca="1" si="23"/>
        <v/>
      </c>
      <c r="AA57" s="316" t="str">
        <f t="shared" ca="1" si="24"/>
        <v/>
      </c>
      <c r="AC57" s="310" t="e">
        <f t="shared" ca="1" si="25"/>
        <v>#N/A</v>
      </c>
      <c r="AD57" s="323" t="e">
        <f t="shared" ca="1" si="26"/>
        <v>#N/A</v>
      </c>
      <c r="AE57" s="324">
        <f t="shared" ca="1" si="5"/>
        <v>78.251365192496593</v>
      </c>
      <c r="AG57" s="306">
        <f t="shared" ca="1" si="27"/>
        <v>195.06002677012174</v>
      </c>
      <c r="AH57" s="304">
        <f t="shared" ca="1" si="28"/>
        <v>204.71134092838543</v>
      </c>
    </row>
    <row r="58" spans="1:34" x14ac:dyDescent="0.2">
      <c r="A58" s="347">
        <f t="shared" ca="1" si="6"/>
        <v>0.01</v>
      </c>
      <c r="B58" s="304">
        <f t="shared" ca="1" si="7"/>
        <v>0.54000000000000026</v>
      </c>
      <c r="D58" s="306">
        <f t="shared" ca="1" si="8"/>
        <v>36.618248545356025</v>
      </c>
      <c r="E58" s="307">
        <f t="shared" ca="1" si="9"/>
        <v>191.198781135074</v>
      </c>
      <c r="F58" s="304">
        <f t="shared" ca="1" si="10"/>
        <v>194.67375281241024</v>
      </c>
      <c r="G58" s="306">
        <f t="shared" ca="1" si="11"/>
        <v>36.655848402754529</v>
      </c>
      <c r="H58" s="307">
        <f t="shared" ca="1" si="12"/>
        <v>201.11707826783606</v>
      </c>
      <c r="I58" s="304">
        <f t="shared" ca="1" si="13"/>
        <v>204.43025801753666</v>
      </c>
      <c r="J58" s="306">
        <f t="shared" ca="1" si="14"/>
        <v>14.424152902044401</v>
      </c>
      <c r="K58" s="307">
        <f t="shared" ca="1" si="15"/>
        <v>80.252976036118199</v>
      </c>
      <c r="L58" s="304">
        <f t="shared" ca="1" si="0"/>
        <v>81.538925364486602</v>
      </c>
      <c r="M58" s="306">
        <f t="shared" ca="1" si="16"/>
        <v>1.3905139785494096</v>
      </c>
      <c r="N58" s="304">
        <f t="shared" ca="1" si="17"/>
        <v>79.670582324825858</v>
      </c>
      <c r="P58" s="310">
        <f t="shared" ca="1" si="18"/>
        <v>7</v>
      </c>
      <c r="Q58" s="304">
        <f t="shared" ca="1" si="19"/>
        <v>1322.172875</v>
      </c>
      <c r="R58" s="306">
        <f t="shared" ca="1" si="20"/>
        <v>0.64975772627541928</v>
      </c>
      <c r="S58" s="307">
        <f t="shared" ca="1" si="21"/>
        <v>5.722297566572113</v>
      </c>
      <c r="T58" s="304">
        <f t="shared" ca="1" si="1"/>
        <v>56.13573912807243</v>
      </c>
      <c r="U58" s="311">
        <f t="shared" ca="1" si="2"/>
        <v>0</v>
      </c>
      <c r="V58" s="306">
        <f t="shared" ca="1" si="3"/>
        <v>1.2152083010844967</v>
      </c>
      <c r="W58" s="304">
        <f t="shared" ca="1" si="4"/>
        <v>155.93532851070816</v>
      </c>
      <c r="Y58" s="314" t="str">
        <f t="shared" ca="1" si="22"/>
        <v/>
      </c>
      <c r="Z58" s="315" t="str">
        <f t="shared" ca="1" si="23"/>
        <v/>
      </c>
      <c r="AA58" s="316" t="str">
        <f t="shared" ca="1" si="24"/>
        <v/>
      </c>
      <c r="AC58" s="310" t="e">
        <f t="shared" ca="1" si="25"/>
        <v>#N/A</v>
      </c>
      <c r="AD58" s="323" t="e">
        <f t="shared" ca="1" si="26"/>
        <v>#N/A</v>
      </c>
      <c r="AE58" s="324">
        <f t="shared" ca="1" si="5"/>
        <v>80.252976036118199</v>
      </c>
      <c r="AG58" s="306">
        <f t="shared" ca="1" si="27"/>
        <v>194.66581326564872</v>
      </c>
      <c r="AH58" s="304">
        <f t="shared" ca="1" si="28"/>
        <v>204.31697486977814</v>
      </c>
    </row>
    <row r="59" spans="1:34" x14ac:dyDescent="0.2">
      <c r="A59" s="347">
        <f t="shared" ca="1" si="6"/>
        <v>0.01</v>
      </c>
      <c r="B59" s="304">
        <f t="shared" ca="1" si="7"/>
        <v>0.55000000000000027</v>
      </c>
      <c r="D59" s="306">
        <f t="shared" ca="1" si="8"/>
        <v>36.563984541490463</v>
      </c>
      <c r="E59" s="307">
        <f t="shared" ca="1" si="9"/>
        <v>190.80305524883971</v>
      </c>
      <c r="F59" s="304">
        <f t="shared" ca="1" si="10"/>
        <v>194.27488478401455</v>
      </c>
      <c r="G59" s="306">
        <f t="shared" ca="1" si="11"/>
        <v>37.021488248169433</v>
      </c>
      <c r="H59" s="307">
        <f t="shared" ca="1" si="12"/>
        <v>203.02510882032445</v>
      </c>
      <c r="I59" s="304">
        <f t="shared" ca="1" si="13"/>
        <v>206.37292798139472</v>
      </c>
      <c r="J59" s="306">
        <f t="shared" ca="1" si="14"/>
        <v>14.792539585299021</v>
      </c>
      <c r="K59" s="307">
        <f t="shared" ca="1" si="15"/>
        <v>82.273686971559002</v>
      </c>
      <c r="L59" s="304">
        <f t="shared" ca="1" si="0"/>
        <v>83.592935079925965</v>
      </c>
      <c r="M59" s="306">
        <f t="shared" ca="1" si="16"/>
        <v>1.3904287442529075</v>
      </c>
      <c r="N59" s="304">
        <f t="shared" ca="1" si="17"/>
        <v>79.665698759366521</v>
      </c>
      <c r="P59" s="310">
        <f t="shared" ca="1" si="18"/>
        <v>7</v>
      </c>
      <c r="Q59" s="304">
        <f t="shared" ca="1" si="19"/>
        <v>1321.490125</v>
      </c>
      <c r="R59" s="306">
        <f t="shared" ca="1" si="20"/>
        <v>0.64942220124990824</v>
      </c>
      <c r="S59" s="307">
        <f t="shared" ca="1" si="21"/>
        <v>5.7158033445596139</v>
      </c>
      <c r="T59" s="304">
        <f t="shared" ca="1" si="1"/>
        <v>56.072030810129817</v>
      </c>
      <c r="U59" s="311">
        <f t="shared" ca="1" si="2"/>
        <v>0</v>
      </c>
      <c r="V59" s="306">
        <f t="shared" ca="1" si="3"/>
        <v>1.214962763369215</v>
      </c>
      <c r="W59" s="304">
        <f t="shared" ca="1" si="4"/>
        <v>158.88096099378231</v>
      </c>
      <c r="Y59" s="314" t="str">
        <f t="shared" ca="1" si="22"/>
        <v/>
      </c>
      <c r="Z59" s="315" t="str">
        <f t="shared" ca="1" si="23"/>
        <v/>
      </c>
      <c r="AA59" s="316" t="str">
        <f t="shared" ca="1" si="24"/>
        <v/>
      </c>
      <c r="AC59" s="310" t="e">
        <f t="shared" ca="1" si="25"/>
        <v>#N/A</v>
      </c>
      <c r="AD59" s="323" t="e">
        <f t="shared" ca="1" si="26"/>
        <v>#N/A</v>
      </c>
      <c r="AE59" s="324">
        <f t="shared" ca="1" si="5"/>
        <v>82.273686971559002</v>
      </c>
      <c r="AG59" s="306">
        <f t="shared" ca="1" si="27"/>
        <v>194.26692142202296</v>
      </c>
      <c r="AH59" s="304">
        <f t="shared" ca="1" si="28"/>
        <v>203.91793178096026</v>
      </c>
    </row>
    <row r="60" spans="1:34" x14ac:dyDescent="0.2">
      <c r="A60" s="347">
        <f t="shared" ca="1" si="6"/>
        <v>0.01</v>
      </c>
      <c r="B60" s="304">
        <f t="shared" ca="1" si="7"/>
        <v>0.56000000000000028</v>
      </c>
      <c r="D60" s="306">
        <f t="shared" ca="1" si="8"/>
        <v>36.508665525492319</v>
      </c>
      <c r="E60" s="307">
        <f t="shared" ca="1" si="9"/>
        <v>190.40279915899686</v>
      </c>
      <c r="F60" s="304">
        <f t="shared" ca="1" si="10"/>
        <v>193.87137123885404</v>
      </c>
      <c r="G60" s="306">
        <f t="shared" ca="1" si="11"/>
        <v>37.386574903424354</v>
      </c>
      <c r="H60" s="307">
        <f t="shared" ca="1" si="12"/>
        <v>204.92913681191442</v>
      </c>
      <c r="I60" s="304">
        <f t="shared" ca="1" si="13"/>
        <v>208.31156256311289</v>
      </c>
      <c r="J60" s="306">
        <f t="shared" ca="1" si="14"/>
        <v>15.164579901056991</v>
      </c>
      <c r="K60" s="307">
        <f t="shared" ca="1" si="15"/>
        <v>84.313458199720202</v>
      </c>
      <c r="L60" s="304">
        <f t="shared" ca="1" si="0"/>
        <v>85.666351137255219</v>
      </c>
      <c r="M60" s="306">
        <f t="shared" ca="1" si="16"/>
        <v>1.3903442636939622</v>
      </c>
      <c r="N60" s="304">
        <f t="shared" ca="1" si="17"/>
        <v>79.660858379888055</v>
      </c>
      <c r="P60" s="310">
        <f t="shared" ca="1" si="18"/>
        <v>7</v>
      </c>
      <c r="Q60" s="304">
        <f t="shared" ca="1" si="19"/>
        <v>1320.8073750000001</v>
      </c>
      <c r="R60" s="306">
        <f t="shared" ca="1" si="20"/>
        <v>0.64908667622439709</v>
      </c>
      <c r="S60" s="307">
        <f t="shared" ca="1" si="21"/>
        <v>5.7093124777973703</v>
      </c>
      <c r="T60" s="304">
        <f t="shared" ca="1" si="1"/>
        <v>56.008355407192205</v>
      </c>
      <c r="U60" s="311">
        <f t="shared" ca="1" si="2"/>
        <v>0</v>
      </c>
      <c r="V60" s="306">
        <f t="shared" ca="1" si="3"/>
        <v>1.2147149597361526</v>
      </c>
      <c r="W60" s="304">
        <f t="shared" ca="1" si="4"/>
        <v>161.84696944700062</v>
      </c>
      <c r="Y60" s="314" t="str">
        <f t="shared" ca="1" si="22"/>
        <v/>
      </c>
      <c r="Z60" s="315" t="str">
        <f t="shared" ca="1" si="23"/>
        <v/>
      </c>
      <c r="AA60" s="316" t="str">
        <f t="shared" ca="1" si="24"/>
        <v/>
      </c>
      <c r="AC60" s="310" t="e">
        <f t="shared" ca="1" si="25"/>
        <v>#N/A</v>
      </c>
      <c r="AD60" s="323" t="e">
        <f t="shared" ca="1" si="26"/>
        <v>#N/A</v>
      </c>
      <c r="AE60" s="324">
        <f t="shared" ca="1" si="5"/>
        <v>84.313458199720202</v>
      </c>
      <c r="AG60" s="306">
        <f t="shared" ca="1" si="27"/>
        <v>193.86338383620239</v>
      </c>
      <c r="AH60" s="304">
        <f t="shared" ca="1" si="28"/>
        <v>203.51424423251822</v>
      </c>
    </row>
    <row r="61" spans="1:34" x14ac:dyDescent="0.2">
      <c r="A61" s="347">
        <f t="shared" ca="1" si="6"/>
        <v>0.01</v>
      </c>
      <c r="B61" s="304">
        <f t="shared" ca="1" si="7"/>
        <v>0.57000000000000028</v>
      </c>
      <c r="D61" s="306">
        <f t="shared" ca="1" si="8"/>
        <v>36.452300310029031</v>
      </c>
      <c r="E61" s="307">
        <f t="shared" ca="1" si="9"/>
        <v>189.99804491022564</v>
      </c>
      <c r="F61" s="304">
        <f t="shared" ca="1" si="10"/>
        <v>193.46324526276473</v>
      </c>
      <c r="G61" s="306">
        <f t="shared" ca="1" si="11"/>
        <v>37.751097906524642</v>
      </c>
      <c r="H61" s="307">
        <f t="shared" ca="1" si="12"/>
        <v>206.82911726101668</v>
      </c>
      <c r="I61" s="304">
        <f t="shared" ca="1" si="13"/>
        <v>210.24611563622142</v>
      </c>
      <c r="J61" s="306">
        <f t="shared" ca="1" si="14"/>
        <v>15.540268265106736</v>
      </c>
      <c r="K61" s="307">
        <f t="shared" ca="1" si="15"/>
        <v>86.372249470084853</v>
      </c>
      <c r="L61" s="304">
        <f t="shared" ca="1" si="0"/>
        <v>87.759132950787844</v>
      </c>
      <c r="M61" s="306">
        <f t="shared" ca="1" si="16"/>
        <v>1.3902605216936668</v>
      </c>
      <c r="N61" s="304">
        <f t="shared" ca="1" si="17"/>
        <v>79.656060316703133</v>
      </c>
      <c r="P61" s="310">
        <f t="shared" ca="1" si="18"/>
        <v>7</v>
      </c>
      <c r="Q61" s="304">
        <f t="shared" ca="1" si="19"/>
        <v>1320.1246249999999</v>
      </c>
      <c r="R61" s="306">
        <f t="shared" ca="1" si="20"/>
        <v>0.64875115119888582</v>
      </c>
      <c r="S61" s="307">
        <f t="shared" ca="1" si="21"/>
        <v>5.7028249662853812</v>
      </c>
      <c r="T61" s="304">
        <f t="shared" ca="1" si="1"/>
        <v>55.944712919259594</v>
      </c>
      <c r="U61" s="311">
        <f t="shared" ca="1" si="2"/>
        <v>0</v>
      </c>
      <c r="V61" s="306">
        <f t="shared" ca="1" si="3"/>
        <v>1.2144648964694316</v>
      </c>
      <c r="W61" s="304">
        <f t="shared" ca="1" si="4"/>
        <v>164.83307719276391</v>
      </c>
      <c r="Y61" s="314" t="str">
        <f t="shared" ca="1" si="22"/>
        <v/>
      </c>
      <c r="Z61" s="315" t="str">
        <f t="shared" ca="1" si="23"/>
        <v/>
      </c>
      <c r="AA61" s="316" t="str">
        <f t="shared" ca="1" si="24"/>
        <v/>
      </c>
      <c r="AC61" s="310" t="e">
        <f t="shared" ca="1" si="25"/>
        <v>#N/A</v>
      </c>
      <c r="AD61" s="323" t="e">
        <f t="shared" ca="1" si="26"/>
        <v>#N/A</v>
      </c>
      <c r="AE61" s="324">
        <f t="shared" ca="1" si="5"/>
        <v>86.372249470084853</v>
      </c>
      <c r="AG61" s="306">
        <f t="shared" ca="1" si="27"/>
        <v>193.45523359096975</v>
      </c>
      <c r="AH61" s="304">
        <f t="shared" ca="1" si="28"/>
        <v>203.10594528161724</v>
      </c>
    </row>
    <row r="62" spans="1:34" x14ac:dyDescent="0.2">
      <c r="A62" s="347">
        <f t="shared" ca="1" si="6"/>
        <v>0.01</v>
      </c>
      <c r="B62" s="304">
        <f t="shared" ca="1" si="7"/>
        <v>0.58000000000000029</v>
      </c>
      <c r="D62" s="306">
        <f t="shared" ca="1" si="8"/>
        <v>36.394897710468776</v>
      </c>
      <c r="E62" s="307">
        <f t="shared" ca="1" si="9"/>
        <v>189.58882503285409</v>
      </c>
      <c r="F62" s="304">
        <f t="shared" ca="1" si="10"/>
        <v>193.05054042062054</v>
      </c>
      <c r="G62" s="306">
        <f t="shared" ca="1" si="11"/>
        <v>38.115046883629333</v>
      </c>
      <c r="H62" s="307">
        <f t="shared" ca="1" si="12"/>
        <v>208.72500551134522</v>
      </c>
      <c r="I62" s="304">
        <f t="shared" ca="1" si="13"/>
        <v>212.17654140986545</v>
      </c>
      <c r="J62" s="306">
        <f t="shared" ca="1" si="14"/>
        <v>15.919598989057505</v>
      </c>
      <c r="K62" s="307">
        <f t="shared" ca="1" si="15"/>
        <v>88.450020083946669</v>
      </c>
      <c r="L62" s="304">
        <f t="shared" ca="1" si="0"/>
        <v>89.871239475279125</v>
      </c>
      <c r="M62" s="306">
        <f t="shared" ca="1" si="16"/>
        <v>1.3901775035060877</v>
      </c>
      <c r="N62" s="304">
        <f t="shared" ca="1" si="17"/>
        <v>79.651303724932035</v>
      </c>
      <c r="P62" s="310">
        <f t="shared" ca="1" si="18"/>
        <v>7</v>
      </c>
      <c r="Q62" s="304">
        <f t="shared" ca="1" si="19"/>
        <v>1319.441875</v>
      </c>
      <c r="R62" s="306">
        <f t="shared" ca="1" si="20"/>
        <v>0.64841562617337467</v>
      </c>
      <c r="S62" s="307">
        <f t="shared" ca="1" si="21"/>
        <v>5.6963408100236474</v>
      </c>
      <c r="T62" s="304">
        <f t="shared" ca="1" si="1"/>
        <v>55.881103346331983</v>
      </c>
      <c r="U62" s="311">
        <f t="shared" ca="1" si="2"/>
        <v>0</v>
      </c>
      <c r="V62" s="306">
        <f t="shared" ca="1" si="3"/>
        <v>1.2142125799158714</v>
      </c>
      <c r="W62" s="304">
        <f t="shared" ca="1" si="4"/>
        <v>167.83900582511703</v>
      </c>
      <c r="Y62" s="314" t="str">
        <f t="shared" ca="1" si="22"/>
        <v/>
      </c>
      <c r="Z62" s="315" t="str">
        <f t="shared" ca="1" si="23"/>
        <v/>
      </c>
      <c r="AA62" s="316" t="str">
        <f t="shared" ca="1" si="24"/>
        <v/>
      </c>
      <c r="AC62" s="310" t="e">
        <f t="shared" ca="1" si="25"/>
        <v>#N/A</v>
      </c>
      <c r="AD62" s="323" t="e">
        <f t="shared" ca="1" si="26"/>
        <v>#N/A</v>
      </c>
      <c r="AE62" s="324">
        <f t="shared" ca="1" si="5"/>
        <v>88.450020083946669</v>
      </c>
      <c r="AG62" s="306">
        <f t="shared" ca="1" si="27"/>
        <v>193.04250424815999</v>
      </c>
      <c r="AH62" s="304">
        <f t="shared" ca="1" si="28"/>
        <v>202.69306846519999</v>
      </c>
    </row>
    <row r="63" spans="1:34" x14ac:dyDescent="0.2">
      <c r="A63" s="347">
        <f t="shared" ca="1" si="6"/>
        <v>0.01</v>
      </c>
      <c r="B63" s="304">
        <f t="shared" ca="1" si="7"/>
        <v>0.5900000000000003</v>
      </c>
      <c r="D63" s="306">
        <f t="shared" ca="1" si="8"/>
        <v>36.33646654724528</v>
      </c>
      <c r="E63" s="307">
        <f t="shared" ca="1" si="9"/>
        <v>189.17517253547192</v>
      </c>
      <c r="F63" s="304">
        <f t="shared" ca="1" si="10"/>
        <v>192.63329074945651</v>
      </c>
      <c r="G63" s="306">
        <f t="shared" ca="1" si="11"/>
        <v>38.478411549101786</v>
      </c>
      <c r="H63" s="307">
        <f t="shared" ca="1" si="12"/>
        <v>210.61675723669993</v>
      </c>
      <c r="I63" s="304">
        <f t="shared" ca="1" si="13"/>
        <v>214.10279443352681</v>
      </c>
      <c r="J63" s="306">
        <f t="shared" ca="1" si="14"/>
        <v>16.302566281221161</v>
      </c>
      <c r="K63" s="307">
        <f t="shared" ca="1" si="15"/>
        <v>90.54672889768689</v>
      </c>
      <c r="L63" s="304">
        <f t="shared" ca="1" si="0"/>
        <v>92.002629209304743</v>
      </c>
      <c r="M63" s="306">
        <f t="shared" ca="1" si="16"/>
        <v>1.3900951948018798</v>
      </c>
      <c r="N63" s="304">
        <f t="shared" ca="1" si="17"/>
        <v>79.646587783563731</v>
      </c>
      <c r="P63" s="310">
        <f t="shared" ca="1" si="18"/>
        <v>7</v>
      </c>
      <c r="Q63" s="304">
        <f t="shared" ca="1" si="19"/>
        <v>1318.759125</v>
      </c>
      <c r="R63" s="306">
        <f t="shared" ca="1" si="20"/>
        <v>0.64808010114786352</v>
      </c>
      <c r="S63" s="307">
        <f t="shared" ca="1" si="21"/>
        <v>5.6898600090121692</v>
      </c>
      <c r="T63" s="304">
        <f t="shared" ca="1" si="1"/>
        <v>55.81752668840938</v>
      </c>
      <c r="U63" s="311">
        <f t="shared" ca="1" si="2"/>
        <v>0</v>
      </c>
      <c r="V63" s="306">
        <f t="shared" ca="1" si="3"/>
        <v>1.2139580164844275</v>
      </c>
      <c r="W63" s="304">
        <f t="shared" ca="1" si="4"/>
        <v>170.86447526376224</v>
      </c>
      <c r="Y63" s="314" t="str">
        <f t="shared" ca="1" si="22"/>
        <v/>
      </c>
      <c r="Z63" s="315" t="str">
        <f t="shared" ca="1" si="23"/>
        <v/>
      </c>
      <c r="AA63" s="316" t="str">
        <f t="shared" ca="1" si="24"/>
        <v/>
      </c>
      <c r="AC63" s="310" t="e">
        <f t="shared" ca="1" si="25"/>
        <v>#N/A</v>
      </c>
      <c r="AD63" s="323" t="e">
        <f t="shared" ca="1" si="26"/>
        <v>#N/A</v>
      </c>
      <c r="AE63" s="324">
        <f t="shared" ca="1" si="5"/>
        <v>90.54672889768689</v>
      </c>
      <c r="AG63" s="306">
        <f t="shared" ca="1" si="27"/>
        <v>192.62522984178216</v>
      </c>
      <c r="AH63" s="304">
        <f t="shared" ca="1" si="28"/>
        <v>202.27564779308113</v>
      </c>
    </row>
    <row r="64" spans="1:34" x14ac:dyDescent="0.2">
      <c r="A64" s="347">
        <f t="shared" ca="1" si="6"/>
        <v>0.01</v>
      </c>
      <c r="B64" s="304">
        <f t="shared" ca="1" si="7"/>
        <v>0.60000000000000031</v>
      </c>
      <c r="D64" s="306">
        <f t="shared" ca="1" si="8"/>
        <v>36.27701564803057</v>
      </c>
      <c r="E64" s="307">
        <f t="shared" ca="1" si="9"/>
        <v>188.75712089747316</v>
      </c>
      <c r="F64" s="304">
        <f t="shared" ca="1" si="10"/>
        <v>192.21153075148939</v>
      </c>
      <c r="G64" s="306">
        <f t="shared" ca="1" si="11"/>
        <v>38.841181705582095</v>
      </c>
      <c r="H64" s="307">
        <f t="shared" ca="1" si="12"/>
        <v>212.50432844567464</v>
      </c>
      <c r="I64" s="304">
        <f t="shared" ca="1" si="13"/>
        <v>216.02482960167615</v>
      </c>
      <c r="J64" s="306">
        <f t="shared" ca="1" si="14"/>
        <v>16.689164247494581</v>
      </c>
      <c r="K64" s="307">
        <f t="shared" ca="1" si="15"/>
        <v>92.662334326098758</v>
      </c>
      <c r="L64" s="304">
        <f t="shared" ca="1" si="0"/>
        <v>94.153260198686439</v>
      </c>
      <c r="M64" s="306">
        <f t="shared" ca="1" si="16"/>
        <v>1.3900135816526711</v>
      </c>
      <c r="N64" s="304">
        <f t="shared" ca="1" si="17"/>
        <v>79.641911694561301</v>
      </c>
      <c r="P64" s="310">
        <f t="shared" ca="1" si="18"/>
        <v>7</v>
      </c>
      <c r="Q64" s="304">
        <f t="shared" ca="1" si="19"/>
        <v>1318.0763750000001</v>
      </c>
      <c r="R64" s="306">
        <f t="shared" ca="1" si="20"/>
        <v>0.64774457612235237</v>
      </c>
      <c r="S64" s="307">
        <f t="shared" ca="1" si="21"/>
        <v>5.6833825632509454</v>
      </c>
      <c r="T64" s="304">
        <f t="shared" ca="1" si="1"/>
        <v>55.753982945491778</v>
      </c>
      <c r="U64" s="311">
        <f t="shared" ca="1" si="2"/>
        <v>0</v>
      </c>
      <c r="V64" s="306">
        <f t="shared" ca="1" si="3"/>
        <v>1.2137012126456186</v>
      </c>
      <c r="W64" s="304">
        <f t="shared" ca="1" si="4"/>
        <v>173.90920380833748</v>
      </c>
      <c r="Y64" s="314" t="str">
        <f t="shared" ca="1" si="22"/>
        <v/>
      </c>
      <c r="Z64" s="315" t="str">
        <f t="shared" ca="1" si="23"/>
        <v/>
      </c>
      <c r="AA64" s="316" t="str">
        <f t="shared" ca="1" si="24"/>
        <v/>
      </c>
      <c r="AC64" s="310" t="e">
        <f t="shared" ca="1" si="25"/>
        <v>#N/A</v>
      </c>
      <c r="AD64" s="323" t="e">
        <f t="shared" ca="1" si="26"/>
        <v>#N/A</v>
      </c>
      <c r="AE64" s="324">
        <f t="shared" ca="1" si="5"/>
        <v>92.662334326098758</v>
      </c>
      <c r="AG64" s="306">
        <f t="shared" ca="1" si="27"/>
        <v>192.20344487103844</v>
      </c>
      <c r="AH64" s="304">
        <f t="shared" ca="1" si="28"/>
        <v>201.85371774094025</v>
      </c>
    </row>
    <row r="65" spans="1:34" x14ac:dyDescent="0.2">
      <c r="A65" s="347">
        <f t="shared" ca="1" si="6"/>
        <v>0.01</v>
      </c>
      <c r="B65" s="304">
        <f t="shared" ca="1" si="7"/>
        <v>0.61000000000000032</v>
      </c>
      <c r="D65" s="306">
        <f t="shared" ca="1" si="8"/>
        <v>36.216553849725855</v>
      </c>
      <c r="E65" s="307">
        <f t="shared" ca="1" si="9"/>
        <v>188.33470406152816</v>
      </c>
      <c r="F65" s="304">
        <f t="shared" ca="1" si="10"/>
        <v>191.78529538703816</v>
      </c>
      <c r="G65" s="306">
        <f t="shared" ca="1" si="11"/>
        <v>39.203347244079353</v>
      </c>
      <c r="H65" s="307">
        <f t="shared" ca="1" si="12"/>
        <v>214.38767548628994</v>
      </c>
      <c r="I65" s="304">
        <f t="shared" ca="1" si="13"/>
        <v>217.94260215835413</v>
      </c>
      <c r="J65" s="306">
        <f t="shared" ca="1" si="14"/>
        <v>17.079386892242887</v>
      </c>
      <c r="K65" s="307">
        <f t="shared" ca="1" si="15"/>
        <v>94.796794345758585</v>
      </c>
      <c r="L65" s="304">
        <f t="shared" ca="1" si="0"/>
        <v>96.323090039963759</v>
      </c>
      <c r="M65" s="306">
        <f t="shared" ca="1" si="16"/>
        <v>1.3899326505161749</v>
      </c>
      <c r="N65" s="304">
        <f t="shared" ca="1" si="17"/>
        <v>79.637274682008865</v>
      </c>
      <c r="P65" s="310">
        <f t="shared" ca="1" si="18"/>
        <v>7</v>
      </c>
      <c r="Q65" s="304">
        <f t="shared" ca="1" si="19"/>
        <v>1317.3936249999999</v>
      </c>
      <c r="R65" s="306">
        <f t="shared" ca="1" si="20"/>
        <v>0.64740905109684121</v>
      </c>
      <c r="S65" s="307">
        <f t="shared" ca="1" si="21"/>
        <v>5.676908472739977</v>
      </c>
      <c r="T65" s="304">
        <f t="shared" ca="1" si="1"/>
        <v>55.690472117579176</v>
      </c>
      <c r="U65" s="311">
        <f t="shared" ca="1" si="2"/>
        <v>0</v>
      </c>
      <c r="V65" s="306">
        <f t="shared" ca="1" si="3"/>
        <v>1.2134421749309523</v>
      </c>
      <c r="W65" s="304">
        <f t="shared" ca="1" si="4"/>
        <v>176.9729081929417</v>
      </c>
      <c r="Y65" s="314" t="str">
        <f t="shared" ca="1" si="22"/>
        <v/>
      </c>
      <c r="Z65" s="315" t="str">
        <f t="shared" ca="1" si="23"/>
        <v/>
      </c>
      <c r="AA65" s="316" t="str">
        <f t="shared" ca="1" si="24"/>
        <v/>
      </c>
      <c r="AC65" s="310" t="e">
        <f t="shared" ca="1" si="25"/>
        <v>#N/A</v>
      </c>
      <c r="AD65" s="323" t="e">
        <f t="shared" ca="1" si="26"/>
        <v>#N/A</v>
      </c>
      <c r="AE65" s="324">
        <f t="shared" ca="1" si="5"/>
        <v>94.796794345758585</v>
      </c>
      <c r="AG65" s="306">
        <f t="shared" ca="1" si="27"/>
        <v>191.77718429324327</v>
      </c>
      <c r="AH65" s="304">
        <f t="shared" ca="1" si="28"/>
        <v>201.42731324321602</v>
      </c>
    </row>
    <row r="66" spans="1:34" x14ac:dyDescent="0.2">
      <c r="A66" s="347">
        <f t="shared" ca="1" si="6"/>
        <v>0.01</v>
      </c>
      <c r="B66" s="304">
        <f t="shared" ca="1" si="7"/>
        <v>0.62000000000000033</v>
      </c>
      <c r="D66" s="306">
        <f t="shared" ca="1" si="8"/>
        <v>36.155090000280289</v>
      </c>
      <c r="E66" s="307">
        <f t="shared" ca="1" si="9"/>
        <v>187.90795642598638</v>
      </c>
      <c r="F66" s="304">
        <f t="shared" ca="1" si="10"/>
        <v>191.35462006734713</v>
      </c>
      <c r="G66" s="306">
        <f t="shared" ca="1" si="11"/>
        <v>39.564898144082157</v>
      </c>
      <c r="H66" s="307">
        <f t="shared" ca="1" si="12"/>
        <v>216.26675505054979</v>
      </c>
      <c r="I66" s="304">
        <f t="shared" ca="1" si="13"/>
        <v>219.8560677016809</v>
      </c>
      <c r="J66" s="306">
        <f t="shared" ca="1" si="14"/>
        <v>17.473228119183695</v>
      </c>
      <c r="K66" s="307">
        <f t="shared" ca="1" si="15"/>
        <v>96.95006649844278</v>
      </c>
      <c r="L66" s="304">
        <f t="shared" ca="1" si="0"/>
        <v>98.512075883911351</v>
      </c>
      <c r="M66" s="306">
        <f t="shared" ca="1" si="16"/>
        <v>1.3898523882219884</v>
      </c>
      <c r="N66" s="304">
        <f t="shared" ca="1" si="17"/>
        <v>79.632675991297944</v>
      </c>
      <c r="P66" s="310">
        <f t="shared" ca="1" si="18"/>
        <v>7</v>
      </c>
      <c r="Q66" s="304">
        <f t="shared" ca="1" si="19"/>
        <v>1316.710875</v>
      </c>
      <c r="R66" s="306">
        <f t="shared" ca="1" si="20"/>
        <v>0.64707352607133006</v>
      </c>
      <c r="S66" s="307">
        <f t="shared" ca="1" si="21"/>
        <v>5.6704377374792641</v>
      </c>
      <c r="T66" s="304">
        <f t="shared" ca="1" si="1"/>
        <v>55.626994204671583</v>
      </c>
      <c r="U66" s="311">
        <f t="shared" ca="1" si="2"/>
        <v>0</v>
      </c>
      <c r="V66" s="306">
        <f t="shared" ca="1" si="3"/>
        <v>1.2131809099323412</v>
      </c>
      <c r="W66" s="304">
        <f t="shared" ca="1" si="4"/>
        <v>180.05530364088654</v>
      </c>
      <c r="Y66" s="314" t="str">
        <f t="shared" ca="1" si="22"/>
        <v/>
      </c>
      <c r="Z66" s="315" t="str">
        <f t="shared" ca="1" si="23"/>
        <v/>
      </c>
      <c r="AA66" s="316" t="str">
        <f t="shared" ca="1" si="24"/>
        <v/>
      </c>
      <c r="AC66" s="310" t="e">
        <f t="shared" ca="1" si="25"/>
        <v>#N/A</v>
      </c>
      <c r="AD66" s="323" t="e">
        <f t="shared" ca="1" si="26"/>
        <v>#N/A</v>
      </c>
      <c r="AE66" s="324">
        <f t="shared" ca="1" si="5"/>
        <v>96.95006649844278</v>
      </c>
      <c r="AG66" s="306">
        <f t="shared" ca="1" si="27"/>
        <v>191.34648351664492</v>
      </c>
      <c r="AH66" s="304">
        <f t="shared" ca="1" si="28"/>
        <v>200.99646968590423</v>
      </c>
    </row>
    <row r="67" spans="1:34" x14ac:dyDescent="0.2">
      <c r="A67" s="347">
        <f t="shared" ca="1" si="6"/>
        <v>0.01</v>
      </c>
      <c r="B67" s="304">
        <f t="shared" ca="1" si="7"/>
        <v>0.63000000000000034</v>
      </c>
      <c r="D67" s="306">
        <f t="shared" ca="1" si="8"/>
        <v>36.092632960346492</v>
      </c>
      <c r="E67" s="307">
        <f t="shared" ca="1" si="9"/>
        <v>187.47691283721065</v>
      </c>
      <c r="F67" s="304">
        <f t="shared" ca="1" si="10"/>
        <v>190.91954064731397</v>
      </c>
      <c r="G67" s="306">
        <f t="shared" ca="1" si="11"/>
        <v>39.925824473685623</v>
      </c>
      <c r="H67" s="307">
        <f t="shared" ca="1" si="12"/>
        <v>218.14152417892188</v>
      </c>
      <c r="I67" s="304">
        <f t="shared" ca="1" si="13"/>
        <v>221.76518218829284</v>
      </c>
      <c r="J67" s="306">
        <f t="shared" ca="1" si="14"/>
        <v>17.870681732272534</v>
      </c>
      <c r="K67" s="307">
        <f t="shared" ca="1" si="15"/>
        <v>99.122107894590144</v>
      </c>
      <c r="L67" s="304">
        <f t="shared" ca="1" si="0"/>
        <v>100.72017443910107</v>
      </c>
      <c r="M67" s="306">
        <f t="shared" ca="1" si="16"/>
        <v>1.3897727819580408</v>
      </c>
      <c r="N67" s="304">
        <f t="shared" ca="1" si="17"/>
        <v>79.628114888350936</v>
      </c>
      <c r="P67" s="310">
        <f t="shared" ca="1" si="18"/>
        <v>7</v>
      </c>
      <c r="Q67" s="304">
        <f t="shared" ca="1" si="19"/>
        <v>1316.028125</v>
      </c>
      <c r="R67" s="306">
        <f t="shared" ca="1" si="20"/>
        <v>0.64673800104581891</v>
      </c>
      <c r="S67" s="307">
        <f t="shared" ca="1" si="21"/>
        <v>5.6639703574688056</v>
      </c>
      <c r="T67" s="304">
        <f t="shared" ca="1" si="1"/>
        <v>55.563549206768982</v>
      </c>
      <c r="U67" s="311">
        <f t="shared" ca="1" si="2"/>
        <v>0</v>
      </c>
      <c r="V67" s="306">
        <f t="shared" ca="1" si="3"/>
        <v>1.2129174243015144</v>
      </c>
      <c r="W67" s="304">
        <f t="shared" ca="1" si="4"/>
        <v>183.15610391965785</v>
      </c>
      <c r="Y67" s="314" t="str">
        <f t="shared" ca="1" si="22"/>
        <v/>
      </c>
      <c r="Z67" s="315" t="str">
        <f t="shared" ca="1" si="23"/>
        <v/>
      </c>
      <c r="AA67" s="316" t="str">
        <f t="shared" ca="1" si="24"/>
        <v/>
      </c>
      <c r="AC67" s="310" t="e">
        <f t="shared" ca="1" si="25"/>
        <v>#N/A</v>
      </c>
      <c r="AD67" s="323" t="e">
        <f t="shared" ca="1" si="26"/>
        <v>#N/A</v>
      </c>
      <c r="AE67" s="324">
        <f t="shared" ca="1" si="5"/>
        <v>99.122107894590144</v>
      </c>
      <c r="AG67" s="306">
        <f t="shared" ca="1" si="27"/>
        <v>190.91137839315252</v>
      </c>
      <c r="AH67" s="304">
        <f t="shared" ca="1" si="28"/>
        <v>200.56122289926196</v>
      </c>
    </row>
    <row r="68" spans="1:34" x14ac:dyDescent="0.2">
      <c r="A68" s="347">
        <f t="shared" ca="1" si="6"/>
        <v>0.01</v>
      </c>
      <c r="B68" s="304">
        <f t="shared" ca="1" si="7"/>
        <v>0.64000000000000035</v>
      </c>
      <c r="D68" s="306">
        <f t="shared" ca="1" si="8"/>
        <v>36.029191604781218</v>
      </c>
      <c r="E68" s="307">
        <f t="shared" ca="1" si="9"/>
        <v>187.04160858184466</v>
      </c>
      <c r="F68" s="304">
        <f t="shared" ca="1" si="10"/>
        <v>190.48009341812605</v>
      </c>
      <c r="G68" s="306">
        <f t="shared" ca="1" si="11"/>
        <v>40.286116389733436</v>
      </c>
      <c r="H68" s="307">
        <f t="shared" ca="1" si="12"/>
        <v>220.01194026474033</v>
      </c>
      <c r="I68" s="304">
        <f t="shared" ca="1" si="13"/>
        <v>223.66990193770553</v>
      </c>
      <c r="J68" s="306">
        <f t="shared" ca="1" si="14"/>
        <v>18.271741436589629</v>
      </c>
      <c r="K68" s="307">
        <f t="shared" ca="1" si="15"/>
        <v>101.31287521680845</v>
      </c>
      <c r="L68" s="304">
        <f t="shared" ref="L68:L131" ca="1" si="29">SQRT(pos_x^2+pos_z^2)</f>
        <v>102.94734197550797</v>
      </c>
      <c r="M68" s="306">
        <f t="shared" ca="1" si="16"/>
        <v>1.3896938192576542</v>
      </c>
      <c r="N68" s="304">
        <f t="shared" ca="1" si="17"/>
        <v>79.623590658879834</v>
      </c>
      <c r="P68" s="310">
        <f t="shared" ca="1" si="18"/>
        <v>7</v>
      </c>
      <c r="Q68" s="304">
        <f t="shared" ca="1" si="19"/>
        <v>1315.3453749999999</v>
      </c>
      <c r="R68" s="306">
        <f t="shared" ca="1" si="20"/>
        <v>0.64640247602030765</v>
      </c>
      <c r="S68" s="307">
        <f t="shared" ca="1" si="21"/>
        <v>5.6575063327086026</v>
      </c>
      <c r="T68" s="304">
        <f t="shared" ref="T68:T131" ca="1" si="30">m*g</f>
        <v>55.500137123871397</v>
      </c>
      <c r="U68" s="311">
        <f t="shared" ref="U68:U131" ca="1" si="31">IF(pos_xz&lt;L_rampe,Poids*COS(Beta),0)</f>
        <v>0</v>
      </c>
      <c r="V68" s="306">
        <f t="shared" ref="V68:V131" ca="1" si="32">Rho_moyen*(20000-Alt_rampe-pos_z)/(20000+Alt_rampe+pos_z)</f>
        <v>1.2126517247494213</v>
      </c>
      <c r="W68" s="304">
        <f t="shared" ref="W68:W131" ca="1" si="33">1/2*Rho*Sref*Cx*vit_xz^2</f>
        <v>186.27502139606449</v>
      </c>
      <c r="Y68" s="314" t="str">
        <f t="shared" ca="1" si="22"/>
        <v/>
      </c>
      <c r="Z68" s="315" t="str">
        <f t="shared" ca="1" si="23"/>
        <v/>
      </c>
      <c r="AA68" s="316" t="str">
        <f t="shared" ca="1" si="24"/>
        <v/>
      </c>
      <c r="AC68" s="310" t="e">
        <f t="shared" ca="1" si="25"/>
        <v>#N/A</v>
      </c>
      <c r="AD68" s="323" t="e">
        <f t="shared" ca="1" si="26"/>
        <v>#N/A</v>
      </c>
      <c r="AE68" s="324">
        <f t="shared" ref="AE68:AE131" ca="1" si="34">IF(t&lt;T_para, pos_z, NA())</f>
        <v>101.31287521680845</v>
      </c>
      <c r="AG68" s="306">
        <f t="shared" ca="1" si="27"/>
        <v>190.47190521097085</v>
      </c>
      <c r="AH68" s="304">
        <f t="shared" ca="1" si="28"/>
        <v>200.12160915042088</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35.964774823999463</v>
      </c>
      <c r="E69" s="307">
        <f t="shared" ref="E69:E132" ca="1" si="38">IF(AND(L68&lt;L_rampe,Poussee&lt;Poids*SIN(M68)),0,(-W68+Poussee)/m*SIN(M68)+U68/m*COS(M68)-Poids/m)</f>
        <v>186.60207937901603</v>
      </c>
      <c r="F69" s="304">
        <f t="shared" ref="F69:F132" ca="1" si="39">SQRT(acc_x^2+acc_z^2)</f>
        <v>190.03631509980818</v>
      </c>
      <c r="G69" s="306">
        <f t="shared" ref="G69:G132" ca="1" si="40">G68+acc_x*pas</f>
        <v>40.64576413797343</v>
      </c>
      <c r="H69" s="307">
        <f t="shared" ref="H69:H132" ca="1" si="41">H68+acc_z*pas</f>
        <v>221.8779610585305</v>
      </c>
      <c r="I69" s="304">
        <f t="shared" ref="I69:I132" ca="1" si="42">SQRT(vit_x^2+vit_z^2)</f>
        <v>225.57018363660242</v>
      </c>
      <c r="J69" s="306">
        <f t="shared" ref="J69:J132" ca="1" si="43">J68+0.5*(vit_x+G68)*pas*(K68&gt;=0)</f>
        <v>18.676400839228162</v>
      </c>
      <c r="K69" s="307">
        <f t="shared" ref="K69:K132" ca="1" si="44">K68+0.5*(vit_z+H68)*pas</f>
        <v>103.5223247234248</v>
      </c>
      <c r="L69" s="304">
        <f t="shared" ca="1" si="29"/>
        <v>105.19353432815979</v>
      </c>
      <c r="M69" s="306">
        <f t="shared" ref="M69:M132" ca="1" si="45">IF(AND(L68&gt;L_rampe,G69&gt;0),ATAN2(G69,H69),$M$4)</f>
        <v>1.3896154879871878</v>
      </c>
      <c r="N69" s="304">
        <f t="shared" ref="N69:N132" ca="1" si="46">DEGREES(Beta)</f>
        <v>79.619102607678215</v>
      </c>
      <c r="P69" s="310">
        <f t="shared" ref="P69:P132" ca="1" si="47">MATCH(t-pas/2-T_ini,CdP_t)</f>
        <v>7</v>
      </c>
      <c r="Q69" s="304">
        <f t="shared" ref="Q69:Q132" ca="1" si="48">(INDEX(CdP,2,i_P+1)-INDEX(CdP,2,i_P+0))/(INDEX(CdP,1,i_P+1)-INDEX(CdP,1,i_P+0))*(t-pas/2-T_ini-INDEX(CdP,1,i_P+0))+INDEX(CdP,2,i_P+0)</f>
        <v>1314.6626249999999</v>
      </c>
      <c r="R69" s="306">
        <f t="shared" ref="R69:R132" ca="1" si="49">Poussee/(g*ISP)</f>
        <v>0.6460669509947965</v>
      </c>
      <c r="S69" s="307">
        <f t="shared" ref="S69:S132" ca="1" si="50">S68-Débit*pas</f>
        <v>5.651045663198655</v>
      </c>
      <c r="T69" s="304">
        <f t="shared" ca="1" si="30"/>
        <v>55.436757955978806</v>
      </c>
      <c r="U69" s="311">
        <f t="shared" ca="1" si="31"/>
        <v>0</v>
      </c>
      <c r="V69" s="306">
        <f t="shared" ca="1" si="32"/>
        <v>1.212383818045633</v>
      </c>
      <c r="W69" s="304">
        <f t="shared" ca="1" si="33"/>
        <v>189.41176709155889</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103.5223247234248</v>
      </c>
      <c r="AG69" s="306">
        <f t="shared" ref="AG69:AG132" ca="1" si="56">IF(AND(L68&lt;L_rampe,Poussee&lt;Poids*SIN(M68)),0,(-W68+Poussee)/m-Poids*SIN(M68)/m)</f>
        <v>190.028100687147</v>
      </c>
      <c r="AH69" s="304">
        <f t="shared" ref="AH69:AH132" ca="1" si="57">IF(AND(L68&lt;L_rampe,Poussee&lt;Poids*SIN(M68)), g*SIN(M68), (-W68+Poussee)/m)</f>
        <v>199.6776651359132</v>
      </c>
    </row>
    <row r="70" spans="1:34" x14ac:dyDescent="0.2">
      <c r="A70" s="347">
        <f t="shared" ca="1" si="35"/>
        <v>0.01</v>
      </c>
      <c r="B70" s="304">
        <f t="shared" ca="1" si="36"/>
        <v>0.66000000000000036</v>
      </c>
      <c r="D70" s="306">
        <f t="shared" ca="1" si="37"/>
        <v>35.899391525188619</v>
      </c>
      <c r="E70" s="307">
        <f t="shared" ca="1" si="38"/>
        <v>186.15836137247436</v>
      </c>
      <c r="F70" s="304">
        <f t="shared" ca="1" si="39"/>
        <v>189.58824283368295</v>
      </c>
      <c r="G70" s="306">
        <f t="shared" ca="1" si="40"/>
        <v>41.004758053225316</v>
      </c>
      <c r="H70" s="307">
        <f t="shared" ca="1" si="41"/>
        <v>223.73954467225525</v>
      </c>
      <c r="I70" s="304">
        <f t="shared" ca="1" si="42"/>
        <v>227.46598434304775</v>
      </c>
      <c r="J70" s="306">
        <f t="shared" ca="1" si="43"/>
        <v>19.084653450184156</v>
      </c>
      <c r="K70" s="307">
        <f t="shared" ca="1" si="44"/>
        <v>105.75041225207873</v>
      </c>
      <c r="L70" s="304">
        <f t="shared" ca="1" si="29"/>
        <v>107.45870690082879</v>
      </c>
      <c r="M70" s="306">
        <f t="shared" ca="1" si="45"/>
        <v>1.3895377763342276</v>
      </c>
      <c r="N70" s="304">
        <f t="shared" ca="1" si="46"/>
        <v>79.614650057944601</v>
      </c>
      <c r="P70" s="310">
        <f t="shared" ca="1" si="47"/>
        <v>7</v>
      </c>
      <c r="Q70" s="304">
        <f t="shared" ca="1" si="48"/>
        <v>1313.979875</v>
      </c>
      <c r="R70" s="306">
        <f t="shared" ca="1" si="49"/>
        <v>0.64573142596928534</v>
      </c>
      <c r="S70" s="307">
        <f t="shared" ca="1" si="50"/>
        <v>5.6445883489389619</v>
      </c>
      <c r="T70" s="304">
        <f t="shared" ca="1" si="30"/>
        <v>55.373411703091222</v>
      </c>
      <c r="U70" s="311">
        <f t="shared" ca="1" si="31"/>
        <v>0</v>
      </c>
      <c r="V70" s="306">
        <f t="shared" ca="1" si="32"/>
        <v>1.212113711017734</v>
      </c>
      <c r="W70" s="304">
        <f t="shared" ca="1" si="33"/>
        <v>192.5660507377074</v>
      </c>
      <c r="Y70" s="314" t="str">
        <f t="shared" ca="1" si="51"/>
        <v/>
      </c>
      <c r="Z70" s="315" t="str">
        <f t="shared" ca="1" si="52"/>
        <v/>
      </c>
      <c r="AA70" s="316" t="str">
        <f t="shared" ca="1" si="53"/>
        <v/>
      </c>
      <c r="AC70" s="310" t="e">
        <f t="shared" ca="1" si="54"/>
        <v>#N/A</v>
      </c>
      <c r="AD70" s="323" t="e">
        <f t="shared" ca="1" si="55"/>
        <v>#N/A</v>
      </c>
      <c r="AE70" s="324">
        <f t="shared" ca="1" si="34"/>
        <v>105.75041225207873</v>
      </c>
      <c r="AG70" s="306">
        <f t="shared" ca="1" si="56"/>
        <v>189.58000196002948</v>
      </c>
      <c r="AH70" s="304">
        <f t="shared" ca="1" si="57"/>
        <v>199.22942797411102</v>
      </c>
    </row>
    <row r="71" spans="1:34" x14ac:dyDescent="0.2">
      <c r="A71" s="347">
        <f t="shared" ca="1" si="35"/>
        <v>0.01</v>
      </c>
      <c r="B71" s="304">
        <f t="shared" ca="1" si="36"/>
        <v>0.67000000000000037</v>
      </c>
      <c r="D71" s="306">
        <f t="shared" ca="1" si="37"/>
        <v>35.833050633391167</v>
      </c>
      <c r="E71" s="307">
        <f t="shared" ca="1" si="38"/>
        <v>185.71049112266843</v>
      </c>
      <c r="F71" s="304">
        <f t="shared" ca="1" si="39"/>
        <v>189.13591417474862</v>
      </c>
      <c r="G71" s="306">
        <f t="shared" ca="1" si="40"/>
        <v>41.36308855955923</v>
      </c>
      <c r="H71" s="307">
        <f t="shared" ca="1" si="41"/>
        <v>225.59664958348193</v>
      </c>
      <c r="I71" s="304">
        <f t="shared" ca="1" si="42"/>
        <v>229.35726149062359</v>
      </c>
      <c r="J71" s="306">
        <f t="shared" ca="1" si="43"/>
        <v>19.496492683248078</v>
      </c>
      <c r="K71" s="307">
        <f t="shared" ca="1" si="44"/>
        <v>107.99709322335742</v>
      </c>
      <c r="L71" s="304">
        <f t="shared" ca="1" si="29"/>
        <v>109.74281466976551</v>
      </c>
      <c r="M71" s="306">
        <f t="shared" ca="1" si="45"/>
        <v>1.3894606727962999</v>
      </c>
      <c r="N71" s="304">
        <f t="shared" ca="1" si="46"/>
        <v>79.610232350635826</v>
      </c>
      <c r="P71" s="310">
        <f t="shared" ca="1" si="47"/>
        <v>7</v>
      </c>
      <c r="Q71" s="304">
        <f t="shared" ca="1" si="48"/>
        <v>1313.2971250000001</v>
      </c>
      <c r="R71" s="306">
        <f t="shared" ca="1" si="49"/>
        <v>0.6453959009437743</v>
      </c>
      <c r="S71" s="307">
        <f t="shared" ca="1" si="50"/>
        <v>5.6381343899295242</v>
      </c>
      <c r="T71" s="304">
        <f t="shared" ca="1" si="30"/>
        <v>55.310098365208638</v>
      </c>
      <c r="U71" s="311">
        <f t="shared" ca="1" si="31"/>
        <v>0</v>
      </c>
      <c r="V71" s="306">
        <f t="shared" ca="1" si="32"/>
        <v>1.2118414105507107</v>
      </c>
      <c r="W71" s="304">
        <f t="shared" ca="1" si="33"/>
        <v>195.73758083179322</v>
      </c>
      <c r="Y71" s="314" t="str">
        <f t="shared" ca="1" si="51"/>
        <v/>
      </c>
      <c r="Z71" s="315" t="str">
        <f t="shared" ca="1" si="52"/>
        <v/>
      </c>
      <c r="AA71" s="316" t="str">
        <f t="shared" ca="1" si="53"/>
        <v/>
      </c>
      <c r="AC71" s="310" t="e">
        <f t="shared" ca="1" si="54"/>
        <v>#N/A</v>
      </c>
      <c r="AD71" s="323" t="e">
        <f t="shared" ca="1" si="55"/>
        <v>#N/A</v>
      </c>
      <c r="AE71" s="324">
        <f t="shared" ca="1" si="34"/>
        <v>107.99709322335742</v>
      </c>
      <c r="AG71" s="306">
        <f t="shared" ca="1" si="56"/>
        <v>189.12764658164491</v>
      </c>
      <c r="AH71" s="304">
        <f t="shared" ca="1" si="57"/>
        <v>198.77693519758432</v>
      </c>
    </row>
    <row r="72" spans="1:34" x14ac:dyDescent="0.2">
      <c r="A72" s="347">
        <f t="shared" ca="1" si="35"/>
        <v>0.01</v>
      </c>
      <c r="B72" s="304">
        <f t="shared" ca="1" si="36"/>
        <v>0.68000000000000038</v>
      </c>
      <c r="D72" s="306">
        <f t="shared" ca="1" si="37"/>
        <v>35.76576109246114</v>
      </c>
      <c r="E72" s="307">
        <f t="shared" ca="1" si="38"/>
        <v>185.25850559876255</v>
      </c>
      <c r="F72" s="304">
        <f t="shared" ca="1" si="39"/>
        <v>188.67936708397593</v>
      </c>
      <c r="G72" s="306">
        <f t="shared" ca="1" si="40"/>
        <v>41.720746170483842</v>
      </c>
      <c r="H72" s="307">
        <f t="shared" ca="1" si="41"/>
        <v>227.44923463946955</v>
      </c>
      <c r="I72" s="304">
        <f t="shared" ca="1" si="42"/>
        <v>231.2439728924895</v>
      </c>
      <c r="J72" s="306">
        <f t="shared" ca="1" si="43"/>
        <v>19.911911856898293</v>
      </c>
      <c r="K72" s="307">
        <f t="shared" ca="1" si="44"/>
        <v>110.26232264447218</v>
      </c>
      <c r="L72" s="304">
        <f t="shared" ca="1" si="29"/>
        <v>112.04581218747343</v>
      </c>
      <c r="M72" s="306">
        <f t="shared" ca="1" si="45"/>
        <v>1.3893841661700768</v>
      </c>
      <c r="N72" s="304">
        <f t="shared" ca="1" si="46"/>
        <v>79.605848843848449</v>
      </c>
      <c r="P72" s="310">
        <f t="shared" ca="1" si="47"/>
        <v>7</v>
      </c>
      <c r="Q72" s="304">
        <f t="shared" ca="1" si="48"/>
        <v>1312.6143749999999</v>
      </c>
      <c r="R72" s="306">
        <f t="shared" ca="1" si="49"/>
        <v>0.64506037591826304</v>
      </c>
      <c r="S72" s="307">
        <f t="shared" ca="1" si="50"/>
        <v>5.6316837861703419</v>
      </c>
      <c r="T72" s="304">
        <f t="shared" ca="1" si="30"/>
        <v>55.246817942331056</v>
      </c>
      <c r="U72" s="311">
        <f t="shared" ca="1" si="31"/>
        <v>0</v>
      </c>
      <c r="V72" s="306">
        <f t="shared" ca="1" si="32"/>
        <v>1.2115669235863338</v>
      </c>
      <c r="W72" s="304">
        <f t="shared" ca="1" si="33"/>
        <v>198.92606469253133</v>
      </c>
      <c r="Y72" s="314" t="str">
        <f t="shared" ca="1" si="51"/>
        <v/>
      </c>
      <c r="Z72" s="315" t="str">
        <f t="shared" ca="1" si="52"/>
        <v/>
      </c>
      <c r="AA72" s="316" t="str">
        <f t="shared" ca="1" si="53"/>
        <v/>
      </c>
      <c r="AC72" s="310" t="e">
        <f t="shared" ca="1" si="54"/>
        <v>#N/A</v>
      </c>
      <c r="AD72" s="323" t="e">
        <f t="shared" ca="1" si="55"/>
        <v>#N/A</v>
      </c>
      <c r="AE72" s="324">
        <f t="shared" ca="1" si="34"/>
        <v>110.26232264447218</v>
      </c>
      <c r="AG72" s="306">
        <f t="shared" ca="1" si="56"/>
        <v>188.67107250999391</v>
      </c>
      <c r="AH72" s="304">
        <f t="shared" ca="1" si="57"/>
        <v>198.32022474537857</v>
      </c>
    </row>
    <row r="73" spans="1:34" x14ac:dyDescent="0.2">
      <c r="A73" s="347">
        <f t="shared" ca="1" si="35"/>
        <v>0.01</v>
      </c>
      <c r="B73" s="304">
        <f t="shared" ca="1" si="36"/>
        <v>0.69000000000000039</v>
      </c>
      <c r="D73" s="306">
        <f t="shared" ca="1" si="37"/>
        <v>35.697531865901489</v>
      </c>
      <c r="E73" s="307">
        <f t="shared" ca="1" si="38"/>
        <v>184.80244217059519</v>
      </c>
      <c r="F73" s="304">
        <f t="shared" ca="1" si="39"/>
        <v>188.21863992052761</v>
      </c>
      <c r="G73" s="306">
        <f t="shared" ca="1" si="40"/>
        <v>42.07772148914286</v>
      </c>
      <c r="H73" s="307">
        <f t="shared" ca="1" si="41"/>
        <v>229.29725906117551</v>
      </c>
      <c r="I73" s="304">
        <f t="shared" ca="1" si="42"/>
        <v>233.1260767453648</v>
      </c>
      <c r="J73" s="306">
        <f t="shared" ca="1" si="43"/>
        <v>20.330904195196425</v>
      </c>
      <c r="K73" s="307">
        <f t="shared" ca="1" si="44"/>
        <v>112.54605511297541</v>
      </c>
      <c r="L73" s="304">
        <f t="shared" ca="1" si="29"/>
        <v>114.36765358652399</v>
      </c>
      <c r="M73" s="306">
        <f t="shared" ca="1" si="45"/>
        <v>1.3893082455410493</v>
      </c>
      <c r="N73" s="304">
        <f t="shared" ca="1" si="46"/>
        <v>79.6014989122272</v>
      </c>
      <c r="P73" s="310">
        <f t="shared" ca="1" si="47"/>
        <v>7</v>
      </c>
      <c r="Q73" s="304">
        <f t="shared" ca="1" si="48"/>
        <v>1311.9316249999999</v>
      </c>
      <c r="R73" s="306">
        <f t="shared" ca="1" si="49"/>
        <v>0.64472485089275189</v>
      </c>
      <c r="S73" s="307">
        <f t="shared" ca="1" si="50"/>
        <v>5.6252365376614142</v>
      </c>
      <c r="T73" s="304">
        <f t="shared" ca="1" si="30"/>
        <v>55.183570434458474</v>
      </c>
      <c r="U73" s="311">
        <f t="shared" ca="1" si="31"/>
        <v>0</v>
      </c>
      <c r="V73" s="306">
        <f t="shared" ca="1" si="32"/>
        <v>1.2112902571225341</v>
      </c>
      <c r="W73" s="304">
        <f t="shared" ca="1" si="33"/>
        <v>202.13120851587817</v>
      </c>
      <c r="Y73" s="314" t="str">
        <f t="shared" ca="1" si="51"/>
        <v/>
      </c>
      <c r="Z73" s="315" t="str">
        <f t="shared" ca="1" si="52"/>
        <v/>
      </c>
      <c r="AA73" s="316" t="str">
        <f t="shared" ca="1" si="53"/>
        <v/>
      </c>
      <c r="AC73" s="310" t="e">
        <f t="shared" ca="1" si="54"/>
        <v>#N/A</v>
      </c>
      <c r="AD73" s="323" t="e">
        <f t="shared" ca="1" si="55"/>
        <v>#N/A</v>
      </c>
      <c r="AE73" s="324">
        <f t="shared" ca="1" si="34"/>
        <v>112.54605511297541</v>
      </c>
      <c r="AG73" s="306">
        <f t="shared" ca="1" si="56"/>
        <v>188.21031810126931</v>
      </c>
      <c r="AH73" s="304">
        <f t="shared" ca="1" si="57"/>
        <v>197.85933495521587</v>
      </c>
    </row>
    <row r="74" spans="1:34" x14ac:dyDescent="0.2">
      <c r="A74" s="347">
        <f t="shared" ca="1" si="35"/>
        <v>0.01</v>
      </c>
      <c r="B74" s="304">
        <f t="shared" ca="1" si="36"/>
        <v>0.7000000000000004</v>
      </c>
      <c r="D74" s="306">
        <f t="shared" ca="1" si="37"/>
        <v>35.628371937587815</v>
      </c>
      <c r="E74" s="307">
        <f t="shared" ca="1" si="38"/>
        <v>184.34233860058046</v>
      </c>
      <c r="F74" s="304">
        <f t="shared" ca="1" si="39"/>
        <v>187.75377143390261</v>
      </c>
      <c r="G74" s="306">
        <f t="shared" ca="1" si="40"/>
        <v>42.434005208518741</v>
      </c>
      <c r="H74" s="307">
        <f t="shared" ca="1" si="41"/>
        <v>231.14068244718132</v>
      </c>
      <c r="I74" s="304">
        <f t="shared" ca="1" si="42"/>
        <v>235.00353163343166</v>
      </c>
      <c r="J74" s="306">
        <f t="shared" ca="1" si="43"/>
        <v>20.753462828684732</v>
      </c>
      <c r="K74" s="307">
        <f t="shared" ca="1" si="44"/>
        <v>114.84824482051719</v>
      </c>
      <c r="L74" s="304">
        <f t="shared" ca="1" si="29"/>
        <v>116.70829258341094</v>
      </c>
      <c r="M74" s="306">
        <f t="shared" ca="1" si="45"/>
        <v>1.3892329002736434</v>
      </c>
      <c r="N74" s="304">
        <f t="shared" ca="1" si="46"/>
        <v>79.597181946398564</v>
      </c>
      <c r="P74" s="310">
        <f t="shared" ca="1" si="47"/>
        <v>7</v>
      </c>
      <c r="Q74" s="304">
        <f t="shared" ca="1" si="48"/>
        <v>1311.248875</v>
      </c>
      <c r="R74" s="306">
        <f t="shared" ca="1" si="49"/>
        <v>0.64438932586724074</v>
      </c>
      <c r="S74" s="307">
        <f t="shared" ca="1" si="50"/>
        <v>5.6187926444027418</v>
      </c>
      <c r="T74" s="304">
        <f t="shared" ca="1" si="30"/>
        <v>55.1203558415909</v>
      </c>
      <c r="U74" s="311">
        <f t="shared" ca="1" si="31"/>
        <v>0</v>
      </c>
      <c r="V74" s="306">
        <f t="shared" ca="1" si="32"/>
        <v>1.2110114182127762</v>
      </c>
      <c r="W74" s="304">
        <f t="shared" ca="1" si="33"/>
        <v>205.35271743091482</v>
      </c>
      <c r="Y74" s="314" t="str">
        <f t="shared" ca="1" si="51"/>
        <v/>
      </c>
      <c r="Z74" s="315" t="str">
        <f t="shared" ca="1" si="52"/>
        <v/>
      </c>
      <c r="AA74" s="316" t="str">
        <f t="shared" ca="1" si="53"/>
        <v/>
      </c>
      <c r="AC74" s="310" t="e">
        <f t="shared" ca="1" si="54"/>
        <v>#N/A</v>
      </c>
      <c r="AD74" s="323" t="e">
        <f t="shared" ca="1" si="55"/>
        <v>#N/A</v>
      </c>
      <c r="AE74" s="324">
        <f t="shared" ca="1" si="34"/>
        <v>114.84824482051719</v>
      </c>
      <c r="AG74" s="306">
        <f t="shared" ca="1" si="56"/>
        <v>187.74542210199951</v>
      </c>
      <c r="AH74" s="304">
        <f t="shared" ca="1" si="57"/>
        <v>197.39430455562172</v>
      </c>
    </row>
    <row r="75" spans="1:34" x14ac:dyDescent="0.2">
      <c r="A75" s="347">
        <f t="shared" ca="1" si="35"/>
        <v>0.01</v>
      </c>
      <c r="B75" s="304">
        <f t="shared" ca="1" si="36"/>
        <v>0.71000000000000041</v>
      </c>
      <c r="D75" s="306">
        <f t="shared" ca="1" si="37"/>
        <v>35.558290312384585</v>
      </c>
      <c r="E75" s="307">
        <f t="shared" ca="1" si="38"/>
        <v>183.87823303555578</v>
      </c>
      <c r="F75" s="304">
        <f t="shared" ca="1" si="39"/>
        <v>187.28480075600899</v>
      </c>
      <c r="G75" s="306">
        <f t="shared" ca="1" si="40"/>
        <v>42.789588111642587</v>
      </c>
      <c r="H75" s="307">
        <f t="shared" ca="1" si="41"/>
        <v>232.97946477753689</v>
      </c>
      <c r="I75" s="304">
        <f t="shared" ca="1" si="42"/>
        <v>236.87629653215956</v>
      </c>
      <c r="J75" s="306">
        <f t="shared" ca="1" si="43"/>
        <v>21.179580795285538</v>
      </c>
      <c r="K75" s="307">
        <f t="shared" ca="1" si="44"/>
        <v>117.16884555664079</v>
      </c>
      <c r="L75" s="304">
        <f t="shared" ca="1" si="29"/>
        <v>119.06768248244344</v>
      </c>
      <c r="M75" s="306">
        <f t="shared" ca="1" si="45"/>
        <v>1.3891581200017575</v>
      </c>
      <c r="N75" s="304">
        <f t="shared" ca="1" si="46"/>
        <v>79.59289735242865</v>
      </c>
      <c r="P75" s="310">
        <f t="shared" ca="1" si="47"/>
        <v>7</v>
      </c>
      <c r="Q75" s="304">
        <f t="shared" ca="1" si="48"/>
        <v>1310.5661249999998</v>
      </c>
      <c r="R75" s="306">
        <f t="shared" ca="1" si="49"/>
        <v>0.64405380084172947</v>
      </c>
      <c r="S75" s="307">
        <f t="shared" ca="1" si="50"/>
        <v>5.6123521063943249</v>
      </c>
      <c r="T75" s="304">
        <f t="shared" ca="1" si="30"/>
        <v>55.057174163728327</v>
      </c>
      <c r="U75" s="311">
        <f t="shared" ca="1" si="31"/>
        <v>0</v>
      </c>
      <c r="V75" s="306">
        <f t="shared" ca="1" si="32"/>
        <v>1.2107304139654238</v>
      </c>
      <c r="W75" s="304">
        <f t="shared" ca="1" si="33"/>
        <v>208.59029555578715</v>
      </c>
      <c r="Y75" s="314" t="str">
        <f t="shared" ca="1" si="51"/>
        <v/>
      </c>
      <c r="Z75" s="315" t="str">
        <f t="shared" ca="1" si="52"/>
        <v/>
      </c>
      <c r="AA75" s="316" t="str">
        <f t="shared" ca="1" si="53"/>
        <v/>
      </c>
      <c r="AC75" s="310" t="e">
        <f t="shared" ca="1" si="54"/>
        <v>#N/A</v>
      </c>
      <c r="AD75" s="323" t="e">
        <f t="shared" ca="1" si="55"/>
        <v>#N/A</v>
      </c>
      <c r="AE75" s="324">
        <f t="shared" ca="1" si="34"/>
        <v>117.16884555664079</v>
      </c>
      <c r="AG75" s="306">
        <f t="shared" ca="1" si="56"/>
        <v>187.27642364112026</v>
      </c>
      <c r="AH75" s="304">
        <f t="shared" ca="1" si="57"/>
        <v>196.92517265798088</v>
      </c>
    </row>
    <row r="76" spans="1:34" x14ac:dyDescent="0.2">
      <c r="A76" s="347">
        <f t="shared" ca="1" si="35"/>
        <v>0.01</v>
      </c>
      <c r="B76" s="304">
        <f t="shared" ca="1" si="36"/>
        <v>0.72000000000000042</v>
      </c>
      <c r="D76" s="306">
        <f t="shared" ca="1" si="37"/>
        <v>35.487296016658682</v>
      </c>
      <c r="E76" s="307">
        <f t="shared" ca="1" si="38"/>
        <v>183.4101639985773</v>
      </c>
      <c r="F76" s="304">
        <f t="shared" ca="1" si="39"/>
        <v>186.81176739316766</v>
      </c>
      <c r="G76" s="306">
        <f t="shared" ca="1" si="40"/>
        <v>43.144461071809175</v>
      </c>
      <c r="H76" s="307">
        <f t="shared" ca="1" si="41"/>
        <v>234.81356641752265</v>
      </c>
      <c r="I76" s="304">
        <f t="shared" ca="1" si="42"/>
        <v>238.74433081204918</v>
      </c>
      <c r="J76" s="306">
        <f t="shared" ca="1" si="43"/>
        <v>21.609251041202796</v>
      </c>
      <c r="K76" s="307">
        <f t="shared" ca="1" si="44"/>
        <v>119.50781071261609</v>
      </c>
      <c r="L76" s="304">
        <f t="shared" ca="1" si="29"/>
        <v>121.445776179677</v>
      </c>
      <c r="M76" s="306">
        <f t="shared" ca="1" si="45"/>
        <v>1.3890838946196984</v>
      </c>
      <c r="N76" s="304">
        <f t="shared" ca="1" si="46"/>
        <v>79.588644551303915</v>
      </c>
      <c r="P76" s="310">
        <f t="shared" ca="1" si="47"/>
        <v>7</v>
      </c>
      <c r="Q76" s="304">
        <f t="shared" ca="1" si="48"/>
        <v>1309.8833749999999</v>
      </c>
      <c r="R76" s="306">
        <f t="shared" ca="1" si="49"/>
        <v>0.64371827581621832</v>
      </c>
      <c r="S76" s="307">
        <f t="shared" ca="1" si="50"/>
        <v>5.6059149236361625</v>
      </c>
      <c r="T76" s="304">
        <f t="shared" ca="1" si="30"/>
        <v>54.994025400870754</v>
      </c>
      <c r="U76" s="311">
        <f t="shared" ca="1" si="31"/>
        <v>0</v>
      </c>
      <c r="V76" s="306">
        <f t="shared" ca="1" si="32"/>
        <v>1.2104472515431013</v>
      </c>
      <c r="W76" s="304">
        <f t="shared" ca="1" si="33"/>
        <v>211.84364605368165</v>
      </c>
      <c r="Y76" s="314" t="str">
        <f t="shared" ca="1" si="51"/>
        <v/>
      </c>
      <c r="Z76" s="315" t="str">
        <f t="shared" ca="1" si="52"/>
        <v/>
      </c>
      <c r="AA76" s="316" t="str">
        <f t="shared" ca="1" si="53"/>
        <v/>
      </c>
      <c r="AC76" s="310" t="e">
        <f t="shared" ca="1" si="54"/>
        <v>#N/A</v>
      </c>
      <c r="AD76" s="323" t="e">
        <f t="shared" ca="1" si="55"/>
        <v>#N/A</v>
      </c>
      <c r="AE76" s="324">
        <f t="shared" ca="1" si="34"/>
        <v>119.50781071261609</v>
      </c>
      <c r="AG76" s="306">
        <f t="shared" ca="1" si="56"/>
        <v>186.80336222197758</v>
      </c>
      <c r="AH76" s="304">
        <f t="shared" ca="1" si="57"/>
        <v>196.45197874852539</v>
      </c>
    </row>
    <row r="77" spans="1:34" x14ac:dyDescent="0.2">
      <c r="A77" s="347">
        <f t="shared" ca="1" si="35"/>
        <v>0.01</v>
      </c>
      <c r="B77" s="304">
        <f t="shared" ca="1" si="36"/>
        <v>0.73000000000000043</v>
      </c>
      <c r="D77" s="306">
        <f t="shared" ca="1" si="37"/>
        <v>35.415398098695498</v>
      </c>
      <c r="E77" s="307">
        <f t="shared" ca="1" si="38"/>
        <v>182.93817038066493</v>
      </c>
      <c r="F77" s="304">
        <f t="shared" ca="1" si="39"/>
        <v>186.3347112180505</v>
      </c>
      <c r="G77" s="306">
        <f t="shared" ca="1" si="40"/>
        <v>43.498615052796133</v>
      </c>
      <c r="H77" s="307">
        <f t="shared" ca="1" si="41"/>
        <v>236.64294812132931</v>
      </c>
      <c r="I77" s="304">
        <f t="shared" ca="1" si="42"/>
        <v>240.6075942422963</v>
      </c>
      <c r="J77" s="306">
        <f t="shared" ca="1" si="43"/>
        <v>22.042466421825821</v>
      </c>
      <c r="K77" s="307">
        <f t="shared" ca="1" si="44"/>
        <v>121.86509328531035</v>
      </c>
      <c r="L77" s="304">
        <f t="shared" ca="1" si="29"/>
        <v>123.84252616688144</v>
      </c>
      <c r="M77" s="306">
        <f t="shared" ca="1" si="45"/>
        <v>1.3890102142734972</v>
      </c>
      <c r="N77" s="304">
        <f t="shared" ca="1" si="46"/>
        <v>79.584422978433537</v>
      </c>
      <c r="P77" s="310">
        <f t="shared" ca="1" si="47"/>
        <v>7</v>
      </c>
      <c r="Q77" s="304">
        <f t="shared" ca="1" si="48"/>
        <v>1309.2006249999999</v>
      </c>
      <c r="R77" s="306">
        <f t="shared" ca="1" si="49"/>
        <v>0.64338275079070717</v>
      </c>
      <c r="S77" s="307">
        <f t="shared" ca="1" si="50"/>
        <v>5.5994810961282555</v>
      </c>
      <c r="T77" s="304">
        <f t="shared" ca="1" si="30"/>
        <v>54.930909553018189</v>
      </c>
      <c r="U77" s="311">
        <f t="shared" ca="1" si="31"/>
        <v>0</v>
      </c>
      <c r="V77" s="306">
        <f t="shared" ca="1" si="32"/>
        <v>1.2101619381620525</v>
      </c>
      <c r="W77" s="304">
        <f t="shared" ca="1" si="33"/>
        <v>215.11247118882093</v>
      </c>
      <c r="Y77" s="314" t="str">
        <f t="shared" ca="1" si="51"/>
        <v/>
      </c>
      <c r="Z77" s="315" t="str">
        <f t="shared" ca="1" si="52"/>
        <v/>
      </c>
      <c r="AA77" s="316" t="str">
        <f t="shared" ca="1" si="53"/>
        <v/>
      </c>
      <c r="AC77" s="310" t="e">
        <f t="shared" ca="1" si="54"/>
        <v>#N/A</v>
      </c>
      <c r="AD77" s="323" t="e">
        <f t="shared" ca="1" si="55"/>
        <v>#N/A</v>
      </c>
      <c r="AE77" s="324">
        <f t="shared" ca="1" si="34"/>
        <v>121.86509328531035</v>
      </c>
      <c r="AG77" s="306">
        <f t="shared" ca="1" si="56"/>
        <v>186.32627771426459</v>
      </c>
      <c r="AH77" s="304">
        <f t="shared" ca="1" si="57"/>
        <v>195.97476268025667</v>
      </c>
    </row>
    <row r="78" spans="1:34" x14ac:dyDescent="0.2">
      <c r="A78" s="347">
        <f t="shared" ca="1" si="35"/>
        <v>0.01</v>
      </c>
      <c r="B78" s="304">
        <f t="shared" ca="1" si="36"/>
        <v>0.74000000000000044</v>
      </c>
      <c r="D78" s="306">
        <f t="shared" ca="1" si="37"/>
        <v>35.342605629022245</v>
      </c>
      <c r="E78" s="307">
        <f t="shared" ca="1" si="38"/>
        <v>182.46229143249923</v>
      </c>
      <c r="F78" s="304">
        <f t="shared" ca="1" si="39"/>
        <v>185.85367246155477</v>
      </c>
      <c r="G78" s="306">
        <f t="shared" ca="1" si="40"/>
        <v>43.852041109086358</v>
      </c>
      <c r="H78" s="307">
        <f t="shared" ca="1" si="41"/>
        <v>238.46757103565432</v>
      </c>
      <c r="I78" s="304">
        <f t="shared" ca="1" si="42"/>
        <v>242.4660469943737</v>
      </c>
      <c r="J78" s="306">
        <f t="shared" ca="1" si="43"/>
        <v>22.479219702635234</v>
      </c>
      <c r="K78" s="307">
        <f t="shared" ca="1" si="44"/>
        <v>124.24064588109528</v>
      </c>
      <c r="L78" s="304">
        <f t="shared" ca="1" si="29"/>
        <v>126.25788453554519</v>
      </c>
      <c r="M78" s="306">
        <f t="shared" ca="1" si="45"/>
        <v>1.3889370693525853</v>
      </c>
      <c r="N78" s="304">
        <f t="shared" ca="1" si="46"/>
        <v>79.580232083172461</v>
      </c>
      <c r="P78" s="310">
        <f t="shared" ca="1" si="47"/>
        <v>7</v>
      </c>
      <c r="Q78" s="304">
        <f t="shared" ca="1" si="48"/>
        <v>1308.517875</v>
      </c>
      <c r="R78" s="306">
        <f t="shared" ca="1" si="49"/>
        <v>0.64304722576519613</v>
      </c>
      <c r="S78" s="307">
        <f t="shared" ca="1" si="50"/>
        <v>5.5930506238706039</v>
      </c>
      <c r="T78" s="304">
        <f t="shared" ca="1" si="30"/>
        <v>54.867826620170625</v>
      </c>
      <c r="U78" s="311">
        <f t="shared" ca="1" si="31"/>
        <v>0</v>
      </c>
      <c r="V78" s="306">
        <f t="shared" ca="1" si="32"/>
        <v>1.2098744810914899</v>
      </c>
      <c r="W78" s="304">
        <f t="shared" ca="1" si="33"/>
        <v>218.39647238245644</v>
      </c>
      <c r="Y78" s="314" t="str">
        <f t="shared" ca="1" si="51"/>
        <v/>
      </c>
      <c r="Z78" s="315" t="str">
        <f t="shared" ca="1" si="52"/>
        <v/>
      </c>
      <c r="AA78" s="316" t="str">
        <f t="shared" ca="1" si="53"/>
        <v/>
      </c>
      <c r="AC78" s="310" t="e">
        <f t="shared" ca="1" si="54"/>
        <v>#N/A</v>
      </c>
      <c r="AD78" s="323" t="e">
        <f t="shared" ca="1" si="55"/>
        <v>#N/A</v>
      </c>
      <c r="AE78" s="324">
        <f t="shared" ca="1" si="34"/>
        <v>124.24064588109528</v>
      </c>
      <c r="AG78" s="306">
        <f t="shared" ca="1" si="56"/>
        <v>185.8452103458954</v>
      </c>
      <c r="AH78" s="304">
        <f t="shared" ca="1" si="57"/>
        <v>195.49356466480555</v>
      </c>
    </row>
    <row r="79" spans="1:34" x14ac:dyDescent="0.2">
      <c r="A79" s="347">
        <f t="shared" ca="1" si="35"/>
        <v>0.01</v>
      </c>
      <c r="B79" s="304">
        <f t="shared" ca="1" si="36"/>
        <v>0.75000000000000044</v>
      </c>
      <c r="D79" s="306">
        <f t="shared" ca="1" si="37"/>
        <v>35.268927700643367</v>
      </c>
      <c r="E79" s="307">
        <f t="shared" ca="1" si="38"/>
        <v>181.98256675607348</v>
      </c>
      <c r="F79" s="304">
        <f t="shared" ca="1" si="39"/>
        <v>185.36869170461864</v>
      </c>
      <c r="G79" s="306">
        <f t="shared" ca="1" si="40"/>
        <v>44.204730386092791</v>
      </c>
      <c r="H79" s="307">
        <f t="shared" ca="1" si="41"/>
        <v>240.28739670321505</v>
      </c>
      <c r="I79" s="304">
        <f t="shared" ca="1" si="42"/>
        <v>244.3196496455318</v>
      </c>
      <c r="J79" s="306">
        <f t="shared" ca="1" si="43"/>
        <v>22.919503560111131</v>
      </c>
      <c r="K79" s="307">
        <f t="shared" ca="1" si="44"/>
        <v>126.63442071978962</v>
      </c>
      <c r="L79" s="304">
        <f t="shared" ca="1" si="29"/>
        <v>128.69180298091496</v>
      </c>
      <c r="M79" s="306">
        <f t="shared" ca="1" si="45"/>
        <v>1.3888644504818135</v>
      </c>
      <c r="N79" s="304">
        <f t="shared" ca="1" si="46"/>
        <v>79.576071328364222</v>
      </c>
      <c r="P79" s="310">
        <f t="shared" ca="1" si="47"/>
        <v>7</v>
      </c>
      <c r="Q79" s="304">
        <f t="shared" ca="1" si="48"/>
        <v>1307.8351249999998</v>
      </c>
      <c r="R79" s="306">
        <f t="shared" ca="1" si="49"/>
        <v>0.64271170073968487</v>
      </c>
      <c r="S79" s="307">
        <f t="shared" ca="1" si="50"/>
        <v>5.5866235068632069</v>
      </c>
      <c r="T79" s="304">
        <f t="shared" ca="1" si="30"/>
        <v>54.804776602328062</v>
      </c>
      <c r="U79" s="311">
        <f t="shared" ca="1" si="31"/>
        <v>0</v>
      </c>
      <c r="V79" s="306">
        <f t="shared" ca="1" si="32"/>
        <v>1.2095848876529458</v>
      </c>
      <c r="W79" s="304">
        <f t="shared" ca="1" si="33"/>
        <v>221.69535026884409</v>
      </c>
      <c r="Y79" s="314" t="str">
        <f t="shared" ca="1" si="51"/>
        <v/>
      </c>
      <c r="Z79" s="315" t="str">
        <f t="shared" ca="1" si="52"/>
        <v/>
      </c>
      <c r="AA79" s="316" t="str">
        <f t="shared" ca="1" si="53"/>
        <v/>
      </c>
      <c r="AC79" s="310" t="e">
        <f t="shared" ca="1" si="54"/>
        <v>#N/A</v>
      </c>
      <c r="AD79" s="323" t="e">
        <f t="shared" ca="1" si="55"/>
        <v>#N/A</v>
      </c>
      <c r="AE79" s="324">
        <f t="shared" ca="1" si="34"/>
        <v>126.63442071978962</v>
      </c>
      <c r="AG79" s="306">
        <f t="shared" ca="1" si="56"/>
        <v>185.36020069481955</v>
      </c>
      <c r="AH79" s="304">
        <f t="shared" ca="1" si="57"/>
        <v>195.00842526423341</v>
      </c>
    </row>
    <row r="80" spans="1:34" x14ac:dyDescent="0.2">
      <c r="A80" s="347">
        <f t="shared" ca="1" si="35"/>
        <v>0.01</v>
      </c>
      <c r="B80" s="304">
        <f t="shared" ca="1" si="36"/>
        <v>0.76000000000000045</v>
      </c>
      <c r="D80" s="306">
        <f t="shared" ca="1" si="37"/>
        <v>35.194373429191572</v>
      </c>
      <c r="E80" s="307">
        <f t="shared" ca="1" si="38"/>
        <v>181.49903629630148</v>
      </c>
      <c r="F80" s="304">
        <f t="shared" ca="1" si="39"/>
        <v>184.87980986997891</v>
      </c>
      <c r="G80" s="306">
        <f t="shared" ca="1" si="40"/>
        <v>44.556674120384706</v>
      </c>
      <c r="H80" s="307">
        <f t="shared" ca="1" si="41"/>
        <v>242.10238706617807</v>
      </c>
      <c r="I80" s="304">
        <f t="shared" ca="1" si="42"/>
        <v>246.16836318221655</v>
      </c>
      <c r="J80" s="306">
        <f t="shared" ca="1" si="43"/>
        <v>23.363310582643518</v>
      </c>
      <c r="K80" s="307">
        <f t="shared" ca="1" si="44"/>
        <v>129.04636963863658</v>
      </c>
      <c r="L80" s="304">
        <f t="shared" ca="1" si="29"/>
        <v>131.14423280606999</v>
      </c>
      <c r="M80" s="306">
        <f t="shared" ca="1" si="45"/>
        <v>1.3887923485137947</v>
      </c>
      <c r="N80" s="304">
        <f t="shared" ca="1" si="46"/>
        <v>79.571940189902165</v>
      </c>
      <c r="P80" s="310">
        <f t="shared" ca="1" si="47"/>
        <v>7</v>
      </c>
      <c r="Q80" s="304">
        <f t="shared" ca="1" si="48"/>
        <v>1307.1523749999999</v>
      </c>
      <c r="R80" s="306">
        <f t="shared" ca="1" si="49"/>
        <v>0.64237617571417371</v>
      </c>
      <c r="S80" s="307">
        <f t="shared" ca="1" si="50"/>
        <v>5.5801997451060652</v>
      </c>
      <c r="T80" s="304">
        <f t="shared" ca="1" si="30"/>
        <v>54.741759499490506</v>
      </c>
      <c r="U80" s="311">
        <f t="shared" ca="1" si="31"/>
        <v>0</v>
      </c>
      <c r="V80" s="306">
        <f t="shared" ca="1" si="32"/>
        <v>1.2092931652196133</v>
      </c>
      <c r="W80" s="304">
        <f t="shared" ca="1" si="33"/>
        <v>225.00880475118046</v>
      </c>
      <c r="Y80" s="314" t="str">
        <f t="shared" ca="1" si="51"/>
        <v/>
      </c>
      <c r="Z80" s="315" t="str">
        <f t="shared" ca="1" si="52"/>
        <v/>
      </c>
      <c r="AA80" s="316" t="str">
        <f t="shared" ca="1" si="53"/>
        <v/>
      </c>
      <c r="AC80" s="310" t="e">
        <f t="shared" ca="1" si="54"/>
        <v>#N/A</v>
      </c>
      <c r="AD80" s="323" t="e">
        <f t="shared" ca="1" si="55"/>
        <v>#N/A</v>
      </c>
      <c r="AE80" s="324">
        <f t="shared" ca="1" si="34"/>
        <v>129.04636963863658</v>
      </c>
      <c r="AG80" s="306">
        <f t="shared" ca="1" si="56"/>
        <v>184.87128968077883</v>
      </c>
      <c r="AH80" s="304">
        <f t="shared" ca="1" si="57"/>
        <v>194.51938538277614</v>
      </c>
    </row>
    <row r="81" spans="1:34" x14ac:dyDescent="0.2">
      <c r="A81" s="347">
        <f t="shared" ca="1" si="35"/>
        <v>0.01</v>
      </c>
      <c r="B81" s="304">
        <f t="shared" ca="1" si="36"/>
        <v>0.77000000000000046</v>
      </c>
      <c r="D81" s="306">
        <f t="shared" ca="1" si="37"/>
        <v>35.118951952999709</v>
      </c>
      <c r="E81" s="307">
        <f t="shared" ca="1" si="38"/>
        <v>181.01174033258459</v>
      </c>
      <c r="F81" s="304">
        <f t="shared" ca="1" si="39"/>
        <v>184.38706821387484</v>
      </c>
      <c r="G81" s="306">
        <f t="shared" ca="1" si="40"/>
        <v>44.907863639914702</v>
      </c>
      <c r="H81" s="307">
        <f t="shared" ca="1" si="41"/>
        <v>243.91250446950392</v>
      </c>
      <c r="I81" s="304">
        <f t="shared" ca="1" si="42"/>
        <v>248.01214900340455</v>
      </c>
      <c r="J81" s="306">
        <f t="shared" ca="1" si="43"/>
        <v>23.810633271445013</v>
      </c>
      <c r="K81" s="307">
        <f t="shared" ca="1" si="44"/>
        <v>131.47644409631499</v>
      </c>
      <c r="L81" s="304">
        <f t="shared" ca="1" si="29"/>
        <v>133.61512492603032</v>
      </c>
      <c r="M81" s="306">
        <f t="shared" ca="1" si="45"/>
        <v>1.3887207545215599</v>
      </c>
      <c r="N81" s="304">
        <f t="shared" ca="1" si="46"/>
        <v>79.567838156308611</v>
      </c>
      <c r="P81" s="310">
        <f t="shared" ca="1" si="47"/>
        <v>7</v>
      </c>
      <c r="Q81" s="304">
        <f t="shared" ca="1" si="48"/>
        <v>1306.469625</v>
      </c>
      <c r="R81" s="306">
        <f t="shared" ca="1" si="49"/>
        <v>0.64204065068866256</v>
      </c>
      <c r="S81" s="307">
        <f t="shared" ca="1" si="50"/>
        <v>5.573779338599179</v>
      </c>
      <c r="T81" s="304">
        <f t="shared" ca="1" si="30"/>
        <v>54.678775311657951</v>
      </c>
      <c r="U81" s="311">
        <f t="shared" ca="1" si="31"/>
        <v>0</v>
      </c>
      <c r="V81" s="306">
        <f t="shared" ca="1" si="32"/>
        <v>1.208999321215686</v>
      </c>
      <c r="W81" s="304">
        <f t="shared" ca="1" si="33"/>
        <v>228.33653505748359</v>
      </c>
      <c r="Y81" s="314" t="str">
        <f t="shared" ca="1" si="51"/>
        <v/>
      </c>
      <c r="Z81" s="315" t="str">
        <f t="shared" ca="1" si="52"/>
        <v/>
      </c>
      <c r="AA81" s="316" t="str">
        <f t="shared" ca="1" si="53"/>
        <v/>
      </c>
      <c r="AC81" s="310" t="e">
        <f t="shared" ca="1" si="54"/>
        <v>#N/A</v>
      </c>
      <c r="AD81" s="323" t="e">
        <f t="shared" ca="1" si="55"/>
        <v>#N/A</v>
      </c>
      <c r="AE81" s="324">
        <f t="shared" ca="1" si="34"/>
        <v>131.47644409631499</v>
      </c>
      <c r="AG81" s="306">
        <f t="shared" ca="1" si="56"/>
        <v>184.37851855701032</v>
      </c>
      <c r="AH81" s="304">
        <f t="shared" ca="1" si="57"/>
        <v>194.02648625853493</v>
      </c>
    </row>
    <row r="82" spans="1:34" x14ac:dyDescent="0.2">
      <c r="A82" s="347">
        <f t="shared" ca="1" si="35"/>
        <v>0.01</v>
      </c>
      <c r="B82" s="304">
        <f t="shared" ca="1" si="36"/>
        <v>0.78000000000000047</v>
      </c>
      <c r="D82" s="306">
        <f t="shared" ca="1" si="37"/>
        <v>35.042672433096115</v>
      </c>
      <c r="E82" s="307">
        <f t="shared" ca="1" si="38"/>
        <v>180.52071947034059</v>
      </c>
      <c r="F82" s="304">
        <f t="shared" ca="1" si="39"/>
        <v>183.8905083177016</v>
      </c>
      <c r="G82" s="306">
        <f t="shared" ca="1" si="40"/>
        <v>45.25829036424566</v>
      </c>
      <c r="H82" s="307">
        <f t="shared" ca="1" si="41"/>
        <v>245.71771166420731</v>
      </c>
      <c r="I82" s="304">
        <f t="shared" ca="1" si="42"/>
        <v>249.85096892385448</v>
      </c>
      <c r="J82" s="306">
        <f t="shared" ca="1" si="43"/>
        <v>24.261464041465814</v>
      </c>
      <c r="K82" s="307">
        <f t="shared" ca="1" si="44"/>
        <v>133.92459517698356</v>
      </c>
      <c r="L82" s="304">
        <f t="shared" ca="1" si="29"/>
        <v>136.10442987189751</v>
      </c>
      <c r="M82" s="306">
        <f t="shared" ca="1" si="45"/>
        <v>1.3886496597915057</v>
      </c>
      <c r="N82" s="304">
        <f t="shared" ca="1" si="46"/>
        <v>79.563764728330895</v>
      </c>
      <c r="P82" s="310">
        <f t="shared" ca="1" si="47"/>
        <v>7</v>
      </c>
      <c r="Q82" s="304">
        <f t="shared" ca="1" si="48"/>
        <v>1305.786875</v>
      </c>
      <c r="R82" s="306">
        <f t="shared" ca="1" si="49"/>
        <v>0.64170512566315141</v>
      </c>
      <c r="S82" s="307">
        <f t="shared" ca="1" si="50"/>
        <v>5.5673622873425472</v>
      </c>
      <c r="T82" s="304">
        <f t="shared" ca="1" si="30"/>
        <v>54.615824038830389</v>
      </c>
      <c r="U82" s="311">
        <f t="shared" ca="1" si="31"/>
        <v>0</v>
      </c>
      <c r="V82" s="306">
        <f t="shared" ca="1" si="32"/>
        <v>1.2087033631156934</v>
      </c>
      <c r="W82" s="304">
        <f t="shared" ca="1" si="33"/>
        <v>231.67823979639897</v>
      </c>
      <c r="Y82" s="314" t="str">
        <f t="shared" ca="1" si="51"/>
        <v/>
      </c>
      <c r="Z82" s="315" t="str">
        <f t="shared" ca="1" si="52"/>
        <v/>
      </c>
      <c r="AA82" s="316" t="str">
        <f t="shared" ca="1" si="53"/>
        <v/>
      </c>
      <c r="AC82" s="310" t="e">
        <f t="shared" ca="1" si="54"/>
        <v>#N/A</v>
      </c>
      <c r="AD82" s="323" t="e">
        <f t="shared" ca="1" si="55"/>
        <v>#N/A</v>
      </c>
      <c r="AE82" s="324">
        <f t="shared" ca="1" si="34"/>
        <v>133.92459517698356</v>
      </c>
      <c r="AG82" s="306">
        <f t="shared" ca="1" si="56"/>
        <v>183.8819289018989</v>
      </c>
      <c r="AH82" s="304">
        <f t="shared" ca="1" si="57"/>
        <v>193.52976945511708</v>
      </c>
    </row>
    <row r="83" spans="1:34" x14ac:dyDescent="0.2">
      <c r="A83" s="347">
        <f t="shared" ca="1" si="35"/>
        <v>0.01</v>
      </c>
      <c r="B83" s="304">
        <f t="shared" ca="1" si="36"/>
        <v>0.79000000000000048</v>
      </c>
      <c r="D83" s="306">
        <f t="shared" ca="1" si="37"/>
        <v>34.965544053128127</v>
      </c>
      <c r="E83" s="307">
        <f t="shared" ca="1" si="38"/>
        <v>180.02601463249565</v>
      </c>
      <c r="F83" s="304">
        <f t="shared" ca="1" si="39"/>
        <v>183.39017207961493</v>
      </c>
      <c r="G83" s="306">
        <f t="shared" ca="1" si="40"/>
        <v>45.607945804776939</v>
      </c>
      <c r="H83" s="307">
        <f t="shared" ca="1" si="41"/>
        <v>247.51797181053226</v>
      </c>
      <c r="I83" s="304">
        <f t="shared" ca="1" si="42"/>
        <v>251.6847851772747</v>
      </c>
      <c r="J83" s="306">
        <f t="shared" ca="1" si="43"/>
        <v>24.715795222310927</v>
      </c>
      <c r="K83" s="307">
        <f t="shared" ca="1" si="44"/>
        <v>136.39077359435726</v>
      </c>
      <c r="L83" s="304">
        <f t="shared" ca="1" si="29"/>
        <v>138.61209779502806</v>
      </c>
      <c r="M83" s="306">
        <f t="shared" ca="1" si="45"/>
        <v>1.3885790558166249</v>
      </c>
      <c r="N83" s="304">
        <f t="shared" ca="1" si="46"/>
        <v>79.559719418553371</v>
      </c>
      <c r="P83" s="310">
        <f t="shared" ca="1" si="47"/>
        <v>7</v>
      </c>
      <c r="Q83" s="304">
        <f t="shared" ca="1" si="48"/>
        <v>1305.1041249999998</v>
      </c>
      <c r="R83" s="306">
        <f t="shared" ca="1" si="49"/>
        <v>0.64136960063764015</v>
      </c>
      <c r="S83" s="307">
        <f t="shared" ca="1" si="50"/>
        <v>5.5609485913361709</v>
      </c>
      <c r="T83" s="304">
        <f t="shared" ca="1" si="30"/>
        <v>54.552905681007843</v>
      </c>
      <c r="U83" s="311">
        <f t="shared" ca="1" si="31"/>
        <v>0</v>
      </c>
      <c r="V83" s="306">
        <f t="shared" ca="1" si="32"/>
        <v>1.2084052984438318</v>
      </c>
      <c r="W83" s="304">
        <f t="shared" ca="1" si="33"/>
        <v>235.03361701291291</v>
      </c>
      <c r="Y83" s="314" t="str">
        <f t="shared" ca="1" si="51"/>
        <v/>
      </c>
      <c r="Z83" s="315" t="str">
        <f t="shared" ca="1" si="52"/>
        <v/>
      </c>
      <c r="AA83" s="316" t="str">
        <f t="shared" ca="1" si="53"/>
        <v/>
      </c>
      <c r="AC83" s="310" t="e">
        <f t="shared" ca="1" si="54"/>
        <v>#N/A</v>
      </c>
      <c r="AD83" s="323" t="e">
        <f t="shared" ca="1" si="55"/>
        <v>#N/A</v>
      </c>
      <c r="AE83" s="324">
        <f t="shared" ca="1" si="34"/>
        <v>136.39077359435726</v>
      </c>
      <c r="AG83" s="306">
        <f t="shared" ca="1" si="56"/>
        <v>183.38156261058134</v>
      </c>
      <c r="AH83" s="304">
        <f t="shared" ca="1" si="57"/>
        <v>193.02927685322854</v>
      </c>
    </row>
    <row r="84" spans="1:34" x14ac:dyDescent="0.2">
      <c r="A84" s="347">
        <f t="shared" ca="1" si="35"/>
        <v>0.01</v>
      </c>
      <c r="B84" s="304">
        <f t="shared" ca="1" si="36"/>
        <v>0.80000000000000049</v>
      </c>
      <c r="D84" s="306">
        <f t="shared" ca="1" si="37"/>
        <v>34.887576019216823</v>
      </c>
      <c r="E84" s="307">
        <f t="shared" ca="1" si="38"/>
        <v>179.52766705094308</v>
      </c>
      <c r="F84" s="304">
        <f t="shared" ca="1" si="39"/>
        <v>182.88610170609167</v>
      </c>
      <c r="G84" s="306">
        <f t="shared" ca="1" si="40"/>
        <v>45.956821564969104</v>
      </c>
      <c r="H84" s="307">
        <f t="shared" ca="1" si="41"/>
        <v>249.31324848104168</v>
      </c>
      <c r="I84" s="304">
        <f t="shared" ca="1" si="42"/>
        <v>253.51356041940645</v>
      </c>
      <c r="J84" s="306">
        <f t="shared" ca="1" si="43"/>
        <v>25.173619059159659</v>
      </c>
      <c r="K84" s="307">
        <f t="shared" ca="1" si="44"/>
        <v>138.87492969581513</v>
      </c>
      <c r="L84" s="304">
        <f t="shared" ca="1" si="29"/>
        <v>141.1380784712378</v>
      </c>
      <c r="M84" s="306">
        <f t="shared" ca="1" si="45"/>
        <v>1.3885089342900037</v>
      </c>
      <c r="N84" s="304">
        <f t="shared" ca="1" si="46"/>
        <v>79.555701751024955</v>
      </c>
      <c r="P84" s="310">
        <f t="shared" ca="1" si="47"/>
        <v>7</v>
      </c>
      <c r="Q84" s="304">
        <f t="shared" ca="1" si="48"/>
        <v>1304.4213749999999</v>
      </c>
      <c r="R84" s="306">
        <f t="shared" ca="1" si="49"/>
        <v>0.64103407561212911</v>
      </c>
      <c r="S84" s="307">
        <f t="shared" ca="1" si="50"/>
        <v>5.55453825058005</v>
      </c>
      <c r="T84" s="304">
        <f t="shared" ca="1" si="30"/>
        <v>54.49002023819029</v>
      </c>
      <c r="U84" s="311">
        <f t="shared" ca="1" si="31"/>
        <v>0</v>
      </c>
      <c r="V84" s="306">
        <f t="shared" ca="1" si="32"/>
        <v>1.2081051347732916</v>
      </c>
      <c r="W84" s="304">
        <f t="shared" ca="1" si="33"/>
        <v>238.40236424395513</v>
      </c>
      <c r="Y84" s="314" t="str">
        <f t="shared" ca="1" si="51"/>
        <v/>
      </c>
      <c r="Z84" s="315" t="str">
        <f t="shared" ca="1" si="52"/>
        <v/>
      </c>
      <c r="AA84" s="316" t="str">
        <f t="shared" ca="1" si="53"/>
        <v/>
      </c>
      <c r="AC84" s="310" t="e">
        <f t="shared" ca="1" si="54"/>
        <v>#N/A</v>
      </c>
      <c r="AD84" s="323" t="e">
        <f t="shared" ca="1" si="55"/>
        <v>#N/A</v>
      </c>
      <c r="AE84" s="324">
        <f t="shared" ca="1" si="34"/>
        <v>138.87492969581513</v>
      </c>
      <c r="AG84" s="306">
        <f t="shared" ca="1" si="56"/>
        <v>182.8774618865057</v>
      </c>
      <c r="AH84" s="304">
        <f t="shared" ca="1" si="57"/>
        <v>192.52505064222268</v>
      </c>
    </row>
    <row r="85" spans="1:34" x14ac:dyDescent="0.2">
      <c r="A85" s="347">
        <f t="shared" ca="1" si="35"/>
        <v>0.01</v>
      </c>
      <c r="B85" s="304">
        <f t="shared" ca="1" si="36"/>
        <v>0.8100000000000005</v>
      </c>
      <c r="D85" s="306">
        <f t="shared" ca="1" si="37"/>
        <v>34.781579438821971</v>
      </c>
      <c r="E85" s="307">
        <f t="shared" ca="1" si="38"/>
        <v>178.87816993653948</v>
      </c>
      <c r="F85" s="304">
        <f t="shared" ca="1" si="39"/>
        <v>182.22831269620147</v>
      </c>
      <c r="G85" s="306">
        <f t="shared" ca="1" si="40"/>
        <v>46.304637359357322</v>
      </c>
      <c r="H85" s="307">
        <f t="shared" ca="1" si="41"/>
        <v>251.10203018040707</v>
      </c>
      <c r="I85" s="304">
        <f t="shared" ca="1" si="42"/>
        <v>255.33575738956668</v>
      </c>
      <c r="J85" s="306">
        <f t="shared" ca="1" si="43"/>
        <v>25.634926353781292</v>
      </c>
      <c r="K85" s="307">
        <f t="shared" ca="1" si="44"/>
        <v>141.37700608912237</v>
      </c>
      <c r="L85" s="304">
        <f t="shared" ca="1" si="29"/>
        <v>143.68231380336113</v>
      </c>
      <c r="M85" s="306">
        <f t="shared" ca="1" si="45"/>
        <v>1.3884392866893298</v>
      </c>
      <c r="N85" s="304">
        <f t="shared" ca="1" si="46"/>
        <v>79.551711237453134</v>
      </c>
      <c r="P85" s="310">
        <f t="shared" ca="1" si="47"/>
        <v>8</v>
      </c>
      <c r="Q85" s="304">
        <f t="shared" ca="1" si="48"/>
        <v>1302.9069999999999</v>
      </c>
      <c r="R85" s="306">
        <f t="shared" ca="1" si="49"/>
        <v>0.64028986365971829</v>
      </c>
      <c r="S85" s="307">
        <f t="shared" ca="1" si="50"/>
        <v>5.5481353519434524</v>
      </c>
      <c r="T85" s="304">
        <f t="shared" ca="1" si="30"/>
        <v>54.42720780256527</v>
      </c>
      <c r="U85" s="311">
        <f t="shared" ca="1" si="31"/>
        <v>0</v>
      </c>
      <c r="V85" s="306">
        <f t="shared" ca="1" si="32"/>
        <v>1.2078028806166712</v>
      </c>
      <c r="W85" s="304">
        <f t="shared" ca="1" si="33"/>
        <v>241.78133735132491</v>
      </c>
      <c r="Y85" s="314" t="str">
        <f t="shared" ca="1" si="51"/>
        <v/>
      </c>
      <c r="Z85" s="315" t="str">
        <f t="shared" ca="1" si="52"/>
        <v/>
      </c>
      <c r="AA85" s="316" t="str">
        <f t="shared" ca="1" si="53"/>
        <v/>
      </c>
      <c r="AC85" s="310" t="e">
        <f t="shared" ca="1" si="54"/>
        <v>#N/A</v>
      </c>
      <c r="AD85" s="323" t="e">
        <f t="shared" ca="1" si="55"/>
        <v>#N/A</v>
      </c>
      <c r="AE85" s="324">
        <f t="shared" ca="1" si="34"/>
        <v>141.37700608912237</v>
      </c>
      <c r="AG85" s="306">
        <f t="shared" ca="1" si="56"/>
        <v>182.2196350870388</v>
      </c>
      <c r="AH85" s="304">
        <f t="shared" ca="1" si="57"/>
        <v>191.8670991656972</v>
      </c>
    </row>
    <row r="86" spans="1:34" x14ac:dyDescent="0.2">
      <c r="A86" s="347">
        <f t="shared" ca="1" si="35"/>
        <v>0.01</v>
      </c>
      <c r="B86" s="304">
        <f t="shared" ca="1" si="36"/>
        <v>0.82000000000000051</v>
      </c>
      <c r="D86" s="306">
        <f t="shared" ca="1" si="37"/>
        <v>34.647506240680009</v>
      </c>
      <c r="E86" s="307">
        <f t="shared" ca="1" si="38"/>
        <v>178.07742669992953</v>
      </c>
      <c r="F86" s="304">
        <f t="shared" ca="1" si="39"/>
        <v>181.4167015155075</v>
      </c>
      <c r="G86" s="306">
        <f t="shared" ca="1" si="40"/>
        <v>46.651112421764125</v>
      </c>
      <c r="H86" s="307">
        <f t="shared" ca="1" si="41"/>
        <v>252.88280444740636</v>
      </c>
      <c r="I86" s="304">
        <f t="shared" ca="1" si="42"/>
        <v>257.14983778990262</v>
      </c>
      <c r="J86" s="306">
        <f t="shared" ca="1" si="43"/>
        <v>26.099705102686901</v>
      </c>
      <c r="K86" s="307">
        <f t="shared" ca="1" si="44"/>
        <v>143.89693026226144</v>
      </c>
      <c r="L86" s="304">
        <f t="shared" ca="1" si="29"/>
        <v>146.24473031651209</v>
      </c>
      <c r="M86" s="306">
        <f t="shared" ca="1" si="45"/>
        <v>1.3883701042927736</v>
      </c>
      <c r="N86" s="304">
        <f t="shared" ca="1" si="46"/>
        <v>79.547747378113868</v>
      </c>
      <c r="P86" s="310">
        <f t="shared" ca="1" si="47"/>
        <v>8</v>
      </c>
      <c r="Q86" s="304">
        <f t="shared" ca="1" si="48"/>
        <v>1300.5609999999999</v>
      </c>
      <c r="R86" s="306">
        <f t="shared" ca="1" si="49"/>
        <v>0.63913696478040782</v>
      </c>
      <c r="S86" s="307">
        <f t="shared" ca="1" si="50"/>
        <v>5.5417439822956487</v>
      </c>
      <c r="T86" s="304">
        <f t="shared" ca="1" si="30"/>
        <v>54.364508466320316</v>
      </c>
      <c r="U86" s="311">
        <f t="shared" ca="1" si="31"/>
        <v>0</v>
      </c>
      <c r="V86" s="306">
        <f t="shared" ca="1" si="32"/>
        <v>1.2074985463158867</v>
      </c>
      <c r="W86" s="304">
        <f t="shared" ca="1" si="33"/>
        <v>245.16731141299709</v>
      </c>
      <c r="Y86" s="314" t="str">
        <f t="shared" ca="1" si="51"/>
        <v/>
      </c>
      <c r="Z86" s="315" t="str">
        <f t="shared" ca="1" si="52"/>
        <v/>
      </c>
      <c r="AA86" s="316" t="str">
        <f t="shared" ca="1" si="53"/>
        <v/>
      </c>
      <c r="AC86" s="310" t="e">
        <f t="shared" ca="1" si="54"/>
        <v>#N/A</v>
      </c>
      <c r="AD86" s="323" t="e">
        <f t="shared" ca="1" si="55"/>
        <v>#N/A</v>
      </c>
      <c r="AE86" s="324">
        <f t="shared" ca="1" si="34"/>
        <v>143.89693026226144</v>
      </c>
      <c r="AG86" s="306">
        <f t="shared" ca="1" si="56"/>
        <v>181.4079784950182</v>
      </c>
      <c r="AH86" s="304">
        <f t="shared" ca="1" si="57"/>
        <v>191.05531869230796</v>
      </c>
    </row>
    <row r="87" spans="1:34" x14ac:dyDescent="0.2">
      <c r="A87" s="347">
        <f t="shared" ca="1" si="35"/>
        <v>0.01</v>
      </c>
      <c r="B87" s="304">
        <f t="shared" ca="1" si="36"/>
        <v>0.83000000000000052</v>
      </c>
      <c r="D87" s="306">
        <f t="shared" ca="1" si="37"/>
        <v>34.512593217088117</v>
      </c>
      <c r="E87" s="307">
        <f t="shared" ca="1" si="38"/>
        <v>177.27324214404089</v>
      </c>
      <c r="F87" s="304">
        <f t="shared" ca="1" si="39"/>
        <v>180.60155445296687</v>
      </c>
      <c r="G87" s="306">
        <f t="shared" ca="1" si="40"/>
        <v>46.996238353935006</v>
      </c>
      <c r="H87" s="307">
        <f t="shared" ca="1" si="41"/>
        <v>254.65553686884675</v>
      </c>
      <c r="I87" s="304">
        <f t="shared" ca="1" si="42"/>
        <v>258.95576625628644</v>
      </c>
      <c r="J87" s="306">
        <f t="shared" ca="1" si="43"/>
        <v>26.567941856565398</v>
      </c>
      <c r="K87" s="307">
        <f t="shared" ca="1" si="44"/>
        <v>146.43462196884269</v>
      </c>
      <c r="L87" s="304">
        <f t="shared" ca="1" si="29"/>
        <v>148.82524666753187</v>
      </c>
      <c r="M87" s="306">
        <f t="shared" ca="1" si="45"/>
        <v>1.3883013785929061</v>
      </c>
      <c r="N87" s="304">
        <f t="shared" ca="1" si="46"/>
        <v>79.543809685567382</v>
      </c>
      <c r="P87" s="310">
        <f t="shared" ca="1" si="47"/>
        <v>8</v>
      </c>
      <c r="Q87" s="304">
        <f t="shared" ca="1" si="48"/>
        <v>1298.2149999999999</v>
      </c>
      <c r="R87" s="306">
        <f t="shared" ca="1" si="49"/>
        <v>0.63798406590109746</v>
      </c>
      <c r="S87" s="307">
        <f t="shared" ca="1" si="50"/>
        <v>5.5353641416366379</v>
      </c>
      <c r="T87" s="304">
        <f t="shared" ca="1" si="30"/>
        <v>54.301922229455421</v>
      </c>
      <c r="U87" s="311">
        <f t="shared" ca="1" si="31"/>
        <v>0</v>
      </c>
      <c r="V87" s="306">
        <f t="shared" ca="1" si="32"/>
        <v>1.2071921431481261</v>
      </c>
      <c r="W87" s="304">
        <f t="shared" ca="1" si="33"/>
        <v>248.55986867275794</v>
      </c>
      <c r="Y87" s="314" t="str">
        <f t="shared" ca="1" si="51"/>
        <v/>
      </c>
      <c r="Z87" s="315" t="str">
        <f t="shared" ca="1" si="52"/>
        <v/>
      </c>
      <c r="AA87" s="316" t="str">
        <f t="shared" ca="1" si="53"/>
        <v/>
      </c>
      <c r="AC87" s="310" t="e">
        <f t="shared" ca="1" si="54"/>
        <v>#N/A</v>
      </c>
      <c r="AD87" s="323" t="e">
        <f t="shared" ca="1" si="55"/>
        <v>#N/A</v>
      </c>
      <c r="AE87" s="324">
        <f t="shared" ca="1" si="34"/>
        <v>146.43462196884269</v>
      </c>
      <c r="AG87" s="306">
        <f t="shared" ca="1" si="56"/>
        <v>180.59278548310138</v>
      </c>
      <c r="AH87" s="304">
        <f t="shared" ca="1" si="57"/>
        <v>190.24000258014621</v>
      </c>
    </row>
    <row r="88" spans="1:34" x14ac:dyDescent="0.2">
      <c r="A88" s="347">
        <f t="shared" ca="1" si="35"/>
        <v>0.01</v>
      </c>
      <c r="B88" s="304">
        <f t="shared" ca="1" si="36"/>
        <v>0.84000000000000052</v>
      </c>
      <c r="D88" s="306">
        <f t="shared" ca="1" si="37"/>
        <v>34.376854772346604</v>
      </c>
      <c r="E88" s="307">
        <f t="shared" ca="1" si="38"/>
        <v>176.46568321500155</v>
      </c>
      <c r="F88" s="304">
        <f t="shared" ca="1" si="39"/>
        <v>179.78293994863998</v>
      </c>
      <c r="G88" s="306">
        <f t="shared" ca="1" si="40"/>
        <v>47.340006901658469</v>
      </c>
      <c r="H88" s="307">
        <f t="shared" ca="1" si="41"/>
        <v>256.42019370099678</v>
      </c>
      <c r="I88" s="304">
        <f t="shared" ca="1" si="42"/>
        <v>260.75350810891456</v>
      </c>
      <c r="J88" s="306">
        <f t="shared" ca="1" si="43"/>
        <v>27.039623082843367</v>
      </c>
      <c r="K88" s="307">
        <f t="shared" ca="1" si="44"/>
        <v>148.99000062169191</v>
      </c>
      <c r="L88" s="304">
        <f t="shared" ca="1" si="29"/>
        <v>151.42378116304582</v>
      </c>
      <c r="M88" s="306">
        <f t="shared" ca="1" si="45"/>
        <v>1.3882331012896587</v>
      </c>
      <c r="N88" s="304">
        <f t="shared" ca="1" si="46"/>
        <v>79.539897684254768</v>
      </c>
      <c r="P88" s="310">
        <f t="shared" ca="1" si="47"/>
        <v>8</v>
      </c>
      <c r="Q88" s="304">
        <f t="shared" ca="1" si="48"/>
        <v>1295.8689999999997</v>
      </c>
      <c r="R88" s="306">
        <f t="shared" ca="1" si="49"/>
        <v>0.63683116702178688</v>
      </c>
      <c r="S88" s="307">
        <f t="shared" ca="1" si="50"/>
        <v>5.5289958299664201</v>
      </c>
      <c r="T88" s="304">
        <f t="shared" ca="1" si="30"/>
        <v>54.239449091970585</v>
      </c>
      <c r="U88" s="311">
        <f t="shared" ca="1" si="31"/>
        <v>0</v>
      </c>
      <c r="V88" s="306">
        <f t="shared" ca="1" si="32"/>
        <v>1.2068836824321276</v>
      </c>
      <c r="W88" s="304">
        <f t="shared" ca="1" si="33"/>
        <v>251.95859272453563</v>
      </c>
      <c r="Y88" s="314" t="str">
        <f t="shared" ca="1" si="51"/>
        <v/>
      </c>
      <c r="Z88" s="315" t="str">
        <f t="shared" ca="1" si="52"/>
        <v/>
      </c>
      <c r="AA88" s="316" t="str">
        <f t="shared" ca="1" si="53"/>
        <v/>
      </c>
      <c r="AC88" s="310" t="e">
        <f t="shared" ca="1" si="54"/>
        <v>#N/A</v>
      </c>
      <c r="AD88" s="323" t="e">
        <f t="shared" ca="1" si="55"/>
        <v>#N/A</v>
      </c>
      <c r="AE88" s="324">
        <f t="shared" ca="1" si="34"/>
        <v>148.99000062169191</v>
      </c>
      <c r="AG88" s="306">
        <f t="shared" ca="1" si="56"/>
        <v>179.77412448390976</v>
      </c>
      <c r="AH88" s="304">
        <f t="shared" ca="1" si="57"/>
        <v>189.42121924761921</v>
      </c>
    </row>
    <row r="89" spans="1:34" x14ac:dyDescent="0.2">
      <c r="A89" s="347">
        <f t="shared" ca="1" si="35"/>
        <v>0.01</v>
      </c>
      <c r="B89" s="304">
        <f t="shared" ca="1" si="36"/>
        <v>0.85000000000000053</v>
      </c>
      <c r="D89" s="306">
        <f t="shared" ca="1" si="37"/>
        <v>34.240305293565946</v>
      </c>
      <c r="E89" s="307">
        <f t="shared" ca="1" si="38"/>
        <v>175.65481697808664</v>
      </c>
      <c r="F89" s="304">
        <f t="shared" ca="1" si="39"/>
        <v>178.96092655717257</v>
      </c>
      <c r="G89" s="306">
        <f t="shared" ca="1" si="40"/>
        <v>47.682409954594128</v>
      </c>
      <c r="H89" s="307">
        <f t="shared" ca="1" si="41"/>
        <v>258.17674187077762</v>
      </c>
      <c r="I89" s="304">
        <f t="shared" ca="1" si="42"/>
        <v>262.54302935345305</v>
      </c>
      <c r="J89" s="306">
        <f t="shared" ca="1" si="43"/>
        <v>27.514735167124631</v>
      </c>
      <c r="K89" s="307">
        <f t="shared" ca="1" si="44"/>
        <v>151.56298529955077</v>
      </c>
      <c r="L89" s="304">
        <f t="shared" ca="1" si="29"/>
        <v>154.0402517663122</v>
      </c>
      <c r="M89" s="306">
        <f t="shared" ca="1" si="45"/>
        <v>1.3881652642835713</v>
      </c>
      <c r="N89" s="304">
        <f t="shared" ca="1" si="46"/>
        <v>79.536010910111159</v>
      </c>
      <c r="P89" s="310">
        <f t="shared" ca="1" si="47"/>
        <v>8</v>
      </c>
      <c r="Q89" s="304">
        <f t="shared" ca="1" si="48"/>
        <v>1293.5229999999997</v>
      </c>
      <c r="R89" s="306">
        <f t="shared" ca="1" si="49"/>
        <v>0.63567826814247652</v>
      </c>
      <c r="S89" s="307">
        <f t="shared" ca="1" si="50"/>
        <v>5.5226390472849953</v>
      </c>
      <c r="T89" s="304">
        <f t="shared" ca="1" si="30"/>
        <v>54.177089053865807</v>
      </c>
      <c r="U89" s="311">
        <f t="shared" ca="1" si="31"/>
        <v>0</v>
      </c>
      <c r="V89" s="306">
        <f t="shared" ca="1" si="32"/>
        <v>1.2065731755271398</v>
      </c>
      <c r="W89" s="304">
        <f t="shared" ca="1" si="33"/>
        <v>255.36306858817528</v>
      </c>
      <c r="Y89" s="314" t="str">
        <f t="shared" ca="1" si="51"/>
        <v/>
      </c>
      <c r="Z89" s="315" t="str">
        <f t="shared" ca="1" si="52"/>
        <v/>
      </c>
      <c r="AA89" s="316" t="str">
        <f t="shared" ca="1" si="53"/>
        <v/>
      </c>
      <c r="AC89" s="310" t="e">
        <f t="shared" ca="1" si="54"/>
        <v>#N/A</v>
      </c>
      <c r="AD89" s="323" t="e">
        <f t="shared" ca="1" si="55"/>
        <v>#N/A</v>
      </c>
      <c r="AE89" s="324">
        <f t="shared" ca="1" si="34"/>
        <v>151.56298529955077</v>
      </c>
      <c r="AG89" s="306">
        <f t="shared" ca="1" si="56"/>
        <v>178.95206404454561</v>
      </c>
      <c r="AH89" s="304">
        <f t="shared" ca="1" si="57"/>
        <v>188.59903722795559</v>
      </c>
    </row>
    <row r="90" spans="1:34" x14ac:dyDescent="0.2">
      <c r="A90" s="347">
        <f t="shared" ca="1" si="35"/>
        <v>0.01</v>
      </c>
      <c r="B90" s="304">
        <f t="shared" ca="1" si="36"/>
        <v>0.86000000000000054</v>
      </c>
      <c r="D90" s="306">
        <f t="shared" ca="1" si="37"/>
        <v>34.102959149571781</v>
      </c>
      <c r="E90" s="307">
        <f t="shared" ca="1" si="38"/>
        <v>174.84071060319516</v>
      </c>
      <c r="F90" s="304">
        <f t="shared" ca="1" si="39"/>
        <v>178.1355829333028</v>
      </c>
      <c r="G90" s="306">
        <f t="shared" ca="1" si="40"/>
        <v>48.023439546089847</v>
      </c>
      <c r="H90" s="307">
        <f t="shared" ca="1" si="41"/>
        <v>259.92514897680957</v>
      </c>
      <c r="I90" s="304">
        <f t="shared" ca="1" si="42"/>
        <v>264.32429668203713</v>
      </c>
      <c r="J90" s="306">
        <f t="shared" ca="1" si="43"/>
        <v>27.993264414628051</v>
      </c>
      <c r="K90" s="307">
        <f t="shared" ca="1" si="44"/>
        <v>154.15349475378872</v>
      </c>
      <c r="L90" s="304">
        <f t="shared" ca="1" si="29"/>
        <v>156.67457610408158</v>
      </c>
      <c r="M90" s="306">
        <f t="shared" ca="1" si="45"/>
        <v>1.3880978596693125</v>
      </c>
      <c r="N90" s="304">
        <f t="shared" ca="1" si="46"/>
        <v>79.532148910194422</v>
      </c>
      <c r="P90" s="310">
        <f t="shared" ca="1" si="47"/>
        <v>8</v>
      </c>
      <c r="Q90" s="304">
        <f t="shared" ca="1" si="48"/>
        <v>1291.1769999999997</v>
      </c>
      <c r="R90" s="306">
        <f t="shared" ca="1" si="49"/>
        <v>0.63452536926316605</v>
      </c>
      <c r="S90" s="307">
        <f t="shared" ca="1" si="50"/>
        <v>5.5162937935923635</v>
      </c>
      <c r="T90" s="304">
        <f t="shared" ca="1" si="30"/>
        <v>54.114842115141087</v>
      </c>
      <c r="U90" s="311">
        <f t="shared" ca="1" si="31"/>
        <v>0</v>
      </c>
      <c r="V90" s="306">
        <f t="shared" ca="1" si="32"/>
        <v>1.2062606338318755</v>
      </c>
      <c r="W90" s="304">
        <f t="shared" ca="1" si="33"/>
        <v>258.77288278426545</v>
      </c>
      <c r="Y90" s="314" t="str">
        <f t="shared" ca="1" si="51"/>
        <v/>
      </c>
      <c r="Z90" s="315" t="str">
        <f t="shared" ca="1" si="52"/>
        <v/>
      </c>
      <c r="AA90" s="316" t="str">
        <f t="shared" ca="1" si="53"/>
        <v/>
      </c>
      <c r="AC90" s="310" t="e">
        <f t="shared" ca="1" si="54"/>
        <v>#N/A</v>
      </c>
      <c r="AD90" s="323" t="e">
        <f t="shared" ca="1" si="55"/>
        <v>#N/A</v>
      </c>
      <c r="AE90" s="324">
        <f t="shared" ca="1" si="34"/>
        <v>154.15349475378872</v>
      </c>
      <c r="AG90" s="306">
        <f t="shared" ca="1" si="56"/>
        <v>178.12667281209622</v>
      </c>
      <c r="AH90" s="304">
        <f t="shared" ca="1" si="57"/>
        <v>187.77352515469877</v>
      </c>
    </row>
    <row r="91" spans="1:34" x14ac:dyDescent="0.2">
      <c r="A91" s="347">
        <f t="shared" ca="1" si="35"/>
        <v>0.01</v>
      </c>
      <c r="B91" s="304">
        <f t="shared" ca="1" si="36"/>
        <v>0.87000000000000055</v>
      </c>
      <c r="D91" s="306">
        <f t="shared" ca="1" si="37"/>
        <v>33.964830689754301</v>
      </c>
      <c r="E91" s="307">
        <f t="shared" ca="1" si="38"/>
        <v>174.0234313504065</v>
      </c>
      <c r="F91" s="304">
        <f t="shared" ca="1" si="39"/>
        <v>177.30697781743763</v>
      </c>
      <c r="G91" s="306">
        <f t="shared" ca="1" si="40"/>
        <v>48.363087852987391</v>
      </c>
      <c r="H91" s="307">
        <f t="shared" ca="1" si="41"/>
        <v>261.66538329031363</v>
      </c>
      <c r="I91" s="304">
        <f t="shared" ca="1" si="42"/>
        <v>266.097277474127</v>
      </c>
      <c r="J91" s="306">
        <f t="shared" ca="1" si="43"/>
        <v>28.475197051623436</v>
      </c>
      <c r="K91" s="307">
        <f t="shared" ca="1" si="44"/>
        <v>156.76144741512434</v>
      </c>
      <c r="L91" s="304">
        <f t="shared" ca="1" si="29"/>
        <v>159.32667147346541</v>
      </c>
      <c r="M91" s="306">
        <f t="shared" ca="1" si="45"/>
        <v>1.3880308797294603</v>
      </c>
      <c r="N91" s="304">
        <f t="shared" ca="1" si="46"/>
        <v>79.52831124232884</v>
      </c>
      <c r="P91" s="310">
        <f t="shared" ca="1" si="47"/>
        <v>8</v>
      </c>
      <c r="Q91" s="304">
        <f t="shared" ca="1" si="48"/>
        <v>1288.8309999999997</v>
      </c>
      <c r="R91" s="306">
        <f t="shared" ca="1" si="49"/>
        <v>0.63337247038385569</v>
      </c>
      <c r="S91" s="307">
        <f t="shared" ca="1" si="50"/>
        <v>5.5099600688885246</v>
      </c>
      <c r="T91" s="304">
        <f t="shared" ca="1" si="30"/>
        <v>54.052708275796427</v>
      </c>
      <c r="U91" s="311">
        <f t="shared" ca="1" si="31"/>
        <v>0</v>
      </c>
      <c r="V91" s="306">
        <f t="shared" ca="1" si="32"/>
        <v>1.20594606878347</v>
      </c>
      <c r="W91" s="304">
        <f t="shared" ca="1" si="33"/>
        <v>262.18762340799873</v>
      </c>
      <c r="Y91" s="314" t="str">
        <f t="shared" ca="1" si="51"/>
        <v/>
      </c>
      <c r="Z91" s="315" t="str">
        <f t="shared" ca="1" si="52"/>
        <v/>
      </c>
      <c r="AA91" s="316" t="str">
        <f t="shared" ca="1" si="53"/>
        <v/>
      </c>
      <c r="AC91" s="310" t="e">
        <f t="shared" ca="1" si="54"/>
        <v>#N/A</v>
      </c>
      <c r="AD91" s="323" t="e">
        <f t="shared" ca="1" si="55"/>
        <v>#N/A</v>
      </c>
      <c r="AE91" s="324">
        <f t="shared" ca="1" si="34"/>
        <v>156.76144741512434</v>
      </c>
      <c r="AG91" s="306">
        <f t="shared" ca="1" si="56"/>
        <v>177.29801951920743</v>
      </c>
      <c r="AH91" s="304">
        <f t="shared" ca="1" si="57"/>
        <v>186.94475174726969</v>
      </c>
    </row>
    <row r="92" spans="1:34" x14ac:dyDescent="0.2">
      <c r="A92" s="347">
        <f t="shared" ca="1" si="35"/>
        <v>0.01</v>
      </c>
      <c r="B92" s="304">
        <f t="shared" ca="1" si="36"/>
        <v>0.88000000000000056</v>
      </c>
      <c r="D92" s="306">
        <f t="shared" ca="1" si="37"/>
        <v>33.825934242865216</v>
      </c>
      <c r="E92" s="307">
        <f t="shared" ca="1" si="38"/>
        <v>173.20304655561898</v>
      </c>
      <c r="F92" s="304">
        <f t="shared" ca="1" si="39"/>
        <v>176.4751800213009</v>
      </c>
      <c r="G92" s="306">
        <f t="shared" ca="1" si="40"/>
        <v>48.701347195416041</v>
      </c>
      <c r="H92" s="307">
        <f t="shared" ca="1" si="41"/>
        <v>263.39741375586982</v>
      </c>
      <c r="I92" s="304">
        <f t="shared" ca="1" si="42"/>
        <v>267.86193979721969</v>
      </c>
      <c r="J92" s="306">
        <f t="shared" ca="1" si="43"/>
        <v>28.960519226865454</v>
      </c>
      <c r="K92" s="307">
        <f t="shared" ca="1" si="44"/>
        <v>159.38676140035525</v>
      </c>
      <c r="L92" s="304">
        <f t="shared" ca="1" si="29"/>
        <v>161.99645484881273</v>
      </c>
      <c r="M92" s="306">
        <f t="shared" ca="1" si="45"/>
        <v>1.3879643169285305</v>
      </c>
      <c r="N92" s="304">
        <f t="shared" ca="1" si="46"/>
        <v>79.524497474762995</v>
      </c>
      <c r="P92" s="310">
        <f t="shared" ca="1" si="47"/>
        <v>8</v>
      </c>
      <c r="Q92" s="304">
        <f t="shared" ca="1" si="48"/>
        <v>1286.4849999999997</v>
      </c>
      <c r="R92" s="306">
        <f t="shared" ca="1" si="49"/>
        <v>0.63221957150454522</v>
      </c>
      <c r="S92" s="307">
        <f t="shared" ca="1" si="50"/>
        <v>5.5036378731734787</v>
      </c>
      <c r="T92" s="304">
        <f t="shared" ca="1" si="30"/>
        <v>53.990687535831832</v>
      </c>
      <c r="U92" s="311">
        <f t="shared" ca="1" si="31"/>
        <v>0</v>
      </c>
      <c r="V92" s="306">
        <f t="shared" ca="1" si="32"/>
        <v>1.2056294918564407</v>
      </c>
      <c r="W92" s="304">
        <f t="shared" ca="1" si="33"/>
        <v>265.60688020204464</v>
      </c>
      <c r="Y92" s="314" t="str">
        <f t="shared" ca="1" si="51"/>
        <v/>
      </c>
      <c r="Z92" s="315" t="str">
        <f t="shared" ca="1" si="52"/>
        <v/>
      </c>
      <c r="AA92" s="316" t="str">
        <f t="shared" ca="1" si="53"/>
        <v/>
      </c>
      <c r="AC92" s="310" t="e">
        <f t="shared" ca="1" si="54"/>
        <v>#N/A</v>
      </c>
      <c r="AD92" s="323" t="e">
        <f t="shared" ca="1" si="55"/>
        <v>#N/A</v>
      </c>
      <c r="AE92" s="324">
        <f t="shared" ca="1" si="34"/>
        <v>159.38676140035525</v>
      </c>
      <c r="AG92" s="306">
        <f t="shared" ca="1" si="56"/>
        <v>176.46617296972855</v>
      </c>
      <c r="AH92" s="304">
        <f t="shared" ca="1" si="57"/>
        <v>186.11278579660186</v>
      </c>
    </row>
    <row r="93" spans="1:34" x14ac:dyDescent="0.2">
      <c r="A93" s="347">
        <f t="shared" ca="1" si="35"/>
        <v>0.01</v>
      </c>
      <c r="B93" s="304">
        <f t="shared" ca="1" si="36"/>
        <v>0.89000000000000057</v>
      </c>
      <c r="D93" s="306">
        <f t="shared" ca="1" si="37"/>
        <v>33.686284115766817</v>
      </c>
      <c r="E93" s="307">
        <f t="shared" ca="1" si="38"/>
        <v>172.37962361627569</v>
      </c>
      <c r="F93" s="304">
        <f t="shared" ca="1" si="39"/>
        <v>175.64025841365935</v>
      </c>
      <c r="G93" s="306">
        <f t="shared" ca="1" si="40"/>
        <v>49.038210036573709</v>
      </c>
      <c r="H93" s="307">
        <f t="shared" ca="1" si="41"/>
        <v>265.12120999203256</v>
      </c>
      <c r="I93" s="304">
        <f t="shared" ca="1" si="42"/>
        <v>269.61825240741871</v>
      </c>
      <c r="J93" s="306">
        <f t="shared" ca="1" si="43"/>
        <v>29.449217013025404</v>
      </c>
      <c r="K93" s="307">
        <f t="shared" ca="1" si="44"/>
        <v>162.02935451909477</v>
      </c>
      <c r="L93" s="304">
        <f t="shared" ca="1" si="29"/>
        <v>164.68384288859292</v>
      </c>
      <c r="M93" s="306">
        <f t="shared" ca="1" si="45"/>
        <v>1.3878981639072416</v>
      </c>
      <c r="N93" s="304">
        <f t="shared" ca="1" si="46"/>
        <v>79.520707185841104</v>
      </c>
      <c r="P93" s="310">
        <f t="shared" ca="1" si="47"/>
        <v>8</v>
      </c>
      <c r="Q93" s="304">
        <f t="shared" ca="1" si="48"/>
        <v>1284.1389999999997</v>
      </c>
      <c r="R93" s="306">
        <f t="shared" ca="1" si="49"/>
        <v>0.63106667262523486</v>
      </c>
      <c r="S93" s="307">
        <f t="shared" ca="1" si="50"/>
        <v>5.4973272064472267</v>
      </c>
      <c r="T93" s="304">
        <f t="shared" ca="1" si="30"/>
        <v>53.928779895247295</v>
      </c>
      <c r="U93" s="311">
        <f t="shared" ca="1" si="31"/>
        <v>0</v>
      </c>
      <c r="V93" s="306">
        <f t="shared" ca="1" si="32"/>
        <v>1.2053109145616434</v>
      </c>
      <c r="W93" s="304">
        <f t="shared" ca="1" si="33"/>
        <v>269.03024462841569</v>
      </c>
      <c r="Y93" s="314" t="str">
        <f t="shared" ca="1" si="51"/>
        <v/>
      </c>
      <c r="Z93" s="315" t="str">
        <f t="shared" ca="1" si="52"/>
        <v/>
      </c>
      <c r="AA93" s="316" t="str">
        <f t="shared" ca="1" si="53"/>
        <v/>
      </c>
      <c r="AC93" s="310" t="e">
        <f t="shared" ca="1" si="54"/>
        <v>#N/A</v>
      </c>
      <c r="AD93" s="323" t="e">
        <f t="shared" ca="1" si="55"/>
        <v>#N/A</v>
      </c>
      <c r="AE93" s="324">
        <f t="shared" ca="1" si="34"/>
        <v>162.02935451909477</v>
      </c>
      <c r="AG93" s="306">
        <f t="shared" ca="1" si="56"/>
        <v>175.63120202443548</v>
      </c>
      <c r="AH93" s="304">
        <f t="shared" ca="1" si="57"/>
        <v>185.2776961508545</v>
      </c>
    </row>
    <row r="94" spans="1:34" x14ac:dyDescent="0.2">
      <c r="A94" s="347">
        <f t="shared" ca="1" si="35"/>
        <v>0.01</v>
      </c>
      <c r="B94" s="304">
        <f t="shared" ca="1" si="36"/>
        <v>0.90000000000000058</v>
      </c>
      <c r="D94" s="306">
        <f t="shared" ca="1" si="37"/>
        <v>33.545894592136705</v>
      </c>
      <c r="E94" s="307">
        <f t="shared" ca="1" si="38"/>
        <v>171.55322997718179</v>
      </c>
      <c r="F94" s="304">
        <f t="shared" ca="1" si="39"/>
        <v>174.80228190613121</v>
      </c>
      <c r="G94" s="306">
        <f t="shared" ca="1" si="40"/>
        <v>49.373668982495076</v>
      </c>
      <c r="H94" s="307">
        <f t="shared" ca="1" si="41"/>
        <v>266.8367422918044</v>
      </c>
      <c r="I94" s="304">
        <f t="shared" ca="1" si="42"/>
        <v>271.36618474986125</v>
      </c>
      <c r="J94" s="306">
        <f t="shared" ca="1" si="43"/>
        <v>29.941276408120746</v>
      </c>
      <c r="K94" s="307">
        <f t="shared" ca="1" si="44"/>
        <v>164.68914428051394</v>
      </c>
      <c r="L94" s="304">
        <f t="shared" ca="1" si="29"/>
        <v>167.38875194228382</v>
      </c>
      <c r="M94" s="306">
        <f t="shared" ca="1" si="45"/>
        <v>1.387832413477003</v>
      </c>
      <c r="N94" s="304">
        <f t="shared" ca="1" si="46"/>
        <v>79.516939963687264</v>
      </c>
      <c r="P94" s="310">
        <f t="shared" ca="1" si="47"/>
        <v>8</v>
      </c>
      <c r="Q94" s="304">
        <f t="shared" ca="1" si="48"/>
        <v>1281.7929999999997</v>
      </c>
      <c r="R94" s="306">
        <f t="shared" ca="1" si="49"/>
        <v>0.62991377374592439</v>
      </c>
      <c r="S94" s="307">
        <f t="shared" ca="1" si="50"/>
        <v>5.4910280687097677</v>
      </c>
      <c r="T94" s="304">
        <f t="shared" ca="1" si="30"/>
        <v>53.866985354042825</v>
      </c>
      <c r="U94" s="311">
        <f t="shared" ca="1" si="31"/>
        <v>0</v>
      </c>
      <c r="V94" s="306">
        <f t="shared" ca="1" si="32"/>
        <v>1.2049903484452325</v>
      </c>
      <c r="W94" s="304">
        <f t="shared" ca="1" si="33"/>
        <v>272.45730993930783</v>
      </c>
      <c r="Y94" s="314" t="str">
        <f t="shared" ca="1" si="51"/>
        <v/>
      </c>
      <c r="Z94" s="315" t="str">
        <f t="shared" ca="1" si="52"/>
        <v/>
      </c>
      <c r="AA94" s="316" t="str">
        <f t="shared" ca="1" si="53"/>
        <v/>
      </c>
      <c r="AC94" s="310" t="e">
        <f t="shared" ca="1" si="54"/>
        <v>#N/A</v>
      </c>
      <c r="AD94" s="323" t="e">
        <f t="shared" ca="1" si="55"/>
        <v>#N/A</v>
      </c>
      <c r="AE94" s="324">
        <f t="shared" ca="1" si="34"/>
        <v>164.68914428051394</v>
      </c>
      <c r="AG94" s="306">
        <f t="shared" ca="1" si="56"/>
        <v>174.7931755868361</v>
      </c>
      <c r="AH94" s="304">
        <f t="shared" ca="1" si="57"/>
        <v>184.43955170120881</v>
      </c>
    </row>
    <row r="95" spans="1:34" x14ac:dyDescent="0.2">
      <c r="A95" s="347">
        <f t="shared" ca="1" si="35"/>
        <v>0.01</v>
      </c>
      <c r="B95" s="304">
        <f t="shared" ca="1" si="36"/>
        <v>0.91000000000000059</v>
      </c>
      <c r="D95" s="306">
        <f t="shared" ca="1" si="37"/>
        <v>33.392660897698548</v>
      </c>
      <c r="E95" s="307">
        <f t="shared" ca="1" si="38"/>
        <v>170.65843659837964</v>
      </c>
      <c r="F95" s="304">
        <f t="shared" ca="1" si="39"/>
        <v>173.89471465237767</v>
      </c>
      <c r="G95" s="306">
        <f t="shared" ca="1" si="40"/>
        <v>49.707595591472064</v>
      </c>
      <c r="H95" s="307">
        <f t="shared" ca="1" si="41"/>
        <v>268.54332665778821</v>
      </c>
      <c r="I95" s="304">
        <f t="shared" ca="1" si="42"/>
        <v>273.10504087606455</v>
      </c>
      <c r="J95" s="306">
        <f t="shared" ca="1" si="43"/>
        <v>30.436682730990583</v>
      </c>
      <c r="K95" s="307">
        <f t="shared" ca="1" si="44"/>
        <v>167.36604462526191</v>
      </c>
      <c r="L95" s="304">
        <f t="shared" ca="1" si="29"/>
        <v>170.11109472686411</v>
      </c>
      <c r="M95" s="306">
        <f t="shared" ca="1" si="45"/>
        <v>1.3877670584552235</v>
      </c>
      <c r="N95" s="304">
        <f t="shared" ca="1" si="46"/>
        <v>79.513195396769319</v>
      </c>
      <c r="P95" s="310">
        <f t="shared" ca="1" si="47"/>
        <v>9</v>
      </c>
      <c r="Q95" s="304">
        <f t="shared" ca="1" si="48"/>
        <v>1279.0819999999997</v>
      </c>
      <c r="R95" s="306">
        <f t="shared" ca="1" si="49"/>
        <v>0.62858150227882692</v>
      </c>
      <c r="S95" s="307">
        <f t="shared" ca="1" si="50"/>
        <v>5.4847422536869797</v>
      </c>
      <c r="T95" s="304">
        <f t="shared" ca="1" si="30"/>
        <v>53.805321508669273</v>
      </c>
      <c r="U95" s="311">
        <f t="shared" ca="1" si="31"/>
        <v>0</v>
      </c>
      <c r="V95" s="306">
        <f t="shared" ca="1" si="32"/>
        <v>1.2046678054821558</v>
      </c>
      <c r="W95" s="304">
        <f t="shared" ca="1" si="33"/>
        <v>275.88632560303557</v>
      </c>
      <c r="Y95" s="314" t="str">
        <f t="shared" ca="1" si="51"/>
        <v/>
      </c>
      <c r="Z95" s="315" t="str">
        <f t="shared" ca="1" si="52"/>
        <v/>
      </c>
      <c r="AA95" s="316" t="str">
        <f t="shared" ca="1" si="53"/>
        <v/>
      </c>
      <c r="AC95" s="310" t="e">
        <f t="shared" ca="1" si="54"/>
        <v>#N/A</v>
      </c>
      <c r="AD95" s="323" t="e">
        <f t="shared" ca="1" si="55"/>
        <v>#N/A</v>
      </c>
      <c r="AE95" s="324">
        <f t="shared" ca="1" si="34"/>
        <v>167.36604462526191</v>
      </c>
      <c r="AG95" s="306">
        <f t="shared" ca="1" si="56"/>
        <v>173.88555429493641</v>
      </c>
      <c r="AH95" s="304">
        <f t="shared" ca="1" si="57"/>
        <v>183.53181307362507</v>
      </c>
    </row>
    <row r="96" spans="1:34" x14ac:dyDescent="0.2">
      <c r="A96" s="347">
        <f t="shared" ca="1" si="35"/>
        <v>0.01</v>
      </c>
      <c r="B96" s="304">
        <f t="shared" ca="1" si="36"/>
        <v>0.9200000000000006</v>
      </c>
      <c r="D96" s="306">
        <f t="shared" ca="1" si="37"/>
        <v>33.226576789499155</v>
      </c>
      <c r="E96" s="307">
        <f t="shared" ca="1" si="38"/>
        <v>169.69527194748014</v>
      </c>
      <c r="F96" s="304">
        <f t="shared" ca="1" si="39"/>
        <v>172.91758362433163</v>
      </c>
      <c r="G96" s="306">
        <f t="shared" ca="1" si="40"/>
        <v>50.039861359367052</v>
      </c>
      <c r="H96" s="307">
        <f t="shared" ca="1" si="41"/>
        <v>270.24027937726299</v>
      </c>
      <c r="I96" s="304">
        <f t="shared" ca="1" si="42"/>
        <v>274.83412510597338</v>
      </c>
      <c r="J96" s="306">
        <f t="shared" ca="1" si="43"/>
        <v>30.935420015744779</v>
      </c>
      <c r="K96" s="307">
        <f t="shared" ca="1" si="44"/>
        <v>170.05996265543718</v>
      </c>
      <c r="L96" s="304">
        <f t="shared" ca="1" si="29"/>
        <v>172.85077700120189</v>
      </c>
      <c r="M96" s="306">
        <f t="shared" ca="1" si="45"/>
        <v>1.3877020916678424</v>
      </c>
      <c r="N96" s="304">
        <f t="shared" ca="1" si="46"/>
        <v>79.509473074043854</v>
      </c>
      <c r="P96" s="310">
        <f t="shared" ca="1" si="47"/>
        <v>9</v>
      </c>
      <c r="Q96" s="304">
        <f t="shared" ca="1" si="48"/>
        <v>1276.0059999999996</v>
      </c>
      <c r="R96" s="306">
        <f t="shared" ca="1" si="49"/>
        <v>0.62706985822394257</v>
      </c>
      <c r="S96" s="307">
        <f t="shared" ca="1" si="50"/>
        <v>5.4784715551047398</v>
      </c>
      <c r="T96" s="304">
        <f t="shared" ca="1" si="30"/>
        <v>53.7438059555775</v>
      </c>
      <c r="U96" s="311">
        <f t="shared" ca="1" si="31"/>
        <v>0</v>
      </c>
      <c r="V96" s="306">
        <f t="shared" ca="1" si="32"/>
        <v>1.2043432984692544</v>
      </c>
      <c r="W96" s="304">
        <f t="shared" ca="1" si="33"/>
        <v>279.3155097074029</v>
      </c>
      <c r="Y96" s="314" t="str">
        <f t="shared" ca="1" si="51"/>
        <v/>
      </c>
      <c r="Z96" s="315" t="str">
        <f t="shared" ca="1" si="52"/>
        <v/>
      </c>
      <c r="AA96" s="316" t="str">
        <f t="shared" ca="1" si="53"/>
        <v/>
      </c>
      <c r="AC96" s="310" t="e">
        <f t="shared" ca="1" si="54"/>
        <v>#N/A</v>
      </c>
      <c r="AD96" s="323" t="e">
        <f t="shared" ca="1" si="55"/>
        <v>#N/A</v>
      </c>
      <c r="AE96" s="324">
        <f t="shared" ca="1" si="34"/>
        <v>170.05996265543718</v>
      </c>
      <c r="AG96" s="306">
        <f t="shared" ca="1" si="56"/>
        <v>172.9083649914952</v>
      </c>
      <c r="AH96" s="304">
        <f t="shared" ca="1" si="57"/>
        <v>182.55450709880401</v>
      </c>
    </row>
    <row r="97" spans="1:34" x14ac:dyDescent="0.2">
      <c r="A97" s="347">
        <f t="shared" ca="1" si="35"/>
        <v>0.01</v>
      </c>
      <c r="B97" s="304">
        <f t="shared" ca="1" si="36"/>
        <v>0.9300000000000006</v>
      </c>
      <c r="D97" s="306">
        <f t="shared" ca="1" si="37"/>
        <v>33.05979287231802</v>
      </c>
      <c r="E97" s="307">
        <f t="shared" ca="1" si="38"/>
        <v>168.72941676233853</v>
      </c>
      <c r="F97" s="304">
        <f t="shared" ca="1" si="39"/>
        <v>171.93768052907859</v>
      </c>
      <c r="G97" s="306">
        <f t="shared" ca="1" si="40"/>
        <v>50.370459288090231</v>
      </c>
      <c r="H97" s="307">
        <f t="shared" ca="1" si="41"/>
        <v>271.9275735448864</v>
      </c>
      <c r="I97" s="304">
        <f t="shared" ca="1" si="42"/>
        <v>276.55340971122155</v>
      </c>
      <c r="J97" s="306">
        <f t="shared" ca="1" si="43"/>
        <v>31.437471618982066</v>
      </c>
      <c r="K97" s="307">
        <f t="shared" ca="1" si="44"/>
        <v>172.77080192004792</v>
      </c>
      <c r="L97" s="304">
        <f t="shared" ca="1" si="29"/>
        <v>175.60770090713771</v>
      </c>
      <c r="M97" s="306">
        <f t="shared" ca="1" si="45"/>
        <v>1.387637506107533</v>
      </c>
      <c r="N97" s="304">
        <f t="shared" ca="1" si="46"/>
        <v>79.505772594020641</v>
      </c>
      <c r="P97" s="310">
        <f t="shared" ca="1" si="47"/>
        <v>9</v>
      </c>
      <c r="Q97" s="304">
        <f t="shared" ca="1" si="48"/>
        <v>1272.9299999999996</v>
      </c>
      <c r="R97" s="306">
        <f t="shared" ca="1" si="49"/>
        <v>0.6255582141690581</v>
      </c>
      <c r="S97" s="307">
        <f t="shared" ca="1" si="50"/>
        <v>5.4722159729630491</v>
      </c>
      <c r="T97" s="304">
        <f t="shared" ca="1" si="30"/>
        <v>53.682438694767512</v>
      </c>
      <c r="U97" s="311">
        <f t="shared" ca="1" si="31"/>
        <v>0</v>
      </c>
      <c r="V97" s="306">
        <f t="shared" ca="1" si="32"/>
        <v>1.2040168406283669</v>
      </c>
      <c r="W97" s="304">
        <f t="shared" ca="1" si="33"/>
        <v>282.74441471331488</v>
      </c>
      <c r="Y97" s="314" t="str">
        <f t="shared" ca="1" si="51"/>
        <v/>
      </c>
      <c r="Z97" s="315" t="str">
        <f t="shared" ca="1" si="52"/>
        <v/>
      </c>
      <c r="AA97" s="316" t="str">
        <f t="shared" ca="1" si="53"/>
        <v/>
      </c>
      <c r="AC97" s="310" t="e">
        <f t="shared" ca="1" si="54"/>
        <v>#N/A</v>
      </c>
      <c r="AD97" s="323" t="e">
        <f t="shared" ca="1" si="55"/>
        <v>#N/A</v>
      </c>
      <c r="AE97" s="324">
        <f t="shared" ca="1" si="34"/>
        <v>172.77080192004792</v>
      </c>
      <c r="AG97" s="306">
        <f t="shared" ca="1" si="56"/>
        <v>171.92840284552494</v>
      </c>
      <c r="AH97" s="304">
        <f t="shared" ca="1" si="57"/>
        <v>181.57442893369259</v>
      </c>
    </row>
    <row r="98" spans="1:34" x14ac:dyDescent="0.2">
      <c r="A98" s="347">
        <f t="shared" ca="1" si="35"/>
        <v>0.01</v>
      </c>
      <c r="B98" s="304">
        <f t="shared" ca="1" si="36"/>
        <v>0.94000000000000061</v>
      </c>
      <c r="D98" s="306">
        <f t="shared" ca="1" si="37"/>
        <v>32.892325646608093</v>
      </c>
      <c r="E98" s="307">
        <f t="shared" ca="1" si="38"/>
        <v>167.76094987309756</v>
      </c>
      <c r="F98" s="304">
        <f t="shared" ca="1" si="39"/>
        <v>170.9550858815451</v>
      </c>
      <c r="G98" s="306">
        <f t="shared" ca="1" si="40"/>
        <v>50.699382544556315</v>
      </c>
      <c r="H98" s="307">
        <f t="shared" ca="1" si="41"/>
        <v>273.60518304361739</v>
      </c>
      <c r="I98" s="304">
        <f t="shared" ca="1" si="42"/>
        <v>278.2628677684657</v>
      </c>
      <c r="J98" s="306">
        <f t="shared" ca="1" si="43"/>
        <v>31.942820828145297</v>
      </c>
      <c r="K98" s="307">
        <f t="shared" ca="1" si="44"/>
        <v>175.49846570299044</v>
      </c>
      <c r="L98" s="304">
        <f t="shared" ca="1" si="29"/>
        <v>178.38176831325197</v>
      </c>
      <c r="M98" s="306">
        <f t="shared" ca="1" si="45"/>
        <v>1.3875732949284867</v>
      </c>
      <c r="N98" s="304">
        <f t="shared" ca="1" si="46"/>
        <v>79.502093564463721</v>
      </c>
      <c r="P98" s="310">
        <f t="shared" ca="1" si="47"/>
        <v>9</v>
      </c>
      <c r="Q98" s="304">
        <f t="shared" ca="1" si="48"/>
        <v>1269.8539999999998</v>
      </c>
      <c r="R98" s="306">
        <f t="shared" ca="1" si="49"/>
        <v>0.62404657011417375</v>
      </c>
      <c r="S98" s="307">
        <f t="shared" ca="1" si="50"/>
        <v>5.4659755072619074</v>
      </c>
      <c r="T98" s="304">
        <f t="shared" ca="1" si="30"/>
        <v>53.621219726239318</v>
      </c>
      <c r="U98" s="311">
        <f t="shared" ca="1" si="31"/>
        <v>0</v>
      </c>
      <c r="V98" s="306">
        <f t="shared" ca="1" si="32"/>
        <v>1.2036884452097556</v>
      </c>
      <c r="W98" s="304">
        <f t="shared" ca="1" si="33"/>
        <v>286.17259606060213</v>
      </c>
      <c r="Y98" s="314" t="str">
        <f t="shared" ca="1" si="51"/>
        <v/>
      </c>
      <c r="Z98" s="315" t="str">
        <f t="shared" ca="1" si="52"/>
        <v/>
      </c>
      <c r="AA98" s="316" t="str">
        <f t="shared" ca="1" si="53"/>
        <v/>
      </c>
      <c r="AC98" s="310" t="e">
        <f t="shared" ca="1" si="54"/>
        <v>#N/A</v>
      </c>
      <c r="AD98" s="323" t="e">
        <f t="shared" ca="1" si="55"/>
        <v>#N/A</v>
      </c>
      <c r="AE98" s="324">
        <f t="shared" ca="1" si="34"/>
        <v>175.49846570299044</v>
      </c>
      <c r="AG98" s="306">
        <f t="shared" ca="1" si="56"/>
        <v>170.94574835947697</v>
      </c>
      <c r="AH98" s="304">
        <f t="shared" ca="1" si="57"/>
        <v>180.59165906895211</v>
      </c>
    </row>
    <row r="99" spans="1:34" x14ac:dyDescent="0.2">
      <c r="A99" s="347">
        <f t="shared" ca="1" si="35"/>
        <v>0.01</v>
      </c>
      <c r="B99" s="304">
        <f t="shared" ca="1" si="36"/>
        <v>0.95000000000000062</v>
      </c>
      <c r="D99" s="306">
        <f t="shared" ca="1" si="37"/>
        <v>32.724191559566094</v>
      </c>
      <c r="E99" s="307">
        <f t="shared" ca="1" si="38"/>
        <v>166.78994998441726</v>
      </c>
      <c r="F99" s="304">
        <f t="shared" ca="1" si="39"/>
        <v>169.96988006417959</v>
      </c>
      <c r="G99" s="306">
        <f t="shared" ca="1" si="40"/>
        <v>51.026624460151979</v>
      </c>
      <c r="H99" s="307">
        <f t="shared" ca="1" si="41"/>
        <v>275.27308254346156</v>
      </c>
      <c r="I99" s="304">
        <f t="shared" ca="1" si="42"/>
        <v>279.9624731580588</v>
      </c>
      <c r="J99" s="306">
        <f t="shared" ca="1" si="43"/>
        <v>32.451450863168837</v>
      </c>
      <c r="K99" s="307">
        <f t="shared" ca="1" si="44"/>
        <v>178.24285703092585</v>
      </c>
      <c r="L99" s="304">
        <f t="shared" ca="1" si="29"/>
        <v>181.1728808229083</v>
      </c>
      <c r="M99" s="306">
        <f t="shared" ca="1" si="45"/>
        <v>1.3875094514413984</v>
      </c>
      <c r="N99" s="304">
        <f t="shared" ca="1" si="46"/>
        <v>79.498435602104166</v>
      </c>
      <c r="P99" s="310">
        <f t="shared" ca="1" si="47"/>
        <v>9</v>
      </c>
      <c r="Q99" s="304">
        <f t="shared" ca="1" si="48"/>
        <v>1266.7779999999998</v>
      </c>
      <c r="R99" s="306">
        <f t="shared" ca="1" si="49"/>
        <v>0.6225349260592894</v>
      </c>
      <c r="S99" s="307">
        <f t="shared" ca="1" si="50"/>
        <v>5.4597501580013148</v>
      </c>
      <c r="T99" s="304">
        <f t="shared" ca="1" si="30"/>
        <v>53.560149049992901</v>
      </c>
      <c r="U99" s="311">
        <f t="shared" ca="1" si="31"/>
        <v>0</v>
      </c>
      <c r="V99" s="306">
        <f t="shared" ca="1" si="32"/>
        <v>1.2033581254909116</v>
      </c>
      <c r="W99" s="304">
        <f t="shared" ca="1" si="33"/>
        <v>289.59961223998158</v>
      </c>
      <c r="Y99" s="314" t="str">
        <f t="shared" ca="1" si="51"/>
        <v/>
      </c>
      <c r="Z99" s="315" t="str">
        <f t="shared" ca="1" si="52"/>
        <v/>
      </c>
      <c r="AA99" s="316" t="str">
        <f t="shared" ca="1" si="53"/>
        <v/>
      </c>
      <c r="AC99" s="310" t="e">
        <f t="shared" ca="1" si="54"/>
        <v>#N/A</v>
      </c>
      <c r="AD99" s="323" t="e">
        <f t="shared" ca="1" si="55"/>
        <v>#N/A</v>
      </c>
      <c r="AE99" s="324">
        <f t="shared" ca="1" si="34"/>
        <v>178.24285703092585</v>
      </c>
      <c r="AG99" s="306">
        <f t="shared" ca="1" si="56"/>
        <v>169.96048190308213</v>
      </c>
      <c r="AH99" s="304">
        <f t="shared" ca="1" si="57"/>
        <v>179.60627786279034</v>
      </c>
    </row>
    <row r="100" spans="1:34" x14ac:dyDescent="0.2">
      <c r="A100" s="347">
        <f t="shared" ca="1" si="35"/>
        <v>0.01</v>
      </c>
      <c r="B100" s="304">
        <f t="shared" ca="1" si="36"/>
        <v>0.96000000000000063</v>
      </c>
      <c r="D100" s="306">
        <f t="shared" ca="1" si="37"/>
        <v>32.555407003329044</v>
      </c>
      <c r="E100" s="307">
        <f t="shared" ca="1" si="38"/>
        <v>165.81649565937391</v>
      </c>
      <c r="F100" s="304">
        <f t="shared" ca="1" si="39"/>
        <v>168.98214331078765</v>
      </c>
      <c r="G100" s="306">
        <f t="shared" ca="1" si="40"/>
        <v>51.35217853018527</v>
      </c>
      <c r="H100" s="307">
        <f t="shared" ca="1" si="41"/>
        <v>276.93124750005529</v>
      </c>
      <c r="I100" s="304">
        <f t="shared" ca="1" si="42"/>
        <v>281.65220056256067</v>
      </c>
      <c r="J100" s="306">
        <f t="shared" ca="1" si="43"/>
        <v>32.963344878120523</v>
      </c>
      <c r="K100" s="307">
        <f t="shared" ca="1" si="44"/>
        <v>181.00387868114342</v>
      </c>
      <c r="L100" s="304">
        <f t="shared" ca="1" si="29"/>
        <v>183.98093978228286</v>
      </c>
      <c r="M100" s="306">
        <f t="shared" ca="1" si="45"/>
        <v>1.3874459691086471</v>
      </c>
      <c r="N100" s="304">
        <f t="shared" ca="1" si="46"/>
        <v>79.494798332363871</v>
      </c>
      <c r="P100" s="310">
        <f t="shared" ca="1" si="47"/>
        <v>9</v>
      </c>
      <c r="Q100" s="304">
        <f t="shared" ca="1" si="48"/>
        <v>1263.7019999999998</v>
      </c>
      <c r="R100" s="306">
        <f t="shared" ca="1" si="49"/>
        <v>0.62102328200440493</v>
      </c>
      <c r="S100" s="307">
        <f t="shared" ca="1" si="50"/>
        <v>5.4535399251812704</v>
      </c>
      <c r="T100" s="304">
        <f t="shared" ca="1" si="30"/>
        <v>53.499226666028264</v>
      </c>
      <c r="U100" s="311">
        <f t="shared" ca="1" si="31"/>
        <v>0</v>
      </c>
      <c r="V100" s="306">
        <f t="shared" ca="1" si="32"/>
        <v>1.2030258947753705</v>
      </c>
      <c r="W100" s="304">
        <f t="shared" ca="1" si="33"/>
        <v>293.02502486347231</v>
      </c>
      <c r="Y100" s="314" t="str">
        <f t="shared" ca="1" si="51"/>
        <v/>
      </c>
      <c r="Z100" s="315" t="str">
        <f t="shared" ca="1" si="52"/>
        <v/>
      </c>
      <c r="AA100" s="316" t="str">
        <f t="shared" ca="1" si="53"/>
        <v/>
      </c>
      <c r="AC100" s="310" t="e">
        <f t="shared" ca="1" si="54"/>
        <v>#N/A</v>
      </c>
      <c r="AD100" s="323" t="e">
        <f t="shared" ca="1" si="55"/>
        <v>#N/A</v>
      </c>
      <c r="AE100" s="324">
        <f t="shared" ca="1" si="34"/>
        <v>181.00387868114342</v>
      </c>
      <c r="AG100" s="306">
        <f t="shared" ca="1" si="56"/>
        <v>168.97268369717904</v>
      </c>
      <c r="AH100" s="304">
        <f t="shared" ca="1" si="57"/>
        <v>178.61836552478161</v>
      </c>
    </row>
    <row r="101" spans="1:34" x14ac:dyDescent="0.2">
      <c r="A101" s="347">
        <f t="shared" ca="1" si="35"/>
        <v>0.01</v>
      </c>
      <c r="B101" s="304">
        <f t="shared" ca="1" si="36"/>
        <v>0.97000000000000064</v>
      </c>
      <c r="D101" s="306">
        <f t="shared" ca="1" si="37"/>
        <v>32.385988313151053</v>
      </c>
      <c r="E101" s="307">
        <f t="shared" ca="1" si="38"/>
        <v>164.84066530354212</v>
      </c>
      <c r="F101" s="304">
        <f t="shared" ca="1" si="39"/>
        <v>167.99195569054476</v>
      </c>
      <c r="G101" s="306">
        <f t="shared" ca="1" si="40"/>
        <v>51.676038413316782</v>
      </c>
      <c r="H101" s="307">
        <f t="shared" ca="1" si="41"/>
        <v>278.5796541530907</v>
      </c>
      <c r="I101" s="304">
        <f t="shared" ca="1" si="42"/>
        <v>283.33202546508966</v>
      </c>
      <c r="J101" s="306">
        <f t="shared" ca="1" si="43"/>
        <v>33.478485962838036</v>
      </c>
      <c r="K101" s="307">
        <f t="shared" ca="1" si="44"/>
        <v>183.78143318940914</v>
      </c>
      <c r="L101" s="304">
        <f t="shared" ca="1" si="29"/>
        <v>186.80584628837823</v>
      </c>
      <c r="M101" s="306">
        <f t="shared" ca="1" si="45"/>
        <v>1.3873828415396599</v>
      </c>
      <c r="N101" s="304">
        <f t="shared" ca="1" si="46"/>
        <v>79.491181389089988</v>
      </c>
      <c r="P101" s="310">
        <f t="shared" ca="1" si="47"/>
        <v>9</v>
      </c>
      <c r="Q101" s="304">
        <f t="shared" ca="1" si="48"/>
        <v>1260.6259999999997</v>
      </c>
      <c r="R101" s="306">
        <f t="shared" ca="1" si="49"/>
        <v>0.61951163794952047</v>
      </c>
      <c r="S101" s="307">
        <f t="shared" ca="1" si="50"/>
        <v>5.4473448088017751</v>
      </c>
      <c r="T101" s="304">
        <f t="shared" ca="1" si="30"/>
        <v>53.438452574345419</v>
      </c>
      <c r="U101" s="311">
        <f t="shared" ca="1" si="31"/>
        <v>0</v>
      </c>
      <c r="V101" s="306">
        <f t="shared" ca="1" si="32"/>
        <v>1.2026917663915222</v>
      </c>
      <c r="W101" s="304">
        <f t="shared" ca="1" si="33"/>
        <v>296.44839873325463</v>
      </c>
      <c r="Y101" s="314" t="str">
        <f t="shared" ca="1" si="51"/>
        <v/>
      </c>
      <c r="Z101" s="315" t="str">
        <f t="shared" ca="1" si="52"/>
        <v/>
      </c>
      <c r="AA101" s="316" t="str">
        <f t="shared" ca="1" si="53"/>
        <v/>
      </c>
      <c r="AC101" s="310" t="e">
        <f t="shared" ca="1" si="54"/>
        <v>#N/A</v>
      </c>
      <c r="AD101" s="323" t="e">
        <f t="shared" ca="1" si="55"/>
        <v>#N/A</v>
      </c>
      <c r="AE101" s="324">
        <f t="shared" ca="1" si="34"/>
        <v>183.78143318940914</v>
      </c>
      <c r="AG101" s="306">
        <f t="shared" ca="1" si="56"/>
        <v>167.98243379771975</v>
      </c>
      <c r="AH101" s="304">
        <f t="shared" ca="1" si="57"/>
        <v>177.62800209986446</v>
      </c>
    </row>
    <row r="102" spans="1:34" x14ac:dyDescent="0.2">
      <c r="A102" s="347">
        <f t="shared" ca="1" si="35"/>
        <v>0.01</v>
      </c>
      <c r="B102" s="304">
        <f t="shared" ca="1" si="36"/>
        <v>0.98000000000000065</v>
      </c>
      <c r="D102" s="306">
        <f t="shared" ca="1" si="37"/>
        <v>32.215951765564746</v>
      </c>
      <c r="E102" s="307">
        <f t="shared" ca="1" si="38"/>
        <v>163.86253714926644</v>
      </c>
      <c r="F102" s="304">
        <f t="shared" ca="1" si="39"/>
        <v>166.99939709219288</v>
      </c>
      <c r="G102" s="306">
        <f t="shared" ca="1" si="40"/>
        <v>51.998197930972431</v>
      </c>
      <c r="H102" s="307">
        <f t="shared" ca="1" si="41"/>
        <v>280.21827952458335</v>
      </c>
      <c r="I102" s="304">
        <f t="shared" ca="1" si="42"/>
        <v>285.00192414751541</v>
      </c>
      <c r="J102" s="306">
        <f t="shared" ca="1" si="43"/>
        <v>33.996857144559485</v>
      </c>
      <c r="K102" s="307">
        <f t="shared" ca="1" si="44"/>
        <v>186.57542285779752</v>
      </c>
      <c r="L102" s="304">
        <f t="shared" ca="1" si="29"/>
        <v>189.64750119701958</v>
      </c>
      <c r="M102" s="306">
        <f t="shared" ca="1" si="45"/>
        <v>1.3873200624864501</v>
      </c>
      <c r="N102" s="304">
        <f t="shared" ca="1" si="46"/>
        <v>79.487584414299235</v>
      </c>
      <c r="P102" s="310">
        <f t="shared" ca="1" si="47"/>
        <v>9</v>
      </c>
      <c r="Q102" s="304">
        <f t="shared" ca="1" si="48"/>
        <v>1257.5499999999997</v>
      </c>
      <c r="R102" s="306">
        <f t="shared" ca="1" si="49"/>
        <v>0.61799999389463611</v>
      </c>
      <c r="S102" s="307">
        <f t="shared" ca="1" si="50"/>
        <v>5.4411648088628288</v>
      </c>
      <c r="T102" s="304">
        <f t="shared" ca="1" si="30"/>
        <v>53.377826774944353</v>
      </c>
      <c r="U102" s="311">
        <f t="shared" ca="1" si="31"/>
        <v>0</v>
      </c>
      <c r="V102" s="306">
        <f t="shared" ca="1" si="32"/>
        <v>1.2023557536914358</v>
      </c>
      <c r="W102" s="304">
        <f t="shared" ca="1" si="33"/>
        <v>299.86930190896112</v>
      </c>
      <c r="Y102" s="314" t="str">
        <f t="shared" ca="1" si="51"/>
        <v/>
      </c>
      <c r="Z102" s="315" t="str">
        <f t="shared" ca="1" si="52"/>
        <v/>
      </c>
      <c r="AA102" s="316" t="str">
        <f t="shared" ca="1" si="53"/>
        <v/>
      </c>
      <c r="AC102" s="310" t="e">
        <f t="shared" ca="1" si="54"/>
        <v>#N/A</v>
      </c>
      <c r="AD102" s="323" t="e">
        <f t="shared" ca="1" si="55"/>
        <v>#N/A</v>
      </c>
      <c r="AE102" s="324">
        <f t="shared" ca="1" si="34"/>
        <v>186.57542285779752</v>
      </c>
      <c r="AG102" s="306">
        <f t="shared" ca="1" si="56"/>
        <v>166.98981207995911</v>
      </c>
      <c r="AH102" s="304">
        <f t="shared" ca="1" si="57"/>
        <v>176.63526745252358</v>
      </c>
    </row>
    <row r="103" spans="1:34" x14ac:dyDescent="0.2">
      <c r="A103" s="347">
        <f t="shared" ca="1" si="35"/>
        <v>0.01</v>
      </c>
      <c r="B103" s="304">
        <f t="shared" ca="1" si="36"/>
        <v>0.99000000000000066</v>
      </c>
      <c r="D103" s="306">
        <f t="shared" ca="1" si="37"/>
        <v>32.045313576529857</v>
      </c>
      <c r="E103" s="307">
        <f t="shared" ca="1" si="38"/>
        <v>162.88218924012492</v>
      </c>
      <c r="F103" s="304">
        <f t="shared" ca="1" si="39"/>
        <v>166.00454720842438</v>
      </c>
      <c r="G103" s="306">
        <f t="shared" ca="1" si="40"/>
        <v>52.318651066737729</v>
      </c>
      <c r="H103" s="307">
        <f t="shared" ca="1" si="41"/>
        <v>281.84710141698463</v>
      </c>
      <c r="I103" s="304">
        <f t="shared" ca="1" si="42"/>
        <v>286.66187368849575</v>
      </c>
      <c r="J103" s="306">
        <f t="shared" ca="1" si="43"/>
        <v>34.518441389548038</v>
      </c>
      <c r="K103" s="307">
        <f t="shared" ca="1" si="44"/>
        <v>189.38574976250536</v>
      </c>
      <c r="L103" s="304">
        <f t="shared" ca="1" si="29"/>
        <v>192.50580513083224</v>
      </c>
      <c r="M103" s="306">
        <f t="shared" ca="1" si="45"/>
        <v>1.3872576258393274</v>
      </c>
      <c r="N103" s="304">
        <f t="shared" ca="1" si="46"/>
        <v>79.48400705793216</v>
      </c>
      <c r="P103" s="310">
        <f t="shared" ca="1" si="47"/>
        <v>9</v>
      </c>
      <c r="Q103" s="304">
        <f t="shared" ca="1" si="48"/>
        <v>1254.4739999999997</v>
      </c>
      <c r="R103" s="306">
        <f t="shared" ca="1" si="49"/>
        <v>0.61648834983975165</v>
      </c>
      <c r="S103" s="307">
        <f t="shared" ca="1" si="50"/>
        <v>5.4349999253644317</v>
      </c>
      <c r="T103" s="304">
        <f t="shared" ca="1" si="30"/>
        <v>53.31734926782508</v>
      </c>
      <c r="U103" s="311">
        <f t="shared" ca="1" si="31"/>
        <v>0</v>
      </c>
      <c r="V103" s="306">
        <f t="shared" ca="1" si="32"/>
        <v>1.202017870049682</v>
      </c>
      <c r="W103" s="304">
        <f t="shared" ca="1" si="33"/>
        <v>303.28730577338769</v>
      </c>
      <c r="Y103" s="314" t="str">
        <f t="shared" ca="1" si="51"/>
        <v/>
      </c>
      <c r="Z103" s="315" t="str">
        <f t="shared" ca="1" si="52"/>
        <v/>
      </c>
      <c r="AA103" s="316" t="str">
        <f t="shared" ca="1" si="53"/>
        <v/>
      </c>
      <c r="AC103" s="310" t="e">
        <f t="shared" ca="1" si="54"/>
        <v>#N/A</v>
      </c>
      <c r="AD103" s="323" t="e">
        <f t="shared" ca="1" si="55"/>
        <v>#N/A</v>
      </c>
      <c r="AE103" s="324">
        <f t="shared" ca="1" si="34"/>
        <v>189.38574976250536</v>
      </c>
      <c r="AG103" s="306">
        <f t="shared" ca="1" si="56"/>
        <v>165.99489822283124</v>
      </c>
      <c r="AH103" s="304">
        <f t="shared" ca="1" si="57"/>
        <v>175.64024125115876</v>
      </c>
    </row>
    <row r="104" spans="1:34" x14ac:dyDescent="0.2">
      <c r="A104" s="347">
        <f t="shared" ca="1" si="35"/>
        <v>0.01</v>
      </c>
      <c r="B104" s="304">
        <f t="shared" ca="1" si="36"/>
        <v>1.0000000000000007</v>
      </c>
      <c r="D104" s="306">
        <f t="shared" ca="1" si="37"/>
        <v>31.874089899571622</v>
      </c>
      <c r="E104" s="307">
        <f t="shared" ca="1" si="38"/>
        <v>161.89969941558957</v>
      </c>
      <c r="F104" s="304">
        <f t="shared" ca="1" si="39"/>
        <v>165.00748552045823</v>
      </c>
      <c r="G104" s="306">
        <f t="shared" ca="1" si="40"/>
        <v>52.637391965733443</v>
      </c>
      <c r="H104" s="307">
        <f t="shared" ca="1" si="41"/>
        <v>283.46609841114054</v>
      </c>
      <c r="I104" s="304">
        <f t="shared" ca="1" si="42"/>
        <v>288.31185196135914</v>
      </c>
      <c r="J104" s="306">
        <f t="shared" ca="1" si="43"/>
        <v>35.043221604710396</v>
      </c>
      <c r="K104" s="307">
        <f t="shared" ca="1" si="44"/>
        <v>192.21231576164598</v>
      </c>
      <c r="L104" s="304">
        <f t="shared" ca="1" si="29"/>
        <v>195.38065848719913</v>
      </c>
      <c r="M104" s="306">
        <f t="shared" ca="1" si="45"/>
        <v>1.387195525622763</v>
      </c>
      <c r="N104" s="304">
        <f t="shared" ca="1" si="46"/>
        <v>79.480448977616177</v>
      </c>
      <c r="P104" s="310">
        <f t="shared" ca="1" si="47"/>
        <v>9</v>
      </c>
      <c r="Q104" s="304">
        <f t="shared" ca="1" si="48"/>
        <v>1251.3979999999997</v>
      </c>
      <c r="R104" s="306">
        <f t="shared" ca="1" si="49"/>
        <v>0.61497670578486718</v>
      </c>
      <c r="S104" s="307">
        <f t="shared" ca="1" si="50"/>
        <v>5.4288501583065827</v>
      </c>
      <c r="T104" s="304">
        <f t="shared" ca="1" si="30"/>
        <v>53.257020052987578</v>
      </c>
      <c r="U104" s="311">
        <f t="shared" ca="1" si="31"/>
        <v>0</v>
      </c>
      <c r="V104" s="306">
        <f t="shared" ca="1" si="32"/>
        <v>1.2016781288621636</v>
      </c>
      <c r="W104" s="304">
        <f t="shared" ca="1" si="33"/>
        <v>306.70198509661532</v>
      </c>
      <c r="Y104" s="314" t="str">
        <f t="shared" ca="1" si="51"/>
        <v/>
      </c>
      <c r="Z104" s="315" t="str">
        <f t="shared" ca="1" si="52"/>
        <v/>
      </c>
      <c r="AA104" s="316" t="str">
        <f t="shared" ca="1" si="53"/>
        <v/>
      </c>
      <c r="AC104" s="310">
        <f t="shared" ca="1" si="54"/>
        <v>1.0000000000000007</v>
      </c>
      <c r="AD104" s="323">
        <f t="shared" ca="1" si="55"/>
        <v>35.043221604710396</v>
      </c>
      <c r="AE104" s="324">
        <f t="shared" ca="1" si="34"/>
        <v>192.21231576164598</v>
      </c>
      <c r="AG104" s="306">
        <f t="shared" ca="1" si="56"/>
        <v>164.99777169351802</v>
      </c>
      <c r="AH104" s="304">
        <f t="shared" ca="1" si="57"/>
        <v>174.6430029526465</v>
      </c>
    </row>
    <row r="105" spans="1:34" x14ac:dyDescent="0.2">
      <c r="A105" s="347">
        <f t="shared" ca="1" si="35"/>
        <v>0.01</v>
      </c>
      <c r="B105" s="304">
        <f t="shared" ca="1" si="36"/>
        <v>1.0100000000000007</v>
      </c>
      <c r="D105" s="306">
        <f t="shared" ca="1" si="37"/>
        <v>31.700342423884621</v>
      </c>
      <c r="E105" s="307">
        <f t="shared" ca="1" si="38"/>
        <v>160.9046203414776</v>
      </c>
      <c r="F105" s="304">
        <f t="shared" ca="1" si="39"/>
        <v>163.9975870463544</v>
      </c>
      <c r="G105" s="306">
        <f t="shared" ca="1" si="40"/>
        <v>52.954395389972291</v>
      </c>
      <c r="H105" s="307">
        <f t="shared" ca="1" si="41"/>
        <v>285.07514461455531</v>
      </c>
      <c r="I105" s="304">
        <f t="shared" ca="1" si="42"/>
        <v>289.95173058308711</v>
      </c>
      <c r="J105" s="306">
        <f t="shared" ca="1" si="43"/>
        <v>35.571180541488928</v>
      </c>
      <c r="K105" s="307">
        <f t="shared" ca="1" si="44"/>
        <v>195.05502197677447</v>
      </c>
      <c r="L105" s="304">
        <f t="shared" ca="1" si="29"/>
        <v>198.27196091095476</v>
      </c>
      <c r="M105" s="306">
        <f t="shared" ca="1" si="45"/>
        <v>1.3871337559686083</v>
      </c>
      <c r="N105" s="304">
        <f t="shared" ca="1" si="46"/>
        <v>79.476909837131117</v>
      </c>
      <c r="P105" s="310">
        <f t="shared" ca="1" si="47"/>
        <v>10</v>
      </c>
      <c r="Q105" s="304">
        <f t="shared" ca="1" si="48"/>
        <v>1248.2639999999997</v>
      </c>
      <c r="R105" s="306">
        <f t="shared" ca="1" si="49"/>
        <v>0.61343655868863578</v>
      </c>
      <c r="S105" s="307">
        <f t="shared" ca="1" si="50"/>
        <v>5.4227157927196963</v>
      </c>
      <c r="T105" s="304">
        <f t="shared" ca="1" si="30"/>
        <v>53.19684192658022</v>
      </c>
      <c r="U105" s="311">
        <f t="shared" ca="1" si="31"/>
        <v>0</v>
      </c>
      <c r="V105" s="306">
        <f t="shared" ca="1" si="32"/>
        <v>1.2013365436081729</v>
      </c>
      <c r="W105" s="304">
        <f t="shared" ca="1" si="33"/>
        <v>310.11268913066289</v>
      </c>
      <c r="Y105" s="314" t="str">
        <f t="shared" ca="1" si="51"/>
        <v/>
      </c>
      <c r="Z105" s="315" t="str">
        <f t="shared" ca="1" si="52"/>
        <v/>
      </c>
      <c r="AA105" s="316" t="str">
        <f t="shared" ca="1" si="53"/>
        <v/>
      </c>
      <c r="AC105" s="310" t="e">
        <f t="shared" ca="1" si="54"/>
        <v>#N/A</v>
      </c>
      <c r="AD105" s="323" t="e">
        <f t="shared" ca="1" si="55"/>
        <v>#N/A</v>
      </c>
      <c r="AE105" s="324">
        <f t="shared" ca="1" si="34"/>
        <v>195.05502197677447</v>
      </c>
      <c r="AG105" s="306">
        <f t="shared" ca="1" si="56"/>
        <v>163.98780685739933</v>
      </c>
      <c r="AH105" s="304">
        <f t="shared" ca="1" si="57"/>
        <v>173.63292691228347</v>
      </c>
    </row>
    <row r="106" spans="1:34" x14ac:dyDescent="0.2">
      <c r="A106" s="347">
        <f t="shared" ca="1" si="35"/>
        <v>0.01</v>
      </c>
      <c r="B106" s="304">
        <f t="shared" ca="1" si="36"/>
        <v>1.0200000000000007</v>
      </c>
      <c r="D106" s="306">
        <f t="shared" ca="1" si="37"/>
        <v>31.524084690495091</v>
      </c>
      <c r="E106" s="307">
        <f t="shared" ca="1" si="38"/>
        <v>159.89702688234541</v>
      </c>
      <c r="F106" s="304">
        <f t="shared" ca="1" si="39"/>
        <v>162.97492789195215</v>
      </c>
      <c r="G106" s="306">
        <f t="shared" ca="1" si="40"/>
        <v>53.26963623687724</v>
      </c>
      <c r="H106" s="307">
        <f t="shared" ca="1" si="41"/>
        <v>286.67411488337876</v>
      </c>
      <c r="I106" s="304">
        <f t="shared" ca="1" si="42"/>
        <v>291.58138193131924</v>
      </c>
      <c r="J106" s="306">
        <f t="shared" ca="1" si="43"/>
        <v>36.102300699623179</v>
      </c>
      <c r="K106" s="307">
        <f t="shared" ca="1" si="44"/>
        <v>197.91376827426413</v>
      </c>
      <c r="L106" s="304">
        <f t="shared" ca="1" si="29"/>
        <v>201.17961076690932</v>
      </c>
      <c r="M106" s="306">
        <f t="shared" ca="1" si="45"/>
        <v>1.3870723111132337</v>
      </c>
      <c r="N106" s="304">
        <f t="shared" ca="1" si="46"/>
        <v>79.473389306245366</v>
      </c>
      <c r="P106" s="310">
        <f t="shared" ca="1" si="47"/>
        <v>10</v>
      </c>
      <c r="Q106" s="304">
        <f t="shared" ca="1" si="48"/>
        <v>1245.0719999999997</v>
      </c>
      <c r="R106" s="306">
        <f t="shared" ca="1" si="49"/>
        <v>0.61186790855105744</v>
      </c>
      <c r="S106" s="307">
        <f t="shared" ca="1" si="50"/>
        <v>5.4165971136341859</v>
      </c>
      <c r="T106" s="304">
        <f t="shared" ca="1" si="30"/>
        <v>53.136817684751364</v>
      </c>
      <c r="U106" s="311">
        <f t="shared" ca="1" si="31"/>
        <v>0</v>
      </c>
      <c r="V106" s="306">
        <f t="shared" ca="1" si="32"/>
        <v>1.2009931279123696</v>
      </c>
      <c r="W106" s="304">
        <f t="shared" ca="1" si="33"/>
        <v>313.51876572378382</v>
      </c>
      <c r="Y106" s="314" t="str">
        <f t="shared" ca="1" si="51"/>
        <v/>
      </c>
      <c r="Z106" s="315" t="str">
        <f t="shared" ca="1" si="52"/>
        <v/>
      </c>
      <c r="AA106" s="316" t="str">
        <f t="shared" ca="1" si="53"/>
        <v/>
      </c>
      <c r="AC106" s="310" t="e">
        <f t="shared" ca="1" si="54"/>
        <v>#N/A</v>
      </c>
      <c r="AD106" s="323" t="e">
        <f t="shared" ca="1" si="55"/>
        <v>#N/A</v>
      </c>
      <c r="AE106" s="324">
        <f t="shared" ca="1" si="34"/>
        <v>197.91376827426413</v>
      </c>
      <c r="AG106" s="306">
        <f t="shared" ca="1" si="56"/>
        <v>162.96507978037127</v>
      </c>
      <c r="AH106" s="304">
        <f t="shared" ca="1" si="57"/>
        <v>172.61008918605719</v>
      </c>
    </row>
    <row r="107" spans="1:34" x14ac:dyDescent="0.2">
      <c r="A107" s="347">
        <f t="shared" ca="1" si="35"/>
        <v>0.01</v>
      </c>
      <c r="B107" s="304">
        <f t="shared" ca="1" si="36"/>
        <v>1.0300000000000007</v>
      </c>
      <c r="D107" s="306">
        <f t="shared" ca="1" si="37"/>
        <v>31.34729052734443</v>
      </c>
      <c r="E107" s="307">
        <f t="shared" ca="1" si="38"/>
        <v>158.88754330512</v>
      </c>
      <c r="F107" s="304">
        <f t="shared" ca="1" si="39"/>
        <v>161.95031349442371</v>
      </c>
      <c r="G107" s="306">
        <f t="shared" ca="1" si="40"/>
        <v>53.583109142150683</v>
      </c>
      <c r="H107" s="307">
        <f t="shared" ca="1" si="41"/>
        <v>288.26299031642998</v>
      </c>
      <c r="I107" s="304">
        <f t="shared" ca="1" si="42"/>
        <v>293.20078644422125</v>
      </c>
      <c r="J107" s="306">
        <f t="shared" ca="1" si="43"/>
        <v>36.636564426518319</v>
      </c>
      <c r="K107" s="307">
        <f t="shared" ca="1" si="44"/>
        <v>200.78845380026317</v>
      </c>
      <c r="L107" s="304">
        <f t="shared" ca="1" si="29"/>
        <v>204.10350568395154</v>
      </c>
      <c r="M107" s="306">
        <f t="shared" ca="1" si="45"/>
        <v>1.3870111854171256</v>
      </c>
      <c r="N107" s="304">
        <f t="shared" ca="1" si="46"/>
        <v>79.469887061838577</v>
      </c>
      <c r="P107" s="310">
        <f t="shared" ca="1" si="47"/>
        <v>10</v>
      </c>
      <c r="Q107" s="304">
        <f t="shared" ca="1" si="48"/>
        <v>1241.8799999999997</v>
      </c>
      <c r="R107" s="306">
        <f t="shared" ca="1" si="49"/>
        <v>0.6102992584134791</v>
      </c>
      <c r="S107" s="307">
        <f t="shared" ca="1" si="50"/>
        <v>5.4104941210500508</v>
      </c>
      <c r="T107" s="304">
        <f t="shared" ca="1" si="30"/>
        <v>53.076947327501003</v>
      </c>
      <c r="U107" s="311">
        <f t="shared" ca="1" si="31"/>
        <v>0</v>
      </c>
      <c r="V107" s="306">
        <f t="shared" ca="1" si="32"/>
        <v>1.2006478954801343</v>
      </c>
      <c r="W107" s="304">
        <f t="shared" ca="1" si="33"/>
        <v>316.91979342018067</v>
      </c>
      <c r="Y107" s="314" t="str">
        <f t="shared" ca="1" si="51"/>
        <v/>
      </c>
      <c r="Z107" s="315" t="str">
        <f t="shared" ca="1" si="52"/>
        <v/>
      </c>
      <c r="AA107" s="316" t="str">
        <f t="shared" ca="1" si="53"/>
        <v/>
      </c>
      <c r="AC107" s="310" t="e">
        <f t="shared" ca="1" si="54"/>
        <v>#N/A</v>
      </c>
      <c r="AD107" s="323" t="e">
        <f t="shared" ca="1" si="55"/>
        <v>#N/A</v>
      </c>
      <c r="AE107" s="324">
        <f t="shared" ca="1" si="34"/>
        <v>200.78845380026317</v>
      </c>
      <c r="AG107" s="306">
        <f t="shared" ca="1" si="56"/>
        <v>161.94039651514967</v>
      </c>
      <c r="AH107" s="304">
        <f t="shared" ca="1" si="57"/>
        <v>171.58529581694518</v>
      </c>
    </row>
    <row r="108" spans="1:34" x14ac:dyDescent="0.2">
      <c r="A108" s="347">
        <f t="shared" ca="1" si="35"/>
        <v>0.01</v>
      </c>
      <c r="B108" s="304">
        <f t="shared" ca="1" si="36"/>
        <v>1.0400000000000007</v>
      </c>
      <c r="D108" s="306">
        <f t="shared" ca="1" si="37"/>
        <v>31.169976183097603</v>
      </c>
      <c r="E108" s="307">
        <f t="shared" ca="1" si="38"/>
        <v>157.87624826892565</v>
      </c>
      <c r="F108" s="304">
        <f t="shared" ca="1" si="39"/>
        <v>160.92382416139111</v>
      </c>
      <c r="G108" s="306">
        <f t="shared" ca="1" si="40"/>
        <v>53.894808903981655</v>
      </c>
      <c r="H108" s="307">
        <f t="shared" ca="1" si="41"/>
        <v>289.84175279911921</v>
      </c>
      <c r="I108" s="304">
        <f t="shared" ca="1" si="42"/>
        <v>294.80992536287243</v>
      </c>
      <c r="J108" s="306">
        <f t="shared" ca="1" si="43"/>
        <v>37.173954016748979</v>
      </c>
      <c r="K108" s="307">
        <f t="shared" ca="1" si="44"/>
        <v>203.67897751584093</v>
      </c>
      <c r="L108" s="304">
        <f t="shared" ca="1" si="29"/>
        <v>207.04354309936303</v>
      </c>
      <c r="M108" s="306">
        <f t="shared" ca="1" si="45"/>
        <v>1.386950373361266</v>
      </c>
      <c r="N108" s="304">
        <f t="shared" ca="1" si="46"/>
        <v>79.466402787694307</v>
      </c>
      <c r="P108" s="310">
        <f t="shared" ca="1" si="47"/>
        <v>10</v>
      </c>
      <c r="Q108" s="304">
        <f t="shared" ca="1" si="48"/>
        <v>1238.6879999999996</v>
      </c>
      <c r="R108" s="306">
        <f t="shared" ca="1" si="49"/>
        <v>0.60873060827590064</v>
      </c>
      <c r="S108" s="307">
        <f t="shared" ca="1" si="50"/>
        <v>5.4044068149672917</v>
      </c>
      <c r="T108" s="304">
        <f t="shared" ca="1" si="30"/>
        <v>53.017230854829137</v>
      </c>
      <c r="U108" s="311">
        <f t="shared" ca="1" si="31"/>
        <v>0</v>
      </c>
      <c r="V108" s="306">
        <f t="shared" ca="1" si="32"/>
        <v>1.2003008600330096</v>
      </c>
      <c r="W108" s="304">
        <f t="shared" ca="1" si="33"/>
        <v>320.31535455217011</v>
      </c>
      <c r="Y108" s="314" t="str">
        <f t="shared" ca="1" si="51"/>
        <v/>
      </c>
      <c r="Z108" s="315" t="str">
        <f t="shared" ca="1" si="52"/>
        <v/>
      </c>
      <c r="AA108" s="316" t="str">
        <f t="shared" ca="1" si="53"/>
        <v/>
      </c>
      <c r="AC108" s="310" t="e">
        <f t="shared" ca="1" si="54"/>
        <v>#N/A</v>
      </c>
      <c r="AD108" s="323" t="e">
        <f t="shared" ca="1" si="55"/>
        <v>#N/A</v>
      </c>
      <c r="AE108" s="324">
        <f t="shared" ca="1" si="34"/>
        <v>203.67897751584093</v>
      </c>
      <c r="AG108" s="306">
        <f t="shared" ca="1" si="56"/>
        <v>160.91383735320349</v>
      </c>
      <c r="AH108" s="304">
        <f t="shared" ca="1" si="57"/>
        <v>170.55862708688366</v>
      </c>
    </row>
    <row r="109" spans="1:34" x14ac:dyDescent="0.2">
      <c r="A109" s="347">
        <f t="shared" ca="1" si="35"/>
        <v>0.01</v>
      </c>
      <c r="B109" s="304">
        <f t="shared" ca="1" si="36"/>
        <v>1.0500000000000007</v>
      </c>
      <c r="D109" s="306">
        <f t="shared" ca="1" si="37"/>
        <v>30.992157830359329</v>
      </c>
      <c r="E109" s="307">
        <f t="shared" ca="1" si="38"/>
        <v>156.86322013483669</v>
      </c>
      <c r="F109" s="304">
        <f t="shared" ca="1" si="39"/>
        <v>159.8955398941826</v>
      </c>
      <c r="G109" s="306">
        <f t="shared" ca="1" si="40"/>
        <v>54.20473048228525</v>
      </c>
      <c r="H109" s="307">
        <f t="shared" ca="1" si="41"/>
        <v>291.41038500046756</v>
      </c>
      <c r="I109" s="304">
        <f t="shared" ca="1" si="42"/>
        <v>296.40878072819959</v>
      </c>
      <c r="J109" s="306">
        <f t="shared" ca="1" si="43"/>
        <v>37.714451713680312</v>
      </c>
      <c r="K109" s="307">
        <f t="shared" ca="1" si="44"/>
        <v>206.58523820483887</v>
      </c>
      <c r="L109" s="304">
        <f t="shared" ca="1" si="29"/>
        <v>209.99962026683178</v>
      </c>
      <c r="M109" s="306">
        <f t="shared" ca="1" si="45"/>
        <v>1.386889869543644</v>
      </c>
      <c r="N109" s="304">
        <f t="shared" ca="1" si="46"/>
        <v>79.46293617430014</v>
      </c>
      <c r="P109" s="310">
        <f t="shared" ca="1" si="47"/>
        <v>10</v>
      </c>
      <c r="Q109" s="304">
        <f t="shared" ca="1" si="48"/>
        <v>1235.4959999999996</v>
      </c>
      <c r="R109" s="306">
        <f t="shared" ca="1" si="49"/>
        <v>0.6071619581383223</v>
      </c>
      <c r="S109" s="307">
        <f t="shared" ca="1" si="50"/>
        <v>5.3983351953859087</v>
      </c>
      <c r="T109" s="304">
        <f t="shared" ca="1" si="30"/>
        <v>52.957668266735766</v>
      </c>
      <c r="U109" s="311">
        <f t="shared" ca="1" si="31"/>
        <v>0</v>
      </c>
      <c r="V109" s="306">
        <f t="shared" ca="1" si="32"/>
        <v>1.1999520353075341</v>
      </c>
      <c r="W109" s="304">
        <f t="shared" ca="1" si="33"/>
        <v>323.70503529681872</v>
      </c>
      <c r="Y109" s="314" t="str">
        <f t="shared" ca="1" si="51"/>
        <v/>
      </c>
      <c r="Z109" s="315" t="str">
        <f t="shared" ca="1" si="52"/>
        <v/>
      </c>
      <c r="AA109" s="316" t="str">
        <f t="shared" ca="1" si="53"/>
        <v/>
      </c>
      <c r="AC109" s="310" t="e">
        <f t="shared" ca="1" si="54"/>
        <v>#N/A</v>
      </c>
      <c r="AD109" s="323" t="e">
        <f t="shared" ca="1" si="55"/>
        <v>#N/A</v>
      </c>
      <c r="AE109" s="324">
        <f t="shared" ca="1" si="34"/>
        <v>206.58523820483887</v>
      </c>
      <c r="AG109" s="306">
        <f t="shared" ca="1" si="56"/>
        <v>159.88548227935803</v>
      </c>
      <c r="AH109" s="304">
        <f t="shared" ca="1" si="57"/>
        <v>169.53016297136517</v>
      </c>
    </row>
    <row r="110" spans="1:34" x14ac:dyDescent="0.2">
      <c r="A110" s="347">
        <f t="shared" ca="1" si="35"/>
        <v>0.01</v>
      </c>
      <c r="B110" s="304">
        <f t="shared" ca="1" si="36"/>
        <v>1.0600000000000007</v>
      </c>
      <c r="D110" s="306">
        <f t="shared" ca="1" si="37"/>
        <v>30.813851563759552</v>
      </c>
      <c r="E110" s="307">
        <f t="shared" ca="1" si="38"/>
        <v>155.84853695143875</v>
      </c>
      <c r="F110" s="304">
        <f t="shared" ca="1" si="39"/>
        <v>158.8655403732898</v>
      </c>
      <c r="G110" s="306">
        <f t="shared" ca="1" si="40"/>
        <v>54.512868997922844</v>
      </c>
      <c r="H110" s="307">
        <f t="shared" ca="1" si="41"/>
        <v>292.96887036998197</v>
      </c>
      <c r="I110" s="304">
        <f t="shared" ca="1" si="42"/>
        <v>297.99733537776473</v>
      </c>
      <c r="J110" s="306">
        <f t="shared" ca="1" si="43"/>
        <v>38.258039711081352</v>
      </c>
      <c r="K110" s="307">
        <f t="shared" ca="1" si="44"/>
        <v>209.50713448169111</v>
      </c>
      <c r="L110" s="304">
        <f t="shared" ca="1" si="29"/>
        <v>212.97163426443458</v>
      </c>
      <c r="M110" s="306">
        <f t="shared" ca="1" si="45"/>
        <v>1.386829668675891</v>
      </c>
      <c r="N110" s="304">
        <f t="shared" ca="1" si="46"/>
        <v>79.459486918654861</v>
      </c>
      <c r="P110" s="310">
        <f t="shared" ca="1" si="47"/>
        <v>10</v>
      </c>
      <c r="Q110" s="304">
        <f t="shared" ca="1" si="48"/>
        <v>1232.3039999999996</v>
      </c>
      <c r="R110" s="306">
        <f t="shared" ca="1" si="49"/>
        <v>0.60559330800074396</v>
      </c>
      <c r="S110" s="307">
        <f t="shared" ca="1" si="50"/>
        <v>5.3922792623059008</v>
      </c>
      <c r="T110" s="304">
        <f t="shared" ca="1" si="30"/>
        <v>52.89825956322089</v>
      </c>
      <c r="U110" s="311">
        <f t="shared" ca="1" si="31"/>
        <v>0</v>
      </c>
      <c r="V110" s="306">
        <f t="shared" ca="1" si="32"/>
        <v>1.1996014350540813</v>
      </c>
      <c r="W110" s="304">
        <f t="shared" ca="1" si="33"/>
        <v>327.08842573087713</v>
      </c>
      <c r="Y110" s="314" t="str">
        <f t="shared" ca="1" si="51"/>
        <v/>
      </c>
      <c r="Z110" s="315" t="str">
        <f t="shared" ca="1" si="52"/>
        <v/>
      </c>
      <c r="AA110" s="316" t="str">
        <f t="shared" ca="1" si="53"/>
        <v/>
      </c>
      <c r="AC110" s="310" t="e">
        <f t="shared" ca="1" si="54"/>
        <v>#N/A</v>
      </c>
      <c r="AD110" s="323" t="e">
        <f t="shared" ca="1" si="55"/>
        <v>#N/A</v>
      </c>
      <c r="AE110" s="324">
        <f t="shared" ca="1" si="34"/>
        <v>209.50713448169111</v>
      </c>
      <c r="AG110" s="306">
        <f t="shared" ca="1" si="56"/>
        <v>158.8554109572417</v>
      </c>
      <c r="AH110" s="304">
        <f t="shared" ca="1" si="57"/>
        <v>168.49998312487929</v>
      </c>
    </row>
    <row r="111" spans="1:34" x14ac:dyDescent="0.2">
      <c r="A111" s="347">
        <f t="shared" ca="1" si="35"/>
        <v>0.01</v>
      </c>
      <c r="B111" s="304">
        <f t="shared" ca="1" si="36"/>
        <v>1.0700000000000007</v>
      </c>
      <c r="D111" s="306">
        <f t="shared" ca="1" si="37"/>
        <v>30.635073398047542</v>
      </c>
      <c r="E111" s="307">
        <f t="shared" ca="1" si="38"/>
        <v>154.83227644062282</v>
      </c>
      <c r="F111" s="304">
        <f t="shared" ca="1" si="39"/>
        <v>157.83390494405569</v>
      </c>
      <c r="G111" s="306">
        <f t="shared" ca="1" si="40"/>
        <v>54.819219731903317</v>
      </c>
      <c r="H111" s="307">
        <f t="shared" ca="1" si="41"/>
        <v>294.51719313438821</v>
      </c>
      <c r="I111" s="304">
        <f t="shared" ca="1" si="42"/>
        <v>299.57557294241002</v>
      </c>
      <c r="J111" s="306">
        <f t="shared" ca="1" si="43"/>
        <v>38.804700154730483</v>
      </c>
      <c r="K111" s="307">
        <f t="shared" ca="1" si="44"/>
        <v>212.44456479921297</v>
      </c>
      <c r="L111" s="304">
        <f t="shared" ca="1" si="29"/>
        <v>215.95948200258664</v>
      </c>
      <c r="M111" s="306">
        <f t="shared" ca="1" si="45"/>
        <v>1.3867697655800375</v>
      </c>
      <c r="N111" s="304">
        <f t="shared" ca="1" si="46"/>
        <v>79.456054724082691</v>
      </c>
      <c r="P111" s="310">
        <f t="shared" ca="1" si="47"/>
        <v>10</v>
      </c>
      <c r="Q111" s="304">
        <f t="shared" ca="1" si="48"/>
        <v>1229.1119999999999</v>
      </c>
      <c r="R111" s="306">
        <f t="shared" ca="1" si="49"/>
        <v>0.60402465786316573</v>
      </c>
      <c r="S111" s="307">
        <f t="shared" ca="1" si="50"/>
        <v>5.386239015727269</v>
      </c>
      <c r="T111" s="304">
        <f t="shared" ca="1" si="30"/>
        <v>52.839004744284509</v>
      </c>
      <c r="U111" s="311">
        <f t="shared" ca="1" si="31"/>
        <v>0</v>
      </c>
      <c r="V111" s="306">
        <f t="shared" ca="1" si="32"/>
        <v>1.1992490730357017</v>
      </c>
      <c r="W111" s="304">
        <f t="shared" ca="1" si="33"/>
        <v>330.46511988401113</v>
      </c>
      <c r="Y111" s="314" t="str">
        <f t="shared" ca="1" si="51"/>
        <v/>
      </c>
      <c r="Z111" s="315" t="str">
        <f t="shared" ca="1" si="52"/>
        <v/>
      </c>
      <c r="AA111" s="316" t="str">
        <f t="shared" ca="1" si="53"/>
        <v/>
      </c>
      <c r="AC111" s="310" t="e">
        <f t="shared" ca="1" si="54"/>
        <v>#N/A</v>
      </c>
      <c r="AD111" s="323" t="e">
        <f t="shared" ca="1" si="55"/>
        <v>#N/A</v>
      </c>
      <c r="AE111" s="324">
        <f t="shared" ca="1" si="34"/>
        <v>212.44456479921297</v>
      </c>
      <c r="AG111" s="306">
        <f t="shared" ca="1" si="56"/>
        <v>157.8237027149633</v>
      </c>
      <c r="AH111" s="304">
        <f t="shared" ca="1" si="57"/>
        <v>167.4681668665846</v>
      </c>
    </row>
    <row r="112" spans="1:34" x14ac:dyDescent="0.2">
      <c r="A112" s="347">
        <f t="shared" ca="1" si="35"/>
        <v>0.01</v>
      </c>
      <c r="B112" s="304">
        <f t="shared" ca="1" si="36"/>
        <v>1.0800000000000007</v>
      </c>
      <c r="D112" s="306">
        <f t="shared" ca="1" si="37"/>
        <v>30.455839266195973</v>
      </c>
      <c r="E112" s="307">
        <f t="shared" ca="1" si="38"/>
        <v>153.81451598361514</v>
      </c>
      <c r="F112" s="304">
        <f t="shared" ca="1" si="39"/>
        <v>156.8007126025968</v>
      </c>
      <c r="G112" s="306">
        <f t="shared" ca="1" si="40"/>
        <v>55.123778124565277</v>
      </c>
      <c r="H112" s="307">
        <f t="shared" ca="1" si="41"/>
        <v>296.05533829422438</v>
      </c>
      <c r="I112" s="304">
        <f t="shared" ca="1" si="42"/>
        <v>301.14347784276174</v>
      </c>
      <c r="J112" s="306">
        <f t="shared" ca="1" si="43"/>
        <v>39.354415144012826</v>
      </c>
      <c r="K112" s="307">
        <f t="shared" ca="1" si="44"/>
        <v>215.39742745635604</v>
      </c>
      <c r="L112" s="304">
        <f t="shared" ca="1" si="29"/>
        <v>218.96306023195663</v>
      </c>
      <c r="M112" s="306">
        <f t="shared" ca="1" si="45"/>
        <v>1.3867101551853835</v>
      </c>
      <c r="N112" s="304">
        <f t="shared" ca="1" si="46"/>
        <v>79.452639300053903</v>
      </c>
      <c r="P112" s="310">
        <f t="shared" ca="1" si="47"/>
        <v>10</v>
      </c>
      <c r="Q112" s="304">
        <f t="shared" ca="1" si="48"/>
        <v>1225.9199999999998</v>
      </c>
      <c r="R112" s="306">
        <f t="shared" ca="1" si="49"/>
        <v>0.60245600772558727</v>
      </c>
      <c r="S112" s="307">
        <f t="shared" ca="1" si="50"/>
        <v>5.3802144556500133</v>
      </c>
      <c r="T112" s="304">
        <f t="shared" ca="1" si="30"/>
        <v>52.779903809926637</v>
      </c>
      <c r="U112" s="311">
        <f t="shared" ca="1" si="31"/>
        <v>0</v>
      </c>
      <c r="V112" s="306">
        <f t="shared" ca="1" si="32"/>
        <v>1.1988949630269785</v>
      </c>
      <c r="W112" s="304">
        <f t="shared" ca="1" si="33"/>
        <v>333.83471579032772</v>
      </c>
      <c r="Y112" s="314" t="str">
        <f t="shared" ca="1" si="51"/>
        <v/>
      </c>
      <c r="Z112" s="315" t="str">
        <f t="shared" ca="1" si="52"/>
        <v/>
      </c>
      <c r="AA112" s="316" t="str">
        <f t="shared" ca="1" si="53"/>
        <v/>
      </c>
      <c r="AC112" s="310" t="e">
        <f t="shared" ca="1" si="54"/>
        <v>#N/A</v>
      </c>
      <c r="AD112" s="323" t="e">
        <f t="shared" ca="1" si="55"/>
        <v>#N/A</v>
      </c>
      <c r="AE112" s="324">
        <f t="shared" ca="1" si="34"/>
        <v>215.39742745635604</v>
      </c>
      <c r="AG112" s="306">
        <f t="shared" ca="1" si="56"/>
        <v>156.79043653102354</v>
      </c>
      <c r="AH112" s="304">
        <f t="shared" ca="1" si="57"/>
        <v>166.43479316621477</v>
      </c>
    </row>
    <row r="113" spans="1:34" x14ac:dyDescent="0.2">
      <c r="A113" s="347">
        <f t="shared" ca="1" si="35"/>
        <v>0.01</v>
      </c>
      <c r="B113" s="304">
        <f t="shared" ca="1" si="36"/>
        <v>1.0900000000000007</v>
      </c>
      <c r="D113" s="306">
        <f t="shared" ca="1" si="37"/>
        <v>30.276165017517755</v>
      </c>
      <c r="E113" s="307">
        <f t="shared" ca="1" si="38"/>
        <v>152.79533260724622</v>
      </c>
      <c r="F113" s="304">
        <f t="shared" ca="1" si="39"/>
        <v>155.76604198196398</v>
      </c>
      <c r="G113" s="306">
        <f t="shared" ca="1" si="40"/>
        <v>55.426539774740455</v>
      </c>
      <c r="H113" s="307">
        <f t="shared" ca="1" si="41"/>
        <v>297.58329162029685</v>
      </c>
      <c r="I113" s="304">
        <f t="shared" ca="1" si="42"/>
        <v>302.70103528559582</v>
      </c>
      <c r="J113" s="306">
        <f t="shared" ca="1" si="43"/>
        <v>39.907166733509357</v>
      </c>
      <c r="K113" s="307">
        <f t="shared" ca="1" si="44"/>
        <v>218.36562060592865</v>
      </c>
      <c r="L113" s="304">
        <f t="shared" ca="1" si="29"/>
        <v>221.98226555134644</v>
      </c>
      <c r="M113" s="306">
        <f t="shared" ca="1" si="45"/>
        <v>1.38665083252548</v>
      </c>
      <c r="N113" s="304">
        <f t="shared" ca="1" si="46"/>
        <v>79.449240362011949</v>
      </c>
      <c r="P113" s="310">
        <f t="shared" ca="1" si="47"/>
        <v>10</v>
      </c>
      <c r="Q113" s="304">
        <f t="shared" ca="1" si="48"/>
        <v>1222.7279999999998</v>
      </c>
      <c r="R113" s="306">
        <f t="shared" ca="1" si="49"/>
        <v>0.60088735758800893</v>
      </c>
      <c r="S113" s="307">
        <f t="shared" ca="1" si="50"/>
        <v>5.3742055820741337</v>
      </c>
      <c r="T113" s="304">
        <f t="shared" ca="1" si="30"/>
        <v>52.720956760147253</v>
      </c>
      <c r="U113" s="311">
        <f t="shared" ca="1" si="31"/>
        <v>0</v>
      </c>
      <c r="V113" s="306">
        <f t="shared" ca="1" si="32"/>
        <v>1.198539118812884</v>
      </c>
      <c r="W113" s="304">
        <f t="shared" ca="1" si="33"/>
        <v>337.19681553819436</v>
      </c>
      <c r="Y113" s="314" t="str">
        <f t="shared" ca="1" si="51"/>
        <v/>
      </c>
      <c r="Z113" s="315" t="str">
        <f t="shared" ca="1" si="52"/>
        <v/>
      </c>
      <c r="AA113" s="316" t="str">
        <f t="shared" ca="1" si="53"/>
        <v/>
      </c>
      <c r="AC113" s="310" t="e">
        <f t="shared" ca="1" si="54"/>
        <v>#N/A</v>
      </c>
      <c r="AD113" s="323" t="e">
        <f t="shared" ca="1" si="55"/>
        <v>#N/A</v>
      </c>
      <c r="AE113" s="324">
        <f t="shared" ca="1" si="34"/>
        <v>218.36562060592865</v>
      </c>
      <c r="AG113" s="306">
        <f t="shared" ca="1" si="56"/>
        <v>155.75569102046413</v>
      </c>
      <c r="AH113" s="304">
        <f t="shared" ca="1" si="57"/>
        <v>165.39994063022252</v>
      </c>
    </row>
    <row r="114" spans="1:34" x14ac:dyDescent="0.2">
      <c r="A114" s="347">
        <f t="shared" ca="1" si="35"/>
        <v>0.01</v>
      </c>
      <c r="B114" s="304">
        <f t="shared" ca="1" si="36"/>
        <v>1.1000000000000008</v>
      </c>
      <c r="D114" s="306">
        <f t="shared" ca="1" si="37"/>
        <v>30.096066415796681</v>
      </c>
      <c r="E114" s="307">
        <f t="shared" ca="1" si="38"/>
        <v>151.77480297046088</v>
      </c>
      <c r="F114" s="304">
        <f t="shared" ca="1" si="39"/>
        <v>154.72997133854275</v>
      </c>
      <c r="G114" s="306">
        <f t="shared" ca="1" si="40"/>
        <v>55.727500438898424</v>
      </c>
      <c r="H114" s="307">
        <f t="shared" ca="1" si="41"/>
        <v>299.10103965000144</v>
      </c>
      <c r="I114" s="304">
        <f t="shared" ca="1" si="42"/>
        <v>304.24823126006692</v>
      </c>
      <c r="J114" s="306">
        <f t="shared" ca="1" si="43"/>
        <v>40.462936934577549</v>
      </c>
      <c r="K114" s="307">
        <f t="shared" ca="1" si="44"/>
        <v>221.34904226228014</v>
      </c>
      <c r="L114" s="304">
        <f t="shared" ca="1" si="29"/>
        <v>225.01699441553359</v>
      </c>
      <c r="M114" s="306">
        <f t="shared" ca="1" si="45"/>
        <v>1.3865917927352138</v>
      </c>
      <c r="N114" s="304">
        <f t="shared" ca="1" si="46"/>
        <v>79.445857631206351</v>
      </c>
      <c r="P114" s="310">
        <f t="shared" ca="1" si="47"/>
        <v>10</v>
      </c>
      <c r="Q114" s="304">
        <f t="shared" ca="1" si="48"/>
        <v>1219.5359999999998</v>
      </c>
      <c r="R114" s="306">
        <f t="shared" ca="1" si="49"/>
        <v>0.59931870745043059</v>
      </c>
      <c r="S114" s="307">
        <f t="shared" ca="1" si="50"/>
        <v>5.3682123949996292</v>
      </c>
      <c r="T114" s="304">
        <f t="shared" ca="1" si="30"/>
        <v>52.662163594946364</v>
      </c>
      <c r="U114" s="311">
        <f t="shared" ca="1" si="31"/>
        <v>0</v>
      </c>
      <c r="V114" s="306">
        <f t="shared" ca="1" si="32"/>
        <v>1.198181554187647</v>
      </c>
      <c r="W114" s="304">
        <f t="shared" ca="1" si="33"/>
        <v>340.55102531835013</v>
      </c>
      <c r="Y114" s="314" t="str">
        <f t="shared" ca="1" si="51"/>
        <v/>
      </c>
      <c r="Z114" s="315" t="str">
        <f t="shared" ca="1" si="52"/>
        <v/>
      </c>
      <c r="AA114" s="316" t="str">
        <f t="shared" ca="1" si="53"/>
        <v/>
      </c>
      <c r="AC114" s="310" t="e">
        <f t="shared" ca="1" si="54"/>
        <v>#N/A</v>
      </c>
      <c r="AD114" s="323" t="e">
        <f t="shared" ca="1" si="55"/>
        <v>#N/A</v>
      </c>
      <c r="AE114" s="324">
        <f t="shared" ca="1" si="34"/>
        <v>221.34904226228014</v>
      </c>
      <c r="AG114" s="306">
        <f t="shared" ca="1" si="56"/>
        <v>154.71954442125673</v>
      </c>
      <c r="AH114" s="304">
        <f t="shared" ca="1" si="57"/>
        <v>164.36368748816361</v>
      </c>
    </row>
    <row r="115" spans="1:34" x14ac:dyDescent="0.2">
      <c r="A115" s="347">
        <f t="shared" ca="1" si="35"/>
        <v>0.01</v>
      </c>
      <c r="B115" s="304">
        <f t="shared" ca="1" si="36"/>
        <v>1.1100000000000008</v>
      </c>
      <c r="D115" s="306">
        <f t="shared" ca="1" si="37"/>
        <v>29.93824134390254</v>
      </c>
      <c r="E115" s="307">
        <f t="shared" ca="1" si="38"/>
        <v>150.87474345214878</v>
      </c>
      <c r="F115" s="304">
        <f t="shared" ca="1" si="39"/>
        <v>153.816405193066</v>
      </c>
      <c r="G115" s="306">
        <f t="shared" ca="1" si="40"/>
        <v>56.026882852337451</v>
      </c>
      <c r="H115" s="307">
        <f t="shared" ca="1" si="41"/>
        <v>300.60978708452291</v>
      </c>
      <c r="I115" s="304">
        <f t="shared" ca="1" si="42"/>
        <v>305.78629088491158</v>
      </c>
      <c r="J115" s="306">
        <f t="shared" ca="1" si="43"/>
        <v>41.021708851033729</v>
      </c>
      <c r="K115" s="307">
        <f t="shared" ca="1" si="44"/>
        <v>224.34759639595276</v>
      </c>
      <c r="L115" s="304">
        <f t="shared" ca="1" si="29"/>
        <v>228.06714933479634</v>
      </c>
      <c r="M115" s="306">
        <f t="shared" ca="1" si="45"/>
        <v>1.3865330312859649</v>
      </c>
      <c r="N115" s="304">
        <f t="shared" ca="1" si="46"/>
        <v>79.442490848166315</v>
      </c>
      <c r="P115" s="310">
        <f t="shared" ca="1" si="47"/>
        <v>11</v>
      </c>
      <c r="Q115" s="304">
        <f t="shared" ca="1" si="48"/>
        <v>1217.0074999999999</v>
      </c>
      <c r="R115" s="306">
        <f t="shared" ca="1" si="49"/>
        <v>0.59807612227722673</v>
      </c>
      <c r="S115" s="307">
        <f t="shared" ca="1" si="50"/>
        <v>5.3622316337768572</v>
      </c>
      <c r="T115" s="304">
        <f t="shared" ca="1" si="30"/>
        <v>52.60349232735097</v>
      </c>
      <c r="U115" s="311">
        <f t="shared" ca="1" si="31"/>
        <v>0</v>
      </c>
      <c r="V115" s="306">
        <f t="shared" ca="1" si="32"/>
        <v>1.1978222822244198</v>
      </c>
      <c r="W115" s="304">
        <f t="shared" ca="1" si="33"/>
        <v>343.89974065569049</v>
      </c>
      <c r="Y115" s="314" t="str">
        <f t="shared" ca="1" si="51"/>
        <v/>
      </c>
      <c r="Z115" s="315" t="str">
        <f t="shared" ca="1" si="52"/>
        <v/>
      </c>
      <c r="AA115" s="316" t="str">
        <f t="shared" ca="1" si="53"/>
        <v/>
      </c>
      <c r="AC115" s="310" t="e">
        <f t="shared" ca="1" si="54"/>
        <v>#N/A</v>
      </c>
      <c r="AD115" s="323" t="e">
        <f t="shared" ca="1" si="55"/>
        <v>#N/A</v>
      </c>
      <c r="AE115" s="324">
        <f t="shared" ca="1" si="34"/>
        <v>224.34759639595276</v>
      </c>
      <c r="AG115" s="306">
        <f t="shared" ca="1" si="56"/>
        <v>153.80590969187031</v>
      </c>
      <c r="AH115" s="304">
        <f t="shared" ca="1" si="57"/>
        <v>163.44994669025937</v>
      </c>
    </row>
    <row r="116" spans="1:34" x14ac:dyDescent="0.2">
      <c r="A116" s="347">
        <f t="shared" ca="1" si="35"/>
        <v>0.01</v>
      </c>
      <c r="B116" s="304">
        <f t="shared" ca="1" si="36"/>
        <v>1.1200000000000008</v>
      </c>
      <c r="D116" s="306">
        <f t="shared" ca="1" si="37"/>
        <v>29.802725179948084</v>
      </c>
      <c r="E116" s="307">
        <f t="shared" ca="1" si="38"/>
        <v>150.09521718823365</v>
      </c>
      <c r="F116" s="304">
        <f t="shared" ca="1" si="39"/>
        <v>153.02541178162059</v>
      </c>
      <c r="G116" s="306">
        <f t="shared" ca="1" si="40"/>
        <v>56.324910104136933</v>
      </c>
      <c r="H116" s="307">
        <f t="shared" ca="1" si="41"/>
        <v>302.11073925640522</v>
      </c>
      <c r="I116" s="304">
        <f t="shared" ca="1" si="42"/>
        <v>307.31643996423418</v>
      </c>
      <c r="J116" s="306">
        <f t="shared" ca="1" si="43"/>
        <v>41.5834678158161</v>
      </c>
      <c r="K116" s="307">
        <f t="shared" ca="1" si="44"/>
        <v>227.36119902765739</v>
      </c>
      <c r="L116" s="304">
        <f t="shared" ca="1" si="29"/>
        <v>231.13264507395542</v>
      </c>
      <c r="M116" s="306">
        <f t="shared" ca="1" si="45"/>
        <v>1.3864745439738</v>
      </c>
      <c r="N116" s="304">
        <f t="shared" ca="1" si="46"/>
        <v>79.439139772024205</v>
      </c>
      <c r="P116" s="310">
        <f t="shared" ca="1" si="47"/>
        <v>11</v>
      </c>
      <c r="Q116" s="304">
        <f t="shared" ca="1" si="48"/>
        <v>1215.1424999999999</v>
      </c>
      <c r="R116" s="306">
        <f t="shared" ca="1" si="49"/>
        <v>0.59715960206839724</v>
      </c>
      <c r="S116" s="307">
        <f t="shared" ca="1" si="50"/>
        <v>5.3562600377561731</v>
      </c>
      <c r="T116" s="304">
        <f t="shared" ca="1" si="30"/>
        <v>52.544910970388059</v>
      </c>
      <c r="U116" s="311">
        <f t="shared" ca="1" si="31"/>
        <v>0</v>
      </c>
      <c r="V116" s="306">
        <f t="shared" ca="1" si="32"/>
        <v>1.1974613145463315</v>
      </c>
      <c r="W116" s="304">
        <f t="shared" ca="1" si="33"/>
        <v>347.24541294677857</v>
      </c>
      <c r="Y116" s="314" t="str">
        <f t="shared" ca="1" si="51"/>
        <v/>
      </c>
      <c r="Z116" s="315" t="str">
        <f t="shared" ca="1" si="52"/>
        <v/>
      </c>
      <c r="AA116" s="316" t="str">
        <f t="shared" ca="1" si="53"/>
        <v/>
      </c>
      <c r="AC116" s="310" t="e">
        <f t="shared" ca="1" si="54"/>
        <v>#N/A</v>
      </c>
      <c r="AD116" s="323" t="e">
        <f t="shared" ca="1" si="55"/>
        <v>#N/A</v>
      </c>
      <c r="AE116" s="324">
        <f t="shared" ca="1" si="34"/>
        <v>227.36119902765739</v>
      </c>
      <c r="AG116" s="306">
        <f t="shared" ca="1" si="56"/>
        <v>153.01485536939177</v>
      </c>
      <c r="AH116" s="304">
        <f t="shared" ca="1" si="57"/>
        <v>162.65878676594045</v>
      </c>
    </row>
    <row r="117" spans="1:34" x14ac:dyDescent="0.2">
      <c r="A117" s="347">
        <f t="shared" ca="1" si="35"/>
        <v>0.01</v>
      </c>
      <c r="B117" s="304">
        <f t="shared" ca="1" si="36"/>
        <v>1.1300000000000008</v>
      </c>
      <c r="D117" s="306">
        <f t="shared" ca="1" si="37"/>
        <v>29.666803623382492</v>
      </c>
      <c r="E117" s="307">
        <f t="shared" ca="1" si="38"/>
        <v>149.31426593249731</v>
      </c>
      <c r="F117" s="304">
        <f t="shared" ca="1" si="39"/>
        <v>152.23294403048527</v>
      </c>
      <c r="G117" s="306">
        <f t="shared" ca="1" si="40"/>
        <v>56.621578140370758</v>
      </c>
      <c r="H117" s="307">
        <f t="shared" ca="1" si="41"/>
        <v>303.6038819157302</v>
      </c>
      <c r="I117" s="304">
        <f t="shared" ca="1" si="42"/>
        <v>308.83866374760584</v>
      </c>
      <c r="J117" s="306">
        <f t="shared" ca="1" si="43"/>
        <v>42.148200257038638</v>
      </c>
      <c r="K117" s="307">
        <f t="shared" ca="1" si="44"/>
        <v>230.38977213351808</v>
      </c>
      <c r="L117" s="304">
        <f t="shared" ca="1" si="29"/>
        <v>234.2134024530659</v>
      </c>
      <c r="M117" s="306">
        <f t="shared" ca="1" si="45"/>
        <v>1.38641632667424</v>
      </c>
      <c r="N117" s="304">
        <f t="shared" ca="1" si="46"/>
        <v>79.435804166464763</v>
      </c>
      <c r="P117" s="310">
        <f t="shared" ca="1" si="47"/>
        <v>11</v>
      </c>
      <c r="Q117" s="304">
        <f t="shared" ca="1" si="48"/>
        <v>1213.2774999999999</v>
      </c>
      <c r="R117" s="306">
        <f t="shared" ca="1" si="49"/>
        <v>0.59624308185956776</v>
      </c>
      <c r="S117" s="307">
        <f t="shared" ca="1" si="50"/>
        <v>5.3502976069375778</v>
      </c>
      <c r="T117" s="304">
        <f t="shared" ca="1" si="30"/>
        <v>52.486419524057638</v>
      </c>
      <c r="U117" s="311">
        <f t="shared" ca="1" si="31"/>
        <v>0</v>
      </c>
      <c r="V117" s="306">
        <f t="shared" ca="1" si="32"/>
        <v>1.1970986620581758</v>
      </c>
      <c r="W117" s="304">
        <f t="shared" ca="1" si="33"/>
        <v>350.58773073117902</v>
      </c>
      <c r="Y117" s="314" t="str">
        <f t="shared" ca="1" si="51"/>
        <v/>
      </c>
      <c r="Z117" s="315" t="str">
        <f t="shared" ca="1" si="52"/>
        <v/>
      </c>
      <c r="AA117" s="316" t="str">
        <f t="shared" ca="1" si="53"/>
        <v/>
      </c>
      <c r="AC117" s="310" t="e">
        <f t="shared" ca="1" si="54"/>
        <v>#N/A</v>
      </c>
      <c r="AD117" s="323" t="e">
        <f t="shared" ca="1" si="55"/>
        <v>#N/A</v>
      </c>
      <c r="AE117" s="324">
        <f t="shared" ca="1" si="34"/>
        <v>230.38977213351808</v>
      </c>
      <c r="AG117" s="306">
        <f t="shared" ca="1" si="56"/>
        <v>152.22232600053124</v>
      </c>
      <c r="AH117" s="304">
        <f t="shared" ca="1" si="57"/>
        <v>161.86615225483203</v>
      </c>
    </row>
    <row r="118" spans="1:34" x14ac:dyDescent="0.2">
      <c r="A118" s="347">
        <f t="shared" ca="1" si="35"/>
        <v>0.01</v>
      </c>
      <c r="B118" s="304">
        <f t="shared" ca="1" si="36"/>
        <v>1.1400000000000008</v>
      </c>
      <c r="D118" s="306">
        <f t="shared" ca="1" si="37"/>
        <v>29.530488244066312</v>
      </c>
      <c r="E118" s="307">
        <f t="shared" ca="1" si="38"/>
        <v>148.53194595457558</v>
      </c>
      <c r="F118" s="304">
        <f t="shared" ca="1" si="39"/>
        <v>151.43905937698472</v>
      </c>
      <c r="G118" s="306">
        <f t="shared" ca="1" si="40"/>
        <v>56.916883022811419</v>
      </c>
      <c r="H118" s="307">
        <f t="shared" ca="1" si="41"/>
        <v>305.08920137527593</v>
      </c>
      <c r="I118" s="304">
        <f t="shared" ca="1" si="42"/>
        <v>310.35294805887708</v>
      </c>
      <c r="J118" s="306">
        <f t="shared" ca="1" si="43"/>
        <v>42.715892562854549</v>
      </c>
      <c r="K118" s="307">
        <f t="shared" ca="1" si="44"/>
        <v>233.43323754997311</v>
      </c>
      <c r="L118" s="304">
        <f t="shared" ca="1" si="29"/>
        <v>237.30934214755118</v>
      </c>
      <c r="M118" s="306">
        <f t="shared" ca="1" si="45"/>
        <v>1.3863583753402502</v>
      </c>
      <c r="N118" s="304">
        <f t="shared" ca="1" si="46"/>
        <v>79.432483799609997</v>
      </c>
      <c r="P118" s="310">
        <f t="shared" ca="1" si="47"/>
        <v>11</v>
      </c>
      <c r="Q118" s="304">
        <f t="shared" ca="1" si="48"/>
        <v>1211.4124999999999</v>
      </c>
      <c r="R118" s="306">
        <f t="shared" ca="1" si="49"/>
        <v>0.59532656165073827</v>
      </c>
      <c r="S118" s="307">
        <f t="shared" ca="1" si="50"/>
        <v>5.3443443413210705</v>
      </c>
      <c r="T118" s="304">
        <f t="shared" ca="1" si="30"/>
        <v>52.428017988359706</v>
      </c>
      <c r="U118" s="311">
        <f t="shared" ca="1" si="31"/>
        <v>0</v>
      </c>
      <c r="V118" s="306">
        <f t="shared" ca="1" si="32"/>
        <v>1.1967343356768509</v>
      </c>
      <c r="W118" s="304">
        <f t="shared" ca="1" si="33"/>
        <v>353.926385080317</v>
      </c>
      <c r="Y118" s="314" t="str">
        <f t="shared" ca="1" si="51"/>
        <v/>
      </c>
      <c r="Z118" s="315" t="str">
        <f t="shared" ca="1" si="52"/>
        <v/>
      </c>
      <c r="AA118" s="316" t="str">
        <f t="shared" ca="1" si="53"/>
        <v/>
      </c>
      <c r="AC118" s="310" t="e">
        <f t="shared" ca="1" si="54"/>
        <v>#N/A</v>
      </c>
      <c r="AD118" s="323" t="e">
        <f t="shared" ca="1" si="55"/>
        <v>#N/A</v>
      </c>
      <c r="AE118" s="324">
        <f t="shared" ca="1" si="34"/>
        <v>233.43323754997311</v>
      </c>
      <c r="AG118" s="306">
        <f t="shared" ca="1" si="56"/>
        <v>151.42837901332496</v>
      </c>
      <c r="AH118" s="304">
        <f t="shared" ca="1" si="57"/>
        <v>161.07210057801652</v>
      </c>
    </row>
    <row r="119" spans="1:34" x14ac:dyDescent="0.2">
      <c r="A119" s="347">
        <f t="shared" ca="1" si="35"/>
        <v>0.01</v>
      </c>
      <c r="B119" s="304">
        <f t="shared" ca="1" si="36"/>
        <v>1.1500000000000008</v>
      </c>
      <c r="D119" s="306">
        <f t="shared" ca="1" si="37"/>
        <v>29.393790564877502</v>
      </c>
      <c r="E119" s="307">
        <f t="shared" ca="1" si="38"/>
        <v>147.74831332570469</v>
      </c>
      <c r="F119" s="304">
        <f t="shared" ca="1" si="39"/>
        <v>150.64381505512426</v>
      </c>
      <c r="G119" s="306">
        <f t="shared" ca="1" si="40"/>
        <v>57.210820928460194</v>
      </c>
      <c r="H119" s="307">
        <f t="shared" ca="1" si="41"/>
        <v>306.566684508533</v>
      </c>
      <c r="I119" s="304">
        <f t="shared" ca="1" si="42"/>
        <v>311.85927929414373</v>
      </c>
      <c r="J119" s="306">
        <f t="shared" ca="1" si="43"/>
        <v>43.286531082610907</v>
      </c>
      <c r="K119" s="307">
        <f t="shared" ca="1" si="44"/>
        <v>236.49151697939215</v>
      </c>
      <c r="L119" s="304">
        <f t="shared" ca="1" si="29"/>
        <v>240.42038469393557</v>
      </c>
      <c r="M119" s="306">
        <f t="shared" ca="1" si="45"/>
        <v>1.3863006860002907</v>
      </c>
      <c r="N119" s="304">
        <f t="shared" ca="1" si="46"/>
        <v>79.429178443907418</v>
      </c>
      <c r="P119" s="310">
        <f t="shared" ca="1" si="47"/>
        <v>11</v>
      </c>
      <c r="Q119" s="304">
        <f t="shared" ca="1" si="48"/>
        <v>1209.5474999999999</v>
      </c>
      <c r="R119" s="306">
        <f t="shared" ca="1" si="49"/>
        <v>0.59441004144190879</v>
      </c>
      <c r="S119" s="307">
        <f t="shared" ca="1" si="50"/>
        <v>5.3384002409066511</v>
      </c>
      <c r="T119" s="304">
        <f t="shared" ca="1" si="30"/>
        <v>52.369706363294249</v>
      </c>
      <c r="U119" s="311">
        <f t="shared" ca="1" si="31"/>
        <v>0</v>
      </c>
      <c r="V119" s="306">
        <f t="shared" ca="1" si="32"/>
        <v>1.1963683463305206</v>
      </c>
      <c r="W119" s="304">
        <f t="shared" ca="1" si="33"/>
        <v>357.26106963413662</v>
      </c>
      <c r="Y119" s="314" t="str">
        <f t="shared" ca="1" si="51"/>
        <v/>
      </c>
      <c r="Z119" s="315" t="str">
        <f t="shared" ca="1" si="52"/>
        <v/>
      </c>
      <c r="AA119" s="316" t="str">
        <f t="shared" ca="1" si="53"/>
        <v/>
      </c>
      <c r="AC119" s="310" t="e">
        <f t="shared" ca="1" si="54"/>
        <v>#N/A</v>
      </c>
      <c r="AD119" s="323" t="e">
        <f t="shared" ca="1" si="55"/>
        <v>#N/A</v>
      </c>
      <c r="AE119" s="324">
        <f t="shared" ca="1" si="34"/>
        <v>236.49151697939215</v>
      </c>
      <c r="AG119" s="306">
        <f t="shared" ca="1" si="56"/>
        <v>150.63307163234225</v>
      </c>
      <c r="AH119" s="304">
        <f t="shared" ca="1" si="57"/>
        <v>160.2766889532374</v>
      </c>
    </row>
    <row r="120" spans="1:34" x14ac:dyDescent="0.2">
      <c r="A120" s="347">
        <f t="shared" ca="1" si="35"/>
        <v>0.01</v>
      </c>
      <c r="B120" s="304">
        <f t="shared" ca="1" si="36"/>
        <v>1.1600000000000008</v>
      </c>
      <c r="D120" s="306">
        <f t="shared" ca="1" si="37"/>
        <v>29.256722060406641</v>
      </c>
      <c r="E120" s="307">
        <f t="shared" ca="1" si="38"/>
        <v>146.96342390982403</v>
      </c>
      <c r="F120" s="304">
        <f t="shared" ca="1" si="39"/>
        <v>149.84726808660383</v>
      </c>
      <c r="G120" s="306">
        <f t="shared" ca="1" si="40"/>
        <v>57.503388149064257</v>
      </c>
      <c r="H120" s="307">
        <f t="shared" ca="1" si="41"/>
        <v>308.03631874763124</v>
      </c>
      <c r="I120" s="304">
        <f t="shared" ca="1" si="42"/>
        <v>313.35764441962192</v>
      </c>
      <c r="J120" s="306">
        <f t="shared" ca="1" si="43"/>
        <v>43.86010212799853</v>
      </c>
      <c r="K120" s="307">
        <f t="shared" ca="1" si="44"/>
        <v>239.56453199567298</v>
      </c>
      <c r="L120" s="304">
        <f t="shared" ca="1" si="29"/>
        <v>243.54645049555594</v>
      </c>
      <c r="M120" s="306">
        <f t="shared" ca="1" si="45"/>
        <v>1.3862432547564312</v>
      </c>
      <c r="N120" s="304">
        <f t="shared" ca="1" si="46"/>
        <v>79.425887876022088</v>
      </c>
      <c r="P120" s="310">
        <f t="shared" ca="1" si="47"/>
        <v>11</v>
      </c>
      <c r="Q120" s="304">
        <f t="shared" ca="1" si="48"/>
        <v>1207.6824999999999</v>
      </c>
      <c r="R120" s="306">
        <f t="shared" ca="1" si="49"/>
        <v>0.5934935212330793</v>
      </c>
      <c r="S120" s="307">
        <f t="shared" ca="1" si="50"/>
        <v>5.3324653056943205</v>
      </c>
      <c r="T120" s="304">
        <f t="shared" ca="1" si="30"/>
        <v>52.311484648861288</v>
      </c>
      <c r="U120" s="311">
        <f t="shared" ca="1" si="31"/>
        <v>0</v>
      </c>
      <c r="V120" s="306">
        <f t="shared" ca="1" si="32"/>
        <v>1.1960007049577797</v>
      </c>
      <c r="W120" s="304">
        <f t="shared" ca="1" si="33"/>
        <v>360.59148063675116</v>
      </c>
      <c r="Y120" s="314" t="str">
        <f t="shared" ca="1" si="51"/>
        <v/>
      </c>
      <c r="Z120" s="315" t="str">
        <f t="shared" ca="1" si="52"/>
        <v/>
      </c>
      <c r="AA120" s="316" t="str">
        <f t="shared" ca="1" si="53"/>
        <v/>
      </c>
      <c r="AC120" s="310" t="e">
        <f t="shared" ca="1" si="54"/>
        <v>#N/A</v>
      </c>
      <c r="AD120" s="323" t="e">
        <f t="shared" ca="1" si="55"/>
        <v>#N/A</v>
      </c>
      <c r="AE120" s="324">
        <f t="shared" ca="1" si="34"/>
        <v>239.56453199567298</v>
      </c>
      <c r="AG120" s="306">
        <f t="shared" ca="1" si="56"/>
        <v>149.83646086969571</v>
      </c>
      <c r="AH120" s="304">
        <f t="shared" ca="1" si="57"/>
        <v>159.4799743859061</v>
      </c>
    </row>
    <row r="121" spans="1:34" x14ac:dyDescent="0.2">
      <c r="A121" s="347">
        <f t="shared" ca="1" si="35"/>
        <v>0.01</v>
      </c>
      <c r="B121" s="304">
        <f t="shared" ca="1" si="36"/>
        <v>1.1700000000000008</v>
      </c>
      <c r="D121" s="306">
        <f t="shared" ca="1" si="37"/>
        <v>29.119294155661365</v>
      </c>
      <c r="E121" s="307">
        <f t="shared" ca="1" si="38"/>
        <v>146.17733335481384</v>
      </c>
      <c r="F121" s="304">
        <f t="shared" ca="1" si="39"/>
        <v>149.04947527196566</v>
      </c>
      <c r="G121" s="306">
        <f t="shared" ca="1" si="40"/>
        <v>57.794581090620873</v>
      </c>
      <c r="H121" s="307">
        <f t="shared" ca="1" si="41"/>
        <v>309.49809208117938</v>
      </c>
      <c r="I121" s="304">
        <f t="shared" ca="1" si="42"/>
        <v>314.8480309694354</v>
      </c>
      <c r="J121" s="306">
        <f t="shared" ca="1" si="43"/>
        <v>44.436591974196958</v>
      </c>
      <c r="K121" s="307">
        <f t="shared" ca="1" si="44"/>
        <v>242.65220404981704</v>
      </c>
      <c r="L121" s="304">
        <f t="shared" ca="1" si="29"/>
        <v>246.68745982825175</v>
      </c>
      <c r="M121" s="306">
        <f t="shared" ca="1" si="45"/>
        <v>1.3861860777825228</v>
      </c>
      <c r="N121" s="304">
        <f t="shared" ca="1" si="46"/>
        <v>79.422611876731807</v>
      </c>
      <c r="P121" s="310">
        <f t="shared" ca="1" si="47"/>
        <v>11</v>
      </c>
      <c r="Q121" s="304">
        <f t="shared" ca="1" si="48"/>
        <v>1205.8174999999999</v>
      </c>
      <c r="R121" s="306">
        <f t="shared" ca="1" si="49"/>
        <v>0.59257700102424982</v>
      </c>
      <c r="S121" s="307">
        <f t="shared" ca="1" si="50"/>
        <v>5.3265395356840779</v>
      </c>
      <c r="T121" s="304">
        <f t="shared" ca="1" si="30"/>
        <v>52.25335284506081</v>
      </c>
      <c r="U121" s="311">
        <f t="shared" ca="1" si="31"/>
        <v>0</v>
      </c>
      <c r="V121" s="306">
        <f t="shared" ca="1" si="32"/>
        <v>1.1956314225068239</v>
      </c>
      <c r="W121" s="304">
        <f t="shared" ca="1" si="33"/>
        <v>363.91731697108764</v>
      </c>
      <c r="Y121" s="314" t="str">
        <f t="shared" ca="1" si="51"/>
        <v/>
      </c>
      <c r="Z121" s="315" t="str">
        <f t="shared" ca="1" si="52"/>
        <v/>
      </c>
      <c r="AA121" s="316" t="str">
        <f t="shared" ca="1" si="53"/>
        <v/>
      </c>
      <c r="AC121" s="310" t="e">
        <f t="shared" ca="1" si="54"/>
        <v>#N/A</v>
      </c>
      <c r="AD121" s="323" t="e">
        <f t="shared" ca="1" si="55"/>
        <v>#N/A</v>
      </c>
      <c r="AE121" s="324">
        <f t="shared" ca="1" si="34"/>
        <v>242.65220404981704</v>
      </c>
      <c r="AG121" s="306">
        <f t="shared" ca="1" si="56"/>
        <v>149.03860351618579</v>
      </c>
      <c r="AH121" s="304">
        <f t="shared" ca="1" si="57"/>
        <v>158.68201366024365</v>
      </c>
    </row>
    <row r="122" spans="1:34" x14ac:dyDescent="0.2">
      <c r="A122" s="347">
        <f t="shared" ca="1" si="35"/>
        <v>0.01</v>
      </c>
      <c r="B122" s="304">
        <f t="shared" ca="1" si="36"/>
        <v>1.1800000000000008</v>
      </c>
      <c r="D122" s="306">
        <f t="shared" ca="1" si="37"/>
        <v>28.98151822478162</v>
      </c>
      <c r="E122" s="307">
        <f t="shared" ca="1" si="38"/>
        <v>145.390097083868</v>
      </c>
      <c r="F122" s="304">
        <f t="shared" ca="1" si="39"/>
        <v>148.25049318187752</v>
      </c>
      <c r="G122" s="306">
        <f t="shared" ca="1" si="40"/>
        <v>58.084396272868688</v>
      </c>
      <c r="H122" s="307">
        <f t="shared" ca="1" si="41"/>
        <v>310.95199305201805</v>
      </c>
      <c r="I122" s="304">
        <f t="shared" ca="1" si="42"/>
        <v>316.33042704331484</v>
      </c>
      <c r="J122" s="306">
        <f t="shared" ca="1" si="43"/>
        <v>45.015986861014404</v>
      </c>
      <c r="K122" s="307">
        <f t="shared" ca="1" si="44"/>
        <v>245.75445447548304</v>
      </c>
      <c r="L122" s="304">
        <f t="shared" ca="1" si="29"/>
        <v>249.84333284603233</v>
      </c>
      <c r="M122" s="306">
        <f t="shared" ca="1" si="45"/>
        <v>1.3861291513224261</v>
      </c>
      <c r="N122" s="304">
        <f t="shared" ca="1" si="46"/>
        <v>79.419350230825643</v>
      </c>
      <c r="P122" s="310">
        <f t="shared" ca="1" si="47"/>
        <v>11</v>
      </c>
      <c r="Q122" s="304">
        <f t="shared" ca="1" si="48"/>
        <v>1203.9524999999999</v>
      </c>
      <c r="R122" s="306">
        <f t="shared" ca="1" si="49"/>
        <v>0.59166048081542044</v>
      </c>
      <c r="S122" s="307">
        <f t="shared" ca="1" si="50"/>
        <v>5.3206229308759241</v>
      </c>
      <c r="T122" s="304">
        <f t="shared" ca="1" si="30"/>
        <v>52.195310951892814</v>
      </c>
      <c r="U122" s="311">
        <f t="shared" ca="1" si="31"/>
        <v>0</v>
      </c>
      <c r="V122" s="306">
        <f t="shared" ca="1" si="32"/>
        <v>1.1952605099346234</v>
      </c>
      <c r="W122" s="304">
        <f t="shared" ca="1" si="33"/>
        <v>367.23828019252147</v>
      </c>
      <c r="Y122" s="314" t="str">
        <f t="shared" ca="1" si="51"/>
        <v/>
      </c>
      <c r="Z122" s="315" t="str">
        <f t="shared" ca="1" si="52"/>
        <v/>
      </c>
      <c r="AA122" s="316" t="str">
        <f t="shared" ca="1" si="53"/>
        <v/>
      </c>
      <c r="AC122" s="310" t="e">
        <f t="shared" ca="1" si="54"/>
        <v>#N/A</v>
      </c>
      <c r="AD122" s="323" t="e">
        <f t="shared" ca="1" si="55"/>
        <v>#N/A</v>
      </c>
      <c r="AE122" s="324">
        <f t="shared" ca="1" si="34"/>
        <v>245.75445447548304</v>
      </c>
      <c r="AG122" s="306">
        <f t="shared" ca="1" si="56"/>
        <v>148.23955613258042</v>
      </c>
      <c r="AH122" s="304">
        <f t="shared" ca="1" si="57"/>
        <v>157.8828633305572</v>
      </c>
    </row>
    <row r="123" spans="1:34" x14ac:dyDescent="0.2">
      <c r="A123" s="347">
        <f t="shared" ca="1" si="35"/>
        <v>0.01</v>
      </c>
      <c r="B123" s="304">
        <f t="shared" ca="1" si="36"/>
        <v>1.1900000000000008</v>
      </c>
      <c r="D123" s="306">
        <f t="shared" ca="1" si="37"/>
        <v>28.843405589766334</v>
      </c>
      <c r="E123" s="307">
        <f t="shared" ca="1" si="38"/>
        <v>144.60177028700488</v>
      </c>
      <c r="F123" s="304">
        <f t="shared" ca="1" si="39"/>
        <v>147.45037814855374</v>
      </c>
      <c r="G123" s="306">
        <f t="shared" ca="1" si="40"/>
        <v>58.372830328766348</v>
      </c>
      <c r="H123" s="307">
        <f t="shared" ca="1" si="41"/>
        <v>312.39801075488811</v>
      </c>
      <c r="I123" s="304">
        <f t="shared" ca="1" si="42"/>
        <v>317.804821304212</v>
      </c>
      <c r="J123" s="306">
        <f t="shared" ca="1" si="43"/>
        <v>45.598272994022579</v>
      </c>
      <c r="K123" s="307">
        <f t="shared" ca="1" si="44"/>
        <v>248.87120449451757</v>
      </c>
      <c r="L123" s="304">
        <f t="shared" ca="1" si="29"/>
        <v>253.01398958672107</v>
      </c>
      <c r="M123" s="306">
        <f t="shared" ca="1" si="45"/>
        <v>1.3860724716882948</v>
      </c>
      <c r="N123" s="304">
        <f t="shared" ca="1" si="46"/>
        <v>79.41610272700558</v>
      </c>
      <c r="P123" s="310">
        <f t="shared" ca="1" si="47"/>
        <v>11</v>
      </c>
      <c r="Q123" s="304">
        <f t="shared" ca="1" si="48"/>
        <v>1202.0874999999999</v>
      </c>
      <c r="R123" s="306">
        <f t="shared" ca="1" si="49"/>
        <v>0.59074396060659096</v>
      </c>
      <c r="S123" s="307">
        <f t="shared" ca="1" si="50"/>
        <v>5.3147154912698582</v>
      </c>
      <c r="T123" s="304">
        <f t="shared" ca="1" si="30"/>
        <v>52.137358969357315</v>
      </c>
      <c r="U123" s="311">
        <f t="shared" ca="1" si="31"/>
        <v>0</v>
      </c>
      <c r="V123" s="306">
        <f t="shared" ca="1" si="32"/>
        <v>1.1948879782061024</v>
      </c>
      <c r="W123" s="304">
        <f t="shared" ca="1" si="33"/>
        <v>370.5540745615026</v>
      </c>
      <c r="Y123" s="314" t="str">
        <f t="shared" ca="1" si="51"/>
        <v/>
      </c>
      <c r="Z123" s="315" t="str">
        <f t="shared" ca="1" si="52"/>
        <v/>
      </c>
      <c r="AA123" s="316" t="str">
        <f t="shared" ca="1" si="53"/>
        <v/>
      </c>
      <c r="AC123" s="310" t="e">
        <f t="shared" ca="1" si="54"/>
        <v>#N/A</v>
      </c>
      <c r="AD123" s="323" t="e">
        <f t="shared" ca="1" si="55"/>
        <v>#N/A</v>
      </c>
      <c r="AE123" s="324">
        <f t="shared" ca="1" si="34"/>
        <v>248.87120449451757</v>
      </c>
      <c r="AG123" s="306">
        <f t="shared" ca="1" si="56"/>
        <v>147.43937504103266</v>
      </c>
      <c r="AH123" s="304">
        <f t="shared" ca="1" si="57"/>
        <v>157.08257971265473</v>
      </c>
    </row>
    <row r="124" spans="1:34" x14ac:dyDescent="0.2">
      <c r="A124" s="347">
        <f t="shared" ca="1" si="35"/>
        <v>0.01</v>
      </c>
      <c r="B124" s="304">
        <f t="shared" ca="1" si="36"/>
        <v>1.2000000000000008</v>
      </c>
      <c r="D124" s="306">
        <f t="shared" ca="1" si="37"/>
        <v>28.704967519212069</v>
      </c>
      <c r="E124" s="307">
        <f t="shared" ca="1" si="38"/>
        <v>143.81240791271631</v>
      </c>
      <c r="F124" s="304">
        <f t="shared" ca="1" si="39"/>
        <v>146.64918625731451</v>
      </c>
      <c r="G124" s="306">
        <f t="shared" ca="1" si="40"/>
        <v>58.65988000395847</v>
      </c>
      <c r="H124" s="307">
        <f t="shared" ca="1" si="41"/>
        <v>313.83613483401524</v>
      </c>
      <c r="I124" s="304">
        <f t="shared" ca="1" si="42"/>
        <v>319.271202975829</v>
      </c>
      <c r="J124" s="306">
        <f t="shared" ca="1" si="43"/>
        <v>46.183436545686206</v>
      </c>
      <c r="K124" s="307">
        <f t="shared" ca="1" si="44"/>
        <v>252.00237522246209</v>
      </c>
      <c r="L124" s="304">
        <f t="shared" ca="1" si="29"/>
        <v>256.19934997757508</v>
      </c>
      <c r="M124" s="306">
        <f t="shared" ca="1" si="45"/>
        <v>1.3860160352589119</v>
      </c>
      <c r="N124" s="304">
        <f t="shared" ca="1" si="46"/>
        <v>79.41286915779115</v>
      </c>
      <c r="P124" s="310">
        <f t="shared" ca="1" si="47"/>
        <v>11</v>
      </c>
      <c r="Q124" s="304">
        <f t="shared" ca="1" si="48"/>
        <v>1200.2224999999999</v>
      </c>
      <c r="R124" s="306">
        <f t="shared" ca="1" si="49"/>
        <v>0.58982744039776147</v>
      </c>
      <c r="S124" s="307">
        <f t="shared" ca="1" si="50"/>
        <v>5.3088172168658803</v>
      </c>
      <c r="T124" s="304">
        <f t="shared" ca="1" si="30"/>
        <v>52.079496897454291</v>
      </c>
      <c r="U124" s="311">
        <f t="shared" ca="1" si="31"/>
        <v>0</v>
      </c>
      <c r="V124" s="306">
        <f t="shared" ca="1" si="32"/>
        <v>1.1945138382933234</v>
      </c>
      <c r="W124" s="304">
        <f t="shared" ca="1" si="33"/>
        <v>373.86440707517119</v>
      </c>
      <c r="Y124" s="314" t="str">
        <f t="shared" ca="1" si="51"/>
        <v/>
      </c>
      <c r="Z124" s="315" t="str">
        <f t="shared" ca="1" si="52"/>
        <v/>
      </c>
      <c r="AA124" s="316" t="str">
        <f t="shared" ca="1" si="53"/>
        <v/>
      </c>
      <c r="AC124" s="310" t="e">
        <f t="shared" ca="1" si="54"/>
        <v>#N/A</v>
      </c>
      <c r="AD124" s="323" t="e">
        <f t="shared" ca="1" si="55"/>
        <v>#N/A</v>
      </c>
      <c r="AE124" s="324">
        <f t="shared" ca="1" si="34"/>
        <v>252.00237522246209</v>
      </c>
      <c r="AG124" s="306">
        <f t="shared" ca="1" si="56"/>
        <v>146.63811631663617</v>
      </c>
      <c r="AH124" s="304">
        <f t="shared" ca="1" si="57"/>
        <v>156.28121887539788</v>
      </c>
    </row>
    <row r="125" spans="1:34" x14ac:dyDescent="0.2">
      <c r="A125" s="347">
        <f t="shared" ca="1" si="35"/>
        <v>0.01</v>
      </c>
      <c r="B125" s="304">
        <f t="shared" ca="1" si="36"/>
        <v>1.2100000000000009</v>
      </c>
      <c r="D125" s="306">
        <f t="shared" ca="1" si="37"/>
        <v>28.528299818933192</v>
      </c>
      <c r="E125" s="307">
        <f t="shared" ca="1" si="38"/>
        <v>142.81921349235196</v>
      </c>
      <c r="F125" s="304">
        <f t="shared" ca="1" si="39"/>
        <v>145.64062494075253</v>
      </c>
      <c r="G125" s="306">
        <f t="shared" ca="1" si="40"/>
        <v>58.945163002147801</v>
      </c>
      <c r="H125" s="307">
        <f t="shared" ca="1" si="41"/>
        <v>315.26432696893875</v>
      </c>
      <c r="I125" s="304">
        <f t="shared" ca="1" si="42"/>
        <v>320.72749819827999</v>
      </c>
      <c r="J125" s="306">
        <f t="shared" ca="1" si="43"/>
        <v>46.77146176071674</v>
      </c>
      <c r="K125" s="307">
        <f t="shared" ca="1" si="44"/>
        <v>255.14787753147687</v>
      </c>
      <c r="L125" s="304">
        <f t="shared" ca="1" si="29"/>
        <v>259.39932352273343</v>
      </c>
      <c r="M125" s="306">
        <f t="shared" ca="1" si="45"/>
        <v>1.3859598381164906</v>
      </c>
      <c r="N125" s="304">
        <f t="shared" ca="1" si="46"/>
        <v>79.409649298709709</v>
      </c>
      <c r="P125" s="310">
        <f t="shared" ca="1" si="47"/>
        <v>12</v>
      </c>
      <c r="Q125" s="304">
        <f t="shared" ca="1" si="48"/>
        <v>1197.2639999999997</v>
      </c>
      <c r="R125" s="306">
        <f t="shared" ca="1" si="49"/>
        <v>0.58837353957319194</v>
      </c>
      <c r="S125" s="307">
        <f t="shared" ca="1" si="50"/>
        <v>5.3029334814701485</v>
      </c>
      <c r="T125" s="304">
        <f t="shared" ca="1" si="30"/>
        <v>52.021777453222157</v>
      </c>
      <c r="U125" s="311">
        <f t="shared" ca="1" si="31"/>
        <v>0</v>
      </c>
      <c r="V125" s="306">
        <f t="shared" ca="1" si="32"/>
        <v>1.1941381023860342</v>
      </c>
      <c r="W125" s="304">
        <f t="shared" ca="1" si="33"/>
        <v>377.16413432622602</v>
      </c>
      <c r="Y125" s="314" t="str">
        <f t="shared" ca="1" si="51"/>
        <v/>
      </c>
      <c r="Z125" s="315" t="str">
        <f t="shared" ca="1" si="52"/>
        <v/>
      </c>
      <c r="AA125" s="316" t="str">
        <f t="shared" ca="1" si="53"/>
        <v/>
      </c>
      <c r="AC125" s="310" t="e">
        <f t="shared" ca="1" si="54"/>
        <v>#N/A</v>
      </c>
      <c r="AD125" s="323" t="e">
        <f t="shared" ca="1" si="55"/>
        <v>#N/A</v>
      </c>
      <c r="AE125" s="324">
        <f t="shared" ca="1" si="34"/>
        <v>255.14787753147687</v>
      </c>
      <c r="AG125" s="306">
        <f t="shared" ca="1" si="56"/>
        <v>145.62947160032269</v>
      </c>
      <c r="AH125" s="304">
        <f t="shared" ca="1" si="57"/>
        <v>155.27247245359655</v>
      </c>
    </row>
    <row r="126" spans="1:34" x14ac:dyDescent="0.2">
      <c r="A126" s="347">
        <f t="shared" ca="1" si="35"/>
        <v>0.01</v>
      </c>
      <c r="B126" s="304">
        <f t="shared" ca="1" si="36"/>
        <v>1.2200000000000009</v>
      </c>
      <c r="D126" s="306">
        <f t="shared" ca="1" si="37"/>
        <v>28.31339354378353</v>
      </c>
      <c r="E126" s="307">
        <f t="shared" ca="1" si="38"/>
        <v>141.62232294501186</v>
      </c>
      <c r="F126" s="304">
        <f t="shared" ca="1" si="39"/>
        <v>144.42482684880184</v>
      </c>
      <c r="G126" s="306">
        <f t="shared" ca="1" si="40"/>
        <v>59.22829693758564</v>
      </c>
      <c r="H126" s="307">
        <f t="shared" ca="1" si="41"/>
        <v>316.68055019838886</v>
      </c>
      <c r="I126" s="304">
        <f t="shared" ca="1" si="42"/>
        <v>322.17163443121603</v>
      </c>
      <c r="J126" s="306">
        <f t="shared" ca="1" si="43"/>
        <v>47.362329060415405</v>
      </c>
      <c r="K126" s="307">
        <f t="shared" ca="1" si="44"/>
        <v>258.30760191731349</v>
      </c>
      <c r="L126" s="304">
        <f t="shared" ca="1" si="29"/>
        <v>262.61379899445564</v>
      </c>
      <c r="M126" s="306">
        <f t="shared" ca="1" si="45"/>
        <v>1.3859038760576676</v>
      </c>
      <c r="N126" s="304">
        <f t="shared" ca="1" si="46"/>
        <v>79.406442908926294</v>
      </c>
      <c r="P126" s="310">
        <f t="shared" ca="1" si="47"/>
        <v>12</v>
      </c>
      <c r="Q126" s="304">
        <f t="shared" ca="1" si="48"/>
        <v>1193.2119999999995</v>
      </c>
      <c r="R126" s="306">
        <f t="shared" ca="1" si="49"/>
        <v>0.58638225813288247</v>
      </c>
      <c r="S126" s="307">
        <f t="shared" ca="1" si="50"/>
        <v>5.2970696588888195</v>
      </c>
      <c r="T126" s="304">
        <f t="shared" ca="1" si="30"/>
        <v>51.96425335369932</v>
      </c>
      <c r="U126" s="311">
        <f t="shared" ca="1" si="31"/>
        <v>0</v>
      </c>
      <c r="V126" s="306">
        <f t="shared" ca="1" si="32"/>
        <v>1.193760785099466</v>
      </c>
      <c r="W126" s="304">
        <f t="shared" ca="1" si="33"/>
        <v>380.44803685258807</v>
      </c>
      <c r="Y126" s="314" t="str">
        <f t="shared" ca="1" si="51"/>
        <v/>
      </c>
      <c r="Z126" s="315" t="str">
        <f t="shared" ca="1" si="52"/>
        <v/>
      </c>
      <c r="AA126" s="316" t="str">
        <f t="shared" ca="1" si="53"/>
        <v/>
      </c>
      <c r="AC126" s="310" t="e">
        <f t="shared" ca="1" si="54"/>
        <v>#N/A</v>
      </c>
      <c r="AD126" s="323" t="e">
        <f t="shared" ca="1" si="55"/>
        <v>#N/A</v>
      </c>
      <c r="AE126" s="324">
        <f t="shared" ca="1" si="34"/>
        <v>258.30760191731349</v>
      </c>
      <c r="AG126" s="306">
        <f t="shared" ca="1" si="56"/>
        <v>144.4135728455214</v>
      </c>
      <c r="AH126" s="304">
        <f t="shared" ca="1" si="57"/>
        <v>154.05647239401378</v>
      </c>
    </row>
    <row r="127" spans="1:34" x14ac:dyDescent="0.2">
      <c r="A127" s="347">
        <f t="shared" ca="1" si="35"/>
        <v>0.01</v>
      </c>
      <c r="B127" s="304">
        <f t="shared" ca="1" si="36"/>
        <v>1.2300000000000009</v>
      </c>
      <c r="D127" s="306">
        <f t="shared" ca="1" si="37"/>
        <v>28.098266110789503</v>
      </c>
      <c r="E127" s="307">
        <f t="shared" ca="1" si="38"/>
        <v>140.42518878083553</v>
      </c>
      <c r="F127" s="304">
        <f t="shared" ca="1" si="39"/>
        <v>143.20875043992962</v>
      </c>
      <c r="G127" s="306">
        <f t="shared" ca="1" si="40"/>
        <v>59.509279598693531</v>
      </c>
      <c r="H127" s="307">
        <f t="shared" ca="1" si="41"/>
        <v>318.08480208619721</v>
      </c>
      <c r="I127" s="304">
        <f t="shared" ca="1" si="42"/>
        <v>323.60360887445421</v>
      </c>
      <c r="J127" s="306">
        <f t="shared" ca="1" si="43"/>
        <v>47.956016943096799</v>
      </c>
      <c r="K127" s="307">
        <f t="shared" ca="1" si="44"/>
        <v>261.48142867873639</v>
      </c>
      <c r="L127" s="304">
        <f t="shared" ca="1" si="29"/>
        <v>265.84265478835351</v>
      </c>
      <c r="M127" s="306">
        <f t="shared" ca="1" si="45"/>
        <v>1.385848144960117</v>
      </c>
      <c r="N127" s="304">
        <f t="shared" ca="1" si="46"/>
        <v>79.40324975224901</v>
      </c>
      <c r="P127" s="310">
        <f t="shared" ca="1" si="47"/>
        <v>12</v>
      </c>
      <c r="Q127" s="304">
        <f t="shared" ca="1" si="48"/>
        <v>1189.1599999999996</v>
      </c>
      <c r="R127" s="306">
        <f t="shared" ca="1" si="49"/>
        <v>0.58439097669257312</v>
      </c>
      <c r="S127" s="307">
        <f t="shared" ca="1" si="50"/>
        <v>5.2912257491218941</v>
      </c>
      <c r="T127" s="304">
        <f t="shared" ca="1" si="30"/>
        <v>51.906924598885787</v>
      </c>
      <c r="U127" s="311">
        <f t="shared" ca="1" si="31"/>
        <v>0</v>
      </c>
      <c r="V127" s="306">
        <f t="shared" ca="1" si="32"/>
        <v>1.1933819022553731</v>
      </c>
      <c r="W127" s="304">
        <f t="shared" ca="1" si="33"/>
        <v>383.71572601829138</v>
      </c>
      <c r="Y127" s="314" t="str">
        <f t="shared" ca="1" si="51"/>
        <v/>
      </c>
      <c r="Z127" s="315" t="str">
        <f t="shared" ca="1" si="52"/>
        <v/>
      </c>
      <c r="AA127" s="316" t="str">
        <f t="shared" ca="1" si="53"/>
        <v/>
      </c>
      <c r="AC127" s="310" t="e">
        <f t="shared" ca="1" si="54"/>
        <v>#N/A</v>
      </c>
      <c r="AD127" s="323" t="e">
        <f t="shared" ca="1" si="55"/>
        <v>#N/A</v>
      </c>
      <c r="AE127" s="324">
        <f t="shared" ca="1" si="34"/>
        <v>261.48142867873639</v>
      </c>
      <c r="AG127" s="306">
        <f t="shared" ca="1" si="56"/>
        <v>143.19739406890102</v>
      </c>
      <c r="AH127" s="304">
        <f t="shared" ca="1" si="57"/>
        <v>152.840192706127</v>
      </c>
    </row>
    <row r="128" spans="1:34" x14ac:dyDescent="0.2">
      <c r="A128" s="347">
        <f t="shared" ca="1" si="35"/>
        <v>0.01</v>
      </c>
      <c r="B128" s="304">
        <f t="shared" ca="1" si="36"/>
        <v>1.2400000000000009</v>
      </c>
      <c r="D128" s="306">
        <f t="shared" ca="1" si="37"/>
        <v>27.882934813850486</v>
      </c>
      <c r="E128" s="307">
        <f t="shared" ca="1" si="38"/>
        <v>139.22789562998977</v>
      </c>
      <c r="F128" s="304">
        <f t="shared" ca="1" si="39"/>
        <v>141.99248210869743</v>
      </c>
      <c r="G128" s="306">
        <f t="shared" ca="1" si="40"/>
        <v>59.78810894683204</v>
      </c>
      <c r="H128" s="307">
        <f t="shared" ca="1" si="41"/>
        <v>319.4770810424971</v>
      </c>
      <c r="I128" s="304">
        <f t="shared" ca="1" si="42"/>
        <v>325.02341959137732</v>
      </c>
      <c r="J128" s="306">
        <f t="shared" ca="1" si="43"/>
        <v>48.552503885824429</v>
      </c>
      <c r="K128" s="307">
        <f t="shared" ca="1" si="44"/>
        <v>264.66923809437986</v>
      </c>
      <c r="L128" s="304">
        <f t="shared" ca="1" si="29"/>
        <v>269.08576927634527</v>
      </c>
      <c r="M128" s="306">
        <f t="shared" ca="1" si="45"/>
        <v>1.3857926407803689</v>
      </c>
      <c r="N128" s="304">
        <f t="shared" ca="1" si="46"/>
        <v>79.400069597004105</v>
      </c>
      <c r="P128" s="310">
        <f t="shared" ca="1" si="47"/>
        <v>12</v>
      </c>
      <c r="Q128" s="304">
        <f t="shared" ca="1" si="48"/>
        <v>1185.1079999999995</v>
      </c>
      <c r="R128" s="306">
        <f t="shared" ca="1" si="49"/>
        <v>0.58239969525226365</v>
      </c>
      <c r="S128" s="307">
        <f t="shared" ca="1" si="50"/>
        <v>5.2854017521693715</v>
      </c>
      <c r="T128" s="304">
        <f t="shared" ca="1" si="30"/>
        <v>51.849791188781538</v>
      </c>
      <c r="U128" s="311">
        <f t="shared" ca="1" si="31"/>
        <v>0</v>
      </c>
      <c r="V128" s="306">
        <f t="shared" ca="1" si="32"/>
        <v>1.1930014696656257</v>
      </c>
      <c r="W128" s="304">
        <f t="shared" ca="1" si="33"/>
        <v>386.9668191576817</v>
      </c>
      <c r="Y128" s="314" t="str">
        <f t="shared" ca="1" si="51"/>
        <v/>
      </c>
      <c r="Z128" s="315" t="str">
        <f t="shared" ca="1" si="52"/>
        <v/>
      </c>
      <c r="AA128" s="316" t="str">
        <f t="shared" ca="1" si="53"/>
        <v/>
      </c>
      <c r="AC128" s="310" t="e">
        <f t="shared" ca="1" si="54"/>
        <v>#N/A</v>
      </c>
      <c r="AD128" s="323" t="e">
        <f t="shared" ca="1" si="55"/>
        <v>#N/A</v>
      </c>
      <c r="AE128" s="324">
        <f t="shared" ca="1" si="34"/>
        <v>264.66923809437986</v>
      </c>
      <c r="AG128" s="306">
        <f t="shared" ca="1" si="56"/>
        <v>141.98102162710342</v>
      </c>
      <c r="AH128" s="304">
        <f t="shared" ca="1" si="57"/>
        <v>151.62371973952216</v>
      </c>
    </row>
    <row r="129" spans="1:34" x14ac:dyDescent="0.2">
      <c r="A129" s="347">
        <f t="shared" ca="1" si="35"/>
        <v>0.01</v>
      </c>
      <c r="B129" s="304">
        <f t="shared" ca="1" si="36"/>
        <v>1.2500000000000009</v>
      </c>
      <c r="D129" s="306">
        <f t="shared" ca="1" si="37"/>
        <v>27.667416797650162</v>
      </c>
      <c r="E129" s="307">
        <f t="shared" ca="1" si="38"/>
        <v>138.0305273924921</v>
      </c>
      <c r="F129" s="304">
        <f t="shared" ca="1" si="39"/>
        <v>140.7761075058705</v>
      </c>
      <c r="G129" s="306">
        <f t="shared" ca="1" si="40"/>
        <v>60.064783114808542</v>
      </c>
      <c r="H129" s="307">
        <f t="shared" ca="1" si="41"/>
        <v>320.85738631642204</v>
      </c>
      <c r="I129" s="304">
        <f t="shared" ca="1" si="42"/>
        <v>326.4310655014848</v>
      </c>
      <c r="J129" s="306">
        <f t="shared" ca="1" si="43"/>
        <v>49.151768346132634</v>
      </c>
      <c r="K129" s="307">
        <f t="shared" ca="1" si="44"/>
        <v>267.87091043117448</v>
      </c>
      <c r="L129" s="304">
        <f t="shared" ca="1" si="29"/>
        <v>272.34302081525459</v>
      </c>
      <c r="M129" s="306">
        <f t="shared" ca="1" si="45"/>
        <v>1.385737359551702</v>
      </c>
      <c r="N129" s="304">
        <f t="shared" ca="1" si="46"/>
        <v>79.396902215915205</v>
      </c>
      <c r="P129" s="310">
        <f t="shared" ca="1" si="47"/>
        <v>12</v>
      </c>
      <c r="Q129" s="304">
        <f t="shared" ca="1" si="48"/>
        <v>1181.0559999999996</v>
      </c>
      <c r="R129" s="306">
        <f t="shared" ca="1" si="49"/>
        <v>0.5804084138119544</v>
      </c>
      <c r="S129" s="307">
        <f t="shared" ca="1" si="50"/>
        <v>5.2795976680312515</v>
      </c>
      <c r="T129" s="304">
        <f t="shared" ca="1" si="30"/>
        <v>51.792853123386578</v>
      </c>
      <c r="U129" s="311">
        <f t="shared" ca="1" si="31"/>
        <v>0</v>
      </c>
      <c r="V129" s="306">
        <f t="shared" ca="1" si="32"/>
        <v>1.1926195031310067</v>
      </c>
      <c r="W129" s="304">
        <f t="shared" ca="1" si="33"/>
        <v>390.20093959907842</v>
      </c>
      <c r="Y129" s="314" t="str">
        <f t="shared" ca="1" si="51"/>
        <v/>
      </c>
      <c r="Z129" s="315" t="str">
        <f t="shared" ca="1" si="52"/>
        <v/>
      </c>
      <c r="AA129" s="316" t="str">
        <f t="shared" ca="1" si="53"/>
        <v/>
      </c>
      <c r="AC129" s="310" t="e">
        <f t="shared" ca="1" si="54"/>
        <v>#N/A</v>
      </c>
      <c r="AD129" s="323" t="e">
        <f t="shared" ca="1" si="55"/>
        <v>#N/A</v>
      </c>
      <c r="AE129" s="324">
        <f t="shared" ca="1" si="34"/>
        <v>267.87091043117448</v>
      </c>
      <c r="AG129" s="306">
        <f t="shared" ca="1" si="56"/>
        <v>140.76454113185051</v>
      </c>
      <c r="AH129" s="304">
        <f t="shared" ca="1" si="57"/>
        <v>150.40713909899725</v>
      </c>
    </row>
    <row r="130" spans="1:34" x14ac:dyDescent="0.2">
      <c r="A130" s="347">
        <f t="shared" ca="1" si="35"/>
        <v>0.01</v>
      </c>
      <c r="B130" s="304">
        <f t="shared" ca="1" si="36"/>
        <v>1.2600000000000009</v>
      </c>
      <c r="D130" s="306">
        <f t="shared" ca="1" si="37"/>
        <v>27.451729055858877</v>
      </c>
      <c r="E130" s="307">
        <f t="shared" ca="1" si="38"/>
        <v>136.8331672265189</v>
      </c>
      <c r="F130" s="304">
        <f t="shared" ca="1" si="39"/>
        <v>139.5597115266321</v>
      </c>
      <c r="G130" s="306">
        <f t="shared" ca="1" si="40"/>
        <v>60.339300405367133</v>
      </c>
      <c r="H130" s="307">
        <f t="shared" ca="1" si="41"/>
        <v>322.22571798868722</v>
      </c>
      <c r="I130" s="304">
        <f t="shared" ca="1" si="42"/>
        <v>327.82654637282525</v>
      </c>
      <c r="J130" s="306">
        <f t="shared" ca="1" si="43"/>
        <v>49.75378876373351</v>
      </c>
      <c r="K130" s="307">
        <f t="shared" ca="1" si="44"/>
        <v>271.08632595270001</v>
      </c>
      <c r="L130" s="304">
        <f t="shared" ca="1" si="29"/>
        <v>275.61428775533341</v>
      </c>
      <c r="M130" s="306">
        <f t="shared" ca="1" si="45"/>
        <v>1.3856822973821044</v>
      </c>
      <c r="N130" s="304">
        <f t="shared" ca="1" si="46"/>
        <v>79.393747385986416</v>
      </c>
      <c r="P130" s="310">
        <f t="shared" ca="1" si="47"/>
        <v>12</v>
      </c>
      <c r="Q130" s="304">
        <f t="shared" ca="1" si="48"/>
        <v>1177.0039999999997</v>
      </c>
      <c r="R130" s="306">
        <f t="shared" ca="1" si="49"/>
        <v>0.57841713237164505</v>
      </c>
      <c r="S130" s="307">
        <f t="shared" ca="1" si="50"/>
        <v>5.2738134967075352</v>
      </c>
      <c r="T130" s="304">
        <f t="shared" ca="1" si="30"/>
        <v>51.736110402700923</v>
      </c>
      <c r="U130" s="311">
        <f t="shared" ca="1" si="31"/>
        <v>0</v>
      </c>
      <c r="V130" s="306">
        <f t="shared" ca="1" si="32"/>
        <v>1.1922360184400282</v>
      </c>
      <c r="W130" s="304">
        <f t="shared" ca="1" si="33"/>
        <v>393.41771668627052</v>
      </c>
      <c r="Y130" s="314" t="str">
        <f t="shared" ca="1" si="51"/>
        <v/>
      </c>
      <c r="Z130" s="315" t="str">
        <f t="shared" ca="1" si="52"/>
        <v/>
      </c>
      <c r="AA130" s="316" t="str">
        <f t="shared" ca="1" si="53"/>
        <v/>
      </c>
      <c r="AC130" s="310" t="e">
        <f t="shared" ca="1" si="54"/>
        <v>#N/A</v>
      </c>
      <c r="AD130" s="323" t="e">
        <f t="shared" ca="1" si="55"/>
        <v>#N/A</v>
      </c>
      <c r="AE130" s="324">
        <f t="shared" ca="1" si="34"/>
        <v>271.08632595270001</v>
      </c>
      <c r="AG130" s="306">
        <f t="shared" ca="1" si="56"/>
        <v>139.54803743811632</v>
      </c>
      <c r="AH130" s="304">
        <f t="shared" ca="1" si="57"/>
        <v>149.19053563273064</v>
      </c>
    </row>
    <row r="131" spans="1:34" x14ac:dyDescent="0.2">
      <c r="A131" s="347">
        <f t="shared" ca="1" si="35"/>
        <v>0.01</v>
      </c>
      <c r="B131" s="304">
        <f t="shared" ca="1" si="36"/>
        <v>1.2700000000000009</v>
      </c>
      <c r="D131" s="306">
        <f t="shared" ca="1" si="37"/>
        <v>27.235888429385444</v>
      </c>
      <c r="E131" s="307">
        <f t="shared" ca="1" si="38"/>
        <v>135.63589753708632</v>
      </c>
      <c r="F131" s="304">
        <f t="shared" ca="1" si="39"/>
        <v>138.34337829917595</v>
      </c>
      <c r="G131" s="306">
        <f t="shared" ca="1" si="40"/>
        <v>60.611659289660984</v>
      </c>
      <c r="H131" s="307">
        <f t="shared" ca="1" si="41"/>
        <v>323.5820769640581</v>
      </c>
      <c r="I131" s="304">
        <f t="shared" ca="1" si="42"/>
        <v>329.20986281431419</v>
      </c>
      <c r="J131" s="306">
        <f t="shared" ca="1" si="43"/>
        <v>50.358543562208652</v>
      </c>
      <c r="K131" s="307">
        <f t="shared" ca="1" si="44"/>
        <v>274.31536492746375</v>
      </c>
      <c r="L131" s="304">
        <f t="shared" ca="1" si="29"/>
        <v>278.89944844870968</v>
      </c>
      <c r="M131" s="306">
        <f t="shared" ca="1" si="45"/>
        <v>1.3856274504523014</v>
      </c>
      <c r="N131" s="304">
        <f t="shared" ca="1" si="46"/>
        <v>79.390604888389461</v>
      </c>
      <c r="P131" s="310">
        <f t="shared" ca="1" si="47"/>
        <v>12</v>
      </c>
      <c r="Q131" s="304">
        <f t="shared" ca="1" si="48"/>
        <v>1172.9519999999995</v>
      </c>
      <c r="R131" s="306">
        <f t="shared" ca="1" si="49"/>
        <v>0.57642585093133558</v>
      </c>
      <c r="S131" s="307">
        <f t="shared" ca="1" si="50"/>
        <v>5.2680492381982216</v>
      </c>
      <c r="T131" s="304">
        <f t="shared" ca="1" si="30"/>
        <v>51.679563026724558</v>
      </c>
      <c r="U131" s="311">
        <f t="shared" ca="1" si="31"/>
        <v>0</v>
      </c>
      <c r="V131" s="306">
        <f t="shared" ca="1" si="32"/>
        <v>1.1918510313677519</v>
      </c>
      <c r="W131" s="304">
        <f t="shared" ca="1" si="33"/>
        <v>396.61678579786241</v>
      </c>
      <c r="Y131" s="314" t="str">
        <f t="shared" ca="1" si="51"/>
        <v/>
      </c>
      <c r="Z131" s="315" t="str">
        <f t="shared" ca="1" si="52"/>
        <v/>
      </c>
      <c r="AA131" s="316" t="str">
        <f t="shared" ca="1" si="53"/>
        <v/>
      </c>
      <c r="AC131" s="310" t="e">
        <f t="shared" ca="1" si="54"/>
        <v>#N/A</v>
      </c>
      <c r="AD131" s="323" t="e">
        <f t="shared" ca="1" si="55"/>
        <v>#N/A</v>
      </c>
      <c r="AE131" s="324">
        <f t="shared" ca="1" si="34"/>
        <v>274.31536492746375</v>
      </c>
      <c r="AG131" s="306">
        <f t="shared" ca="1" si="56"/>
        <v>138.33159463267472</v>
      </c>
      <c r="AH131" s="304">
        <f t="shared" ca="1" si="57"/>
        <v>147.97399342082562</v>
      </c>
    </row>
    <row r="132" spans="1:34" x14ac:dyDescent="0.2">
      <c r="A132" s="347">
        <f t="shared" ca="1" si="35"/>
        <v>0.01</v>
      </c>
      <c r="B132" s="304">
        <f t="shared" ca="1" si="36"/>
        <v>1.2800000000000009</v>
      </c>
      <c r="D132" s="306">
        <f t="shared" ca="1" si="37"/>
        <v>27.019911604679336</v>
      </c>
      <c r="E132" s="307">
        <f t="shared" ca="1" si="38"/>
        <v>134.43879996510481</v>
      </c>
      <c r="F132" s="304">
        <f t="shared" ca="1" si="39"/>
        <v>137.12719117367695</v>
      </c>
      <c r="G132" s="306">
        <f t="shared" ca="1" si="40"/>
        <v>60.881858405707774</v>
      </c>
      <c r="H132" s="307">
        <f t="shared" ca="1" si="41"/>
        <v>324.92646496370918</v>
      </c>
      <c r="I132" s="304">
        <f t="shared" ca="1" si="42"/>
        <v>330.58101626794178</v>
      </c>
      <c r="J132" s="306">
        <f t="shared" ca="1" si="43"/>
        <v>50.966011150685496</v>
      </c>
      <c r="K132" s="307">
        <f t="shared" ca="1" si="44"/>
        <v>277.55790763710257</v>
      </c>
      <c r="L132" s="304">
        <f t="shared" ref="L132:L195" ca="1" si="58">SQRT(pos_x^2+pos_z^2)</f>
        <v>282.19838125775664</v>
      </c>
      <c r="M132" s="306">
        <f t="shared" ca="1" si="45"/>
        <v>1.3855728150138464</v>
      </c>
      <c r="N132" s="304">
        <f t="shared" ca="1" si="46"/>
        <v>79.387474508354146</v>
      </c>
      <c r="P132" s="310">
        <f t="shared" ca="1" si="47"/>
        <v>12</v>
      </c>
      <c r="Q132" s="304">
        <f t="shared" ca="1" si="48"/>
        <v>1168.8999999999996</v>
      </c>
      <c r="R132" s="306">
        <f t="shared" ca="1" si="49"/>
        <v>0.57443456949102623</v>
      </c>
      <c r="S132" s="307">
        <f t="shared" ca="1" si="50"/>
        <v>5.2623048925033116</v>
      </c>
      <c r="T132" s="304">
        <f t="shared" ref="T132:T195" ca="1" si="59">m*g</f>
        <v>51.623210995457491</v>
      </c>
      <c r="U132" s="311">
        <f t="shared" ref="U132:U195" ca="1" si="60">IF(pos_xz&lt;L_rampe,Poids*COS(Beta),0)</f>
        <v>0</v>
      </c>
      <c r="V132" s="306">
        <f t="shared" ref="V132:V195" ca="1" si="61">Rho_moyen*(20000-Alt_rampe-pos_z)/(20000+Alt_rampe+pos_z)</f>
        <v>1.1914645576746308</v>
      </c>
      <c r="W132" s="304">
        <f t="shared" ref="W132:W195" ca="1" si="62">1/2*Rho*Sref*Cx*vit_xz^2</f>
        <v>399.79778836449947</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277.55790763710257</v>
      </c>
      <c r="AG132" s="306">
        <f t="shared" ca="1" si="56"/>
        <v>137.11529602302377</v>
      </c>
      <c r="AH132" s="304">
        <f t="shared" ca="1" si="57"/>
        <v>146.75759576423124</v>
      </c>
    </row>
    <row r="133" spans="1:34" x14ac:dyDescent="0.2">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26.803815112083761</v>
      </c>
      <c r="E133" s="307">
        <f t="shared" ref="E133:E196" ca="1" si="67">IF(AND(L132&lt;L_rampe,Poussee&lt;Poids*SIN(M132)),0,(-W132+Poussee)/m*SIN(M132)+U132/m*COS(M132)-Poids/m)</f>
        <v>133.24195537680421</v>
      </c>
      <c r="F133" s="304">
        <f t="shared" ref="F133:F196" ca="1" si="68">SQRT(acc_x^2+acc_z^2)</f>
        <v>135.91123271163812</v>
      </c>
      <c r="G133" s="306">
        <f t="shared" ref="G133:G196" ca="1" si="69">G132+acc_x*pas</f>
        <v>61.149896556828615</v>
      </c>
      <c r="H133" s="307">
        <f t="shared" ref="H133:H196" ca="1" si="70">H132+acc_z*pas</f>
        <v>326.25888451747721</v>
      </c>
      <c r="I133" s="304">
        <f t="shared" ref="I133:I196" ca="1" si="71">SQRT(vit_x^2+vit_z^2)</f>
        <v>331.94000900087258</v>
      </c>
      <c r="J133" s="306">
        <f t="shared" ref="J133:J196" ca="1" si="72">J132+0.5*(vit_x+G132)*pas*(K132&gt;=0)</f>
        <v>51.576169925498178</v>
      </c>
      <c r="K133" s="307">
        <f t="shared" ref="K133:K196" ca="1" si="73">K132+0.5*(vit_z+H132)*pas</f>
        <v>280.81383438450848</v>
      </c>
      <c r="L133" s="304">
        <f t="shared" ca="1" si="58"/>
        <v>285.51096456338416</v>
      </c>
      <c r="M133" s="306">
        <f t="shared" ref="M133:M196" ca="1" si="74">IF(AND(L132&gt;L_rampe,G133&gt;0),ATAN2(G133,H133),$M$4)</f>
        <v>1.3855183873872738</v>
      </c>
      <c r="N133" s="304">
        <f t="shared" ref="N133:N196" ca="1" si="75">DEGREES(Beta)</f>
        <v>79.384356035062623</v>
      </c>
      <c r="P133" s="310">
        <f t="shared" ref="P133:P196" ca="1" si="76">MATCH(t-pas/2-T_ini,CdP_t)</f>
        <v>12</v>
      </c>
      <c r="Q133" s="304">
        <f t="shared" ref="Q133:Q196" ca="1" si="77">(INDEX(CdP,2,i_P+1)-INDEX(CdP,2,i_P+0))/(INDEX(CdP,1,i_P+1)-INDEX(CdP,1,i_P+0))*(t-pas/2-T_ini-INDEX(CdP,1,i_P+0))+INDEX(CdP,2,i_P+0)</f>
        <v>1164.8479999999995</v>
      </c>
      <c r="R133" s="306">
        <f t="shared" ref="R133:R196" ca="1" si="78">Poussee/(g*ISP)</f>
        <v>0.57244328805071676</v>
      </c>
      <c r="S133" s="307">
        <f t="shared" ref="S133:S196" ca="1" si="79">S132-Débit*pas</f>
        <v>5.2565804596228043</v>
      </c>
      <c r="T133" s="304">
        <f t="shared" ca="1" si="59"/>
        <v>51.567054308899714</v>
      </c>
      <c r="U133" s="311">
        <f t="shared" ca="1" si="60"/>
        <v>0</v>
      </c>
      <c r="V133" s="306">
        <f t="shared" ca="1" si="61"/>
        <v>1.1910766131053574</v>
      </c>
      <c r="W133" s="304">
        <f t="shared" ca="1" si="62"/>
        <v>402.96037188398714</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280.81383438450848</v>
      </c>
      <c r="AG133" s="306">
        <f t="shared" ref="AG133:AG196" ca="1" si="85">IF(AND(L132&lt;L_rampe,Poussee&lt;Poids*SIN(M132)),0,(-W132+Poussee)/m-Poids*SIN(M132)/m)</f>
        <v>135.89922412668383</v>
      </c>
      <c r="AH133" s="304">
        <f t="shared" ref="AH133:AH196" ca="1" si="86">IF(AND(L132&lt;L_rampe,Poussee&lt;Poids*SIN(M132)), g*SIN(M132), (-W132+Poussee)/m)</f>
        <v>145.5414251740375</v>
      </c>
    </row>
    <row r="134" spans="1:34" x14ac:dyDescent="0.2">
      <c r="A134" s="347">
        <f t="shared" ca="1" si="64"/>
        <v>0.01</v>
      </c>
      <c r="B134" s="304">
        <f t="shared" ca="1" si="65"/>
        <v>1.3000000000000009</v>
      </c>
      <c r="D134" s="306">
        <f t="shared" ca="1" si="66"/>
        <v>26.587615324240549</v>
      </c>
      <c r="E134" s="307">
        <f t="shared" ca="1" si="67"/>
        <v>132.04544385353225</v>
      </c>
      <c r="F134" s="304">
        <f t="shared" ca="1" si="68"/>
        <v>134.69558467561632</v>
      </c>
      <c r="G134" s="306">
        <f t="shared" ca="1" si="69"/>
        <v>61.415772710071018</v>
      </c>
      <c r="H134" s="307">
        <f t="shared" ca="1" si="70"/>
        <v>327.57933895601252</v>
      </c>
      <c r="I134" s="304">
        <f t="shared" ca="1" si="71"/>
        <v>333.28684409744295</v>
      </c>
      <c r="J134" s="306">
        <f t="shared" ca="1" si="72"/>
        <v>52.188998271832673</v>
      </c>
      <c r="K134" s="307">
        <f t="shared" ca="1" si="73"/>
        <v>284.08302550187591</v>
      </c>
      <c r="L134" s="304">
        <f t="shared" ca="1" si="58"/>
        <v>288.83707677325089</v>
      </c>
      <c r="M134" s="306">
        <f t="shared" ca="1" si="74"/>
        <v>1.3854641639603105</v>
      </c>
      <c r="N134" s="304">
        <f t="shared" ca="1" si="75"/>
        <v>79.381249261546884</v>
      </c>
      <c r="P134" s="310">
        <f t="shared" ca="1" si="76"/>
        <v>12</v>
      </c>
      <c r="Q134" s="304">
        <f t="shared" ca="1" si="77"/>
        <v>1160.7959999999996</v>
      </c>
      <c r="R134" s="306">
        <f t="shared" ca="1" si="78"/>
        <v>0.5704520066104074</v>
      </c>
      <c r="S134" s="307">
        <f t="shared" ca="1" si="79"/>
        <v>5.2508759395567006</v>
      </c>
      <c r="T134" s="304">
        <f t="shared" ca="1" si="59"/>
        <v>51.511092967051233</v>
      </c>
      <c r="U134" s="311">
        <f t="shared" ca="1" si="60"/>
        <v>0</v>
      </c>
      <c r="V134" s="306">
        <f t="shared" ca="1" si="61"/>
        <v>1.1906872133877309</v>
      </c>
      <c r="W134" s="304">
        <f t="shared" ca="1" si="62"/>
        <v>406.10418993433535</v>
      </c>
      <c r="Y134" s="314" t="str">
        <f t="shared" ca="1" si="80"/>
        <v/>
      </c>
      <c r="Z134" s="315" t="str">
        <f t="shared" ca="1" si="81"/>
        <v/>
      </c>
      <c r="AA134" s="316" t="str">
        <f t="shared" ca="1" si="82"/>
        <v/>
      </c>
      <c r="AC134" s="310" t="e">
        <f t="shared" ca="1" si="83"/>
        <v>#N/A</v>
      </c>
      <c r="AD134" s="323" t="e">
        <f t="shared" ca="1" si="84"/>
        <v>#N/A</v>
      </c>
      <c r="AE134" s="324">
        <f t="shared" ca="1" si="63"/>
        <v>284.08302550187591</v>
      </c>
      <c r="AG134" s="306">
        <f t="shared" ca="1" si="85"/>
        <v>134.68346066087244</v>
      </c>
      <c r="AH134" s="304">
        <f t="shared" ca="1" si="86"/>
        <v>144.32556336114692</v>
      </c>
    </row>
    <row r="135" spans="1:34" x14ac:dyDescent="0.2">
      <c r="A135" s="347">
        <f t="shared" ca="1" si="64"/>
        <v>0.01</v>
      </c>
      <c r="B135" s="304">
        <f t="shared" ca="1" si="65"/>
        <v>1.3100000000000009</v>
      </c>
      <c r="D135" s="306">
        <f t="shared" ca="1" si="66"/>
        <v>26.36132643045342</v>
      </c>
      <c r="E135" s="307">
        <f t="shared" ca="1" si="67"/>
        <v>130.79599590364754</v>
      </c>
      <c r="F135" s="304">
        <f t="shared" ca="1" si="68"/>
        <v>133.42605471046465</v>
      </c>
      <c r="G135" s="306">
        <f t="shared" ca="1" si="69"/>
        <v>61.679385974375549</v>
      </c>
      <c r="H135" s="307">
        <f t="shared" ca="1" si="70"/>
        <v>328.88729891504897</v>
      </c>
      <c r="I135" s="304">
        <f t="shared" ca="1" si="71"/>
        <v>334.62098266817156</v>
      </c>
      <c r="J135" s="306">
        <f t="shared" ca="1" si="72"/>
        <v>52.804474065254908</v>
      </c>
      <c r="K135" s="307">
        <f t="shared" ca="1" si="73"/>
        <v>287.36535869123122</v>
      </c>
      <c r="L135" s="304">
        <f t="shared" ca="1" si="58"/>
        <v>292.17659361599823</v>
      </c>
      <c r="M135" s="306">
        <f t="shared" ca="1" si="74"/>
        <v>1.3854101410985147</v>
      </c>
      <c r="N135" s="304">
        <f t="shared" ca="1" si="75"/>
        <v>79.378153979568765</v>
      </c>
      <c r="P135" s="310">
        <f t="shared" ca="1" si="76"/>
        <v>13</v>
      </c>
      <c r="Q135" s="304">
        <f t="shared" ca="1" si="77"/>
        <v>1156.4594999999995</v>
      </c>
      <c r="R135" s="306">
        <f t="shared" ca="1" si="78"/>
        <v>0.56832091283797359</v>
      </c>
      <c r="S135" s="307">
        <f t="shared" ca="1" si="79"/>
        <v>5.2451927304283208</v>
      </c>
      <c r="T135" s="304">
        <f t="shared" ca="1" si="59"/>
        <v>51.455340685501831</v>
      </c>
      <c r="U135" s="311">
        <f t="shared" ca="1" si="60"/>
        <v>0</v>
      </c>
      <c r="V135" s="306">
        <f t="shared" ca="1" si="61"/>
        <v>1.1902963745491038</v>
      </c>
      <c r="W135" s="304">
        <f t="shared" ca="1" si="62"/>
        <v>409.22757469096234</v>
      </c>
      <c r="Y135" s="314" t="str">
        <f t="shared" ca="1" si="80"/>
        <v/>
      </c>
      <c r="Z135" s="315" t="str">
        <f t="shared" ca="1" si="81"/>
        <v/>
      </c>
      <c r="AA135" s="316" t="str">
        <f t="shared" ca="1" si="82"/>
        <v/>
      </c>
      <c r="AC135" s="310" t="e">
        <f t="shared" ca="1" si="83"/>
        <v>#N/A</v>
      </c>
      <c r="AD135" s="323" t="e">
        <f t="shared" ca="1" si="84"/>
        <v>#N/A</v>
      </c>
      <c r="AE135" s="324">
        <f t="shared" ca="1" si="63"/>
        <v>287.36535869123122</v>
      </c>
      <c r="AG135" s="306">
        <f t="shared" ca="1" si="85"/>
        <v>133.41380824380414</v>
      </c>
      <c r="AH135" s="304">
        <f t="shared" ca="1" si="86"/>
        <v>143.05581293757157</v>
      </c>
    </row>
    <row r="136" spans="1:34" x14ac:dyDescent="0.2">
      <c r="A136" s="347">
        <f t="shared" ca="1" si="64"/>
        <v>0.01</v>
      </c>
      <c r="B136" s="304">
        <f t="shared" ca="1" si="65"/>
        <v>1.320000000000001</v>
      </c>
      <c r="D136" s="306">
        <f t="shared" ca="1" si="66"/>
        <v>26.124963324381692</v>
      </c>
      <c r="E136" s="307">
        <f t="shared" ca="1" si="67"/>
        <v>129.49373148624076</v>
      </c>
      <c r="F136" s="304">
        <f t="shared" ca="1" si="68"/>
        <v>132.10276379747287</v>
      </c>
      <c r="G136" s="306">
        <f t="shared" ca="1" si="69"/>
        <v>61.940635607619363</v>
      </c>
      <c r="H136" s="307">
        <f t="shared" ca="1" si="70"/>
        <v>330.18223622991138</v>
      </c>
      <c r="I136" s="304">
        <f t="shared" ca="1" si="71"/>
        <v>335.94188702997559</v>
      </c>
      <c r="J136" s="306">
        <f t="shared" ca="1" si="72"/>
        <v>53.422574173164882</v>
      </c>
      <c r="K136" s="307">
        <f t="shared" ca="1" si="73"/>
        <v>290.66070636695605</v>
      </c>
      <c r="L136" s="304">
        <f t="shared" ca="1" si="58"/>
        <v>295.52938543743011</v>
      </c>
      <c r="M136" s="306">
        <f t="shared" ca="1" si="74"/>
        <v>1.3853563151462913</v>
      </c>
      <c r="N136" s="304">
        <f t="shared" ca="1" si="75"/>
        <v>79.375069979678102</v>
      </c>
      <c r="P136" s="310">
        <f t="shared" ca="1" si="76"/>
        <v>13</v>
      </c>
      <c r="Q136" s="304">
        <f t="shared" ca="1" si="77"/>
        <v>1151.8384999999994</v>
      </c>
      <c r="R136" s="306">
        <f t="shared" ca="1" si="78"/>
        <v>0.56605000673341543</v>
      </c>
      <c r="S136" s="307">
        <f t="shared" ca="1" si="79"/>
        <v>5.2395322303609868</v>
      </c>
      <c r="T136" s="304">
        <f t="shared" ca="1" si="59"/>
        <v>51.399811179841286</v>
      </c>
      <c r="U136" s="311">
        <f t="shared" ca="1" si="60"/>
        <v>0</v>
      </c>
      <c r="V136" s="306">
        <f t="shared" ca="1" si="61"/>
        <v>1.1899041132319768</v>
      </c>
      <c r="W136" s="304">
        <f t="shared" ca="1" si="62"/>
        <v>412.32884642955958</v>
      </c>
      <c r="Y136" s="314" t="str">
        <f t="shared" ca="1" si="80"/>
        <v/>
      </c>
      <c r="Z136" s="315" t="str">
        <f t="shared" ca="1" si="81"/>
        <v/>
      </c>
      <c r="AA136" s="316" t="str">
        <f t="shared" ca="1" si="82"/>
        <v/>
      </c>
      <c r="AC136" s="310" t="e">
        <f t="shared" ca="1" si="83"/>
        <v>#N/A</v>
      </c>
      <c r="AD136" s="323" t="e">
        <f t="shared" ca="1" si="84"/>
        <v>#N/A</v>
      </c>
      <c r="AE136" s="324">
        <f t="shared" ca="1" si="63"/>
        <v>290.66070636695605</v>
      </c>
      <c r="AG136" s="306">
        <f t="shared" ca="1" si="85"/>
        <v>132.09038751530608</v>
      </c>
      <c r="AH136" s="304">
        <f t="shared" ca="1" si="86"/>
        <v>141.73229453688722</v>
      </c>
    </row>
    <row r="137" spans="1:34" x14ac:dyDescent="0.2">
      <c r="A137" s="347">
        <f t="shared" ca="1" si="64"/>
        <v>0.01</v>
      </c>
      <c r="B137" s="304">
        <f t="shared" ca="1" si="65"/>
        <v>1.330000000000001</v>
      </c>
      <c r="D137" s="306">
        <f t="shared" ca="1" si="66"/>
        <v>25.888571248115948</v>
      </c>
      <c r="E137" s="307">
        <f t="shared" ca="1" si="67"/>
        <v>128.19223816961963</v>
      </c>
      <c r="F137" s="304">
        <f t="shared" ca="1" si="68"/>
        <v>130.78022804768793</v>
      </c>
      <c r="G137" s="306">
        <f t="shared" ca="1" si="69"/>
        <v>62.199521320100523</v>
      </c>
      <c r="H137" s="307">
        <f t="shared" ca="1" si="70"/>
        <v>331.46415861160756</v>
      </c>
      <c r="I137" s="304">
        <f t="shared" ca="1" si="71"/>
        <v>337.24956470920847</v>
      </c>
      <c r="J137" s="306">
        <f t="shared" ca="1" si="72"/>
        <v>54.043274957803483</v>
      </c>
      <c r="K137" s="307">
        <f t="shared" ca="1" si="73"/>
        <v>293.96893834116366</v>
      </c>
      <c r="L137" s="304">
        <f t="shared" ca="1" si="58"/>
        <v>298.89531993257378</v>
      </c>
      <c r="M137" s="306">
        <f t="shared" ca="1" si="74"/>
        <v>1.3853026825143302</v>
      </c>
      <c r="N137" s="304">
        <f t="shared" ca="1" si="75"/>
        <v>79.37199705622254</v>
      </c>
      <c r="P137" s="310">
        <f t="shared" ca="1" si="76"/>
        <v>13</v>
      </c>
      <c r="Q137" s="304">
        <f t="shared" ca="1" si="77"/>
        <v>1147.2174999999995</v>
      </c>
      <c r="R137" s="306">
        <f t="shared" ca="1" si="78"/>
        <v>0.56377910062885728</v>
      </c>
      <c r="S137" s="307">
        <f t="shared" ca="1" si="79"/>
        <v>5.2338944393546987</v>
      </c>
      <c r="T137" s="304">
        <f t="shared" ca="1" si="59"/>
        <v>51.3445044500696</v>
      </c>
      <c r="U137" s="311">
        <f t="shared" ca="1" si="60"/>
        <v>0</v>
      </c>
      <c r="V137" s="306">
        <f t="shared" ca="1" si="61"/>
        <v>1.1895104463732995</v>
      </c>
      <c r="W137" s="304">
        <f t="shared" ca="1" si="62"/>
        <v>415.40765418425553</v>
      </c>
      <c r="Y137" s="314" t="str">
        <f t="shared" ca="1" si="80"/>
        <v/>
      </c>
      <c r="Z137" s="315" t="str">
        <f t="shared" ca="1" si="81"/>
        <v/>
      </c>
      <c r="AA137" s="316" t="str">
        <f t="shared" ca="1" si="82"/>
        <v/>
      </c>
      <c r="AC137" s="310" t="e">
        <f t="shared" ca="1" si="83"/>
        <v>#N/A</v>
      </c>
      <c r="AD137" s="323" t="e">
        <f t="shared" ca="1" si="84"/>
        <v>#N/A</v>
      </c>
      <c r="AE137" s="324">
        <f t="shared" ca="1" si="63"/>
        <v>293.96893834116366</v>
      </c>
      <c r="AG137" s="306">
        <f t="shared" ca="1" si="85"/>
        <v>130.7677194190554</v>
      </c>
      <c r="AH137" s="304">
        <f t="shared" ca="1" si="86"/>
        <v>140.40952909647265</v>
      </c>
    </row>
    <row r="138" spans="1:34" x14ac:dyDescent="0.2">
      <c r="A138" s="347">
        <f t="shared" ca="1" si="64"/>
        <v>0.01</v>
      </c>
      <c r="B138" s="304">
        <f t="shared" ca="1" si="65"/>
        <v>1.340000000000001</v>
      </c>
      <c r="D138" s="306">
        <f t="shared" ca="1" si="66"/>
        <v>25.652167591516349</v>
      </c>
      <c r="E138" s="307">
        <f t="shared" ca="1" si="67"/>
        <v>126.89160102242039</v>
      </c>
      <c r="F138" s="304">
        <f t="shared" ca="1" si="68"/>
        <v>129.45853433503856</v>
      </c>
      <c r="G138" s="306">
        <f t="shared" ca="1" si="69"/>
        <v>62.45604299601569</v>
      </c>
      <c r="H138" s="307">
        <f t="shared" ca="1" si="70"/>
        <v>332.73307462183175</v>
      </c>
      <c r="I138" s="304">
        <f t="shared" ca="1" si="71"/>
        <v>338.54402410028985</v>
      </c>
      <c r="J138" s="306">
        <f t="shared" ca="1" si="72"/>
        <v>54.666552779384062</v>
      </c>
      <c r="K138" s="307">
        <f t="shared" ca="1" si="73"/>
        <v>297.28992450733085</v>
      </c>
      <c r="L138" s="304">
        <f t="shared" ca="1" si="58"/>
        <v>302.27426487604873</v>
      </c>
      <c r="M138" s="306">
        <f t="shared" ca="1" si="74"/>
        <v>1.3852492396778737</v>
      </c>
      <c r="N138" s="304">
        <f t="shared" ca="1" si="75"/>
        <v>79.368935007248382</v>
      </c>
      <c r="P138" s="310">
        <f t="shared" ca="1" si="76"/>
        <v>13</v>
      </c>
      <c r="Q138" s="304">
        <f t="shared" ca="1" si="77"/>
        <v>1142.5964999999994</v>
      </c>
      <c r="R138" s="306">
        <f t="shared" ca="1" si="78"/>
        <v>0.56150819452429912</v>
      </c>
      <c r="S138" s="307">
        <f t="shared" ca="1" si="79"/>
        <v>5.2282793574094555</v>
      </c>
      <c r="T138" s="304">
        <f t="shared" ca="1" si="59"/>
        <v>51.289420496186764</v>
      </c>
      <c r="U138" s="311">
        <f t="shared" ca="1" si="60"/>
        <v>0</v>
      </c>
      <c r="V138" s="306">
        <f t="shared" ca="1" si="61"/>
        <v>1.1891153908845968</v>
      </c>
      <c r="W138" s="304">
        <f t="shared" ca="1" si="62"/>
        <v>418.46365405367396</v>
      </c>
      <c r="Y138" s="314" t="str">
        <f t="shared" ca="1" si="80"/>
        <v/>
      </c>
      <c r="Z138" s="315" t="str">
        <f t="shared" ca="1" si="81"/>
        <v/>
      </c>
      <c r="AA138" s="316" t="str">
        <f t="shared" ca="1" si="82"/>
        <v/>
      </c>
      <c r="AC138" s="310" t="e">
        <f t="shared" ca="1" si="83"/>
        <v>#N/A</v>
      </c>
      <c r="AD138" s="323" t="e">
        <f t="shared" ca="1" si="84"/>
        <v>#N/A</v>
      </c>
      <c r="AE138" s="324">
        <f t="shared" ca="1" si="63"/>
        <v>297.28992450733085</v>
      </c>
      <c r="AG138" s="306">
        <f t="shared" ca="1" si="85"/>
        <v>129.44589076173742</v>
      </c>
      <c r="AH138" s="304">
        <f t="shared" ca="1" si="86"/>
        <v>139.08760341682594</v>
      </c>
    </row>
    <row r="139" spans="1:34" x14ac:dyDescent="0.2">
      <c r="A139" s="347">
        <f t="shared" ca="1" si="64"/>
        <v>0.01</v>
      </c>
      <c r="B139" s="304">
        <f t="shared" ca="1" si="65"/>
        <v>1.350000000000001</v>
      </c>
      <c r="D139" s="306">
        <f t="shared" ca="1" si="66"/>
        <v>25.415769549786166</v>
      </c>
      <c r="E139" s="307">
        <f t="shared" ca="1" si="67"/>
        <v>125.59190413151472</v>
      </c>
      <c r="F139" s="304">
        <f t="shared" ca="1" si="68"/>
        <v>128.13776853522705</v>
      </c>
      <c r="G139" s="306">
        <f t="shared" ca="1" si="69"/>
        <v>62.710200691513549</v>
      </c>
      <c r="H139" s="307">
        <f t="shared" ca="1" si="70"/>
        <v>333.98899366314691</v>
      </c>
      <c r="I139" s="304">
        <f t="shared" ca="1" si="71"/>
        <v>339.82527445569951</v>
      </c>
      <c r="J139" s="306">
        <f t="shared" ca="1" si="72"/>
        <v>55.292383997821709</v>
      </c>
      <c r="K139" s="307">
        <f t="shared" ca="1" si="73"/>
        <v>300.62353484875575</v>
      </c>
      <c r="L139" s="304">
        <f t="shared" ca="1" si="58"/>
        <v>305.66608813069803</v>
      </c>
      <c r="M139" s="306">
        <f t="shared" ca="1" si="74"/>
        <v>1.3851959831750396</v>
      </c>
      <c r="N139" s="304">
        <f t="shared" ca="1" si="75"/>
        <v>79.365883634404355</v>
      </c>
      <c r="P139" s="310">
        <f t="shared" ca="1" si="76"/>
        <v>13</v>
      </c>
      <c r="Q139" s="304">
        <f t="shared" ca="1" si="77"/>
        <v>1137.9754999999996</v>
      </c>
      <c r="R139" s="306">
        <f t="shared" ca="1" si="78"/>
        <v>0.55923728841974096</v>
      </c>
      <c r="S139" s="307">
        <f t="shared" ca="1" si="79"/>
        <v>5.2226869845252581</v>
      </c>
      <c r="T139" s="304">
        <f t="shared" ca="1" si="59"/>
        <v>51.234559318192787</v>
      </c>
      <c r="U139" s="311">
        <f t="shared" ca="1" si="60"/>
        <v>0</v>
      </c>
      <c r="V139" s="306">
        <f t="shared" ca="1" si="61"/>
        <v>1.1887189636507911</v>
      </c>
      <c r="W139" s="304">
        <f t="shared" ca="1" si="62"/>
        <v>421.49650919966933</v>
      </c>
      <c r="Y139" s="314" t="str">
        <f t="shared" ca="1" si="80"/>
        <v/>
      </c>
      <c r="Z139" s="315" t="str">
        <f t="shared" ca="1" si="81"/>
        <v/>
      </c>
      <c r="AA139" s="316" t="str">
        <f t="shared" ca="1" si="82"/>
        <v/>
      </c>
      <c r="AC139" s="310" t="e">
        <f t="shared" ca="1" si="83"/>
        <v>#N/A</v>
      </c>
      <c r="AD139" s="323" t="e">
        <f t="shared" ca="1" si="84"/>
        <v>#N/A</v>
      </c>
      <c r="AE139" s="324">
        <f t="shared" ca="1" si="63"/>
        <v>300.62353484875575</v>
      </c>
      <c r="AG139" s="306">
        <f t="shared" ca="1" si="85"/>
        <v>128.12498734940857</v>
      </c>
      <c r="AH139" s="304">
        <f t="shared" ca="1" si="86"/>
        <v>137.76660329792466</v>
      </c>
    </row>
    <row r="140" spans="1:34" x14ac:dyDescent="0.2">
      <c r="A140" s="347">
        <f t="shared" ca="1" si="64"/>
        <v>0.01</v>
      </c>
      <c r="B140" s="304">
        <f t="shared" ca="1" si="65"/>
        <v>1.360000000000001</v>
      </c>
      <c r="D140" s="306">
        <f t="shared" ca="1" si="66"/>
        <v>25.179394122084453</v>
      </c>
      <c r="E140" s="307">
        <f t="shared" ca="1" si="67"/>
        <v>124.2932305932454</v>
      </c>
      <c r="F140" s="304">
        <f t="shared" ca="1" si="68"/>
        <v>126.81801551696405</v>
      </c>
      <c r="G140" s="306">
        <f t="shared" ca="1" si="69"/>
        <v>62.961994632734395</v>
      </c>
      <c r="H140" s="307">
        <f t="shared" ca="1" si="70"/>
        <v>335.23192596907938</v>
      </c>
      <c r="I140" s="304">
        <f t="shared" ca="1" si="71"/>
        <v>341.09332587588221</v>
      </c>
      <c r="J140" s="306">
        <f t="shared" ca="1" si="72"/>
        <v>55.920744974442947</v>
      </c>
      <c r="K140" s="307">
        <f t="shared" ca="1" si="73"/>
        <v>303.96963944691686</v>
      </c>
      <c r="L140" s="304">
        <f t="shared" ca="1" si="58"/>
        <v>309.07065765611804</v>
      </c>
      <c r="M140" s="306">
        <f t="shared" ca="1" si="74"/>
        <v>1.3851429096051966</v>
      </c>
      <c r="N140" s="304">
        <f t="shared" ca="1" si="75"/>
        <v>79.362842742848656</v>
      </c>
      <c r="P140" s="310">
        <f t="shared" ca="1" si="76"/>
        <v>13</v>
      </c>
      <c r="Q140" s="304">
        <f t="shared" ca="1" si="77"/>
        <v>1133.3544999999995</v>
      </c>
      <c r="R140" s="306">
        <f t="shared" ca="1" si="78"/>
        <v>0.55696638231518281</v>
      </c>
      <c r="S140" s="307">
        <f t="shared" ca="1" si="79"/>
        <v>5.2171173207021067</v>
      </c>
      <c r="T140" s="304">
        <f t="shared" ca="1" si="59"/>
        <v>51.179920916087667</v>
      </c>
      <c r="U140" s="311">
        <f t="shared" ca="1" si="60"/>
        <v>0</v>
      </c>
      <c r="V140" s="306">
        <f t="shared" ca="1" si="61"/>
        <v>1.1883211815290504</v>
      </c>
      <c r="W140" s="304">
        <f t="shared" ca="1" si="62"/>
        <v>424.50588984380323</v>
      </c>
      <c r="Y140" s="314" t="str">
        <f t="shared" ca="1" si="80"/>
        <v/>
      </c>
      <c r="Z140" s="315" t="str">
        <f t="shared" ca="1" si="81"/>
        <v/>
      </c>
      <c r="AA140" s="316" t="str">
        <f t="shared" ca="1" si="82"/>
        <v/>
      </c>
      <c r="AC140" s="310" t="e">
        <f t="shared" ca="1" si="83"/>
        <v>#N/A</v>
      </c>
      <c r="AD140" s="323" t="e">
        <f t="shared" ca="1" si="84"/>
        <v>#N/A</v>
      </c>
      <c r="AE140" s="324">
        <f t="shared" ca="1" si="63"/>
        <v>303.96963944691686</v>
      </c>
      <c r="AG140" s="306">
        <f t="shared" ca="1" si="85"/>
        <v>126.80509397862241</v>
      </c>
      <c r="AH140" s="304">
        <f t="shared" ca="1" si="86"/>
        <v>136.44661353034897</v>
      </c>
    </row>
    <row r="141" spans="1:34" x14ac:dyDescent="0.2">
      <c r="A141" s="347">
        <f t="shared" ca="1" si="64"/>
        <v>0.01</v>
      </c>
      <c r="B141" s="304">
        <f t="shared" ca="1" si="65"/>
        <v>1.370000000000001</v>
      </c>
      <c r="D141" s="306">
        <f t="shared" ca="1" si="66"/>
        <v>24.943058110205385</v>
      </c>
      <c r="E141" s="307">
        <f t="shared" ca="1" si="67"/>
        <v>122.99566250509963</v>
      </c>
      <c r="F141" s="304">
        <f t="shared" ca="1" si="68"/>
        <v>125.49935913365238</v>
      </c>
      <c r="G141" s="306">
        <f t="shared" ca="1" si="69"/>
        <v>63.211425213836449</v>
      </c>
      <c r="H141" s="307">
        <f t="shared" ca="1" si="70"/>
        <v>336.46188259413037</v>
      </c>
      <c r="I141" s="304">
        <f t="shared" ca="1" si="71"/>
        <v>342.34818929906845</v>
      </c>
      <c r="J141" s="306">
        <f t="shared" ca="1" si="72"/>
        <v>56.551612073675798</v>
      </c>
      <c r="K141" s="307">
        <f t="shared" ca="1" si="73"/>
        <v>307.32810848973293</v>
      </c>
      <c r="L141" s="304">
        <f t="shared" ca="1" si="58"/>
        <v>312.48784151708776</v>
      </c>
      <c r="M141" s="306">
        <f t="shared" ca="1" si="74"/>
        <v>1.3850900156273898</v>
      </c>
      <c r="N141" s="304">
        <f t="shared" ca="1" si="75"/>
        <v>79.35981214115867</v>
      </c>
      <c r="P141" s="310">
        <f t="shared" ca="1" si="76"/>
        <v>13</v>
      </c>
      <c r="Q141" s="304">
        <f t="shared" ca="1" si="77"/>
        <v>1128.7334999999994</v>
      </c>
      <c r="R141" s="306">
        <f t="shared" ca="1" si="78"/>
        <v>0.55469547621062465</v>
      </c>
      <c r="S141" s="307">
        <f t="shared" ca="1" si="79"/>
        <v>5.2115703659400001</v>
      </c>
      <c r="T141" s="304">
        <f t="shared" ca="1" si="59"/>
        <v>51.125505289871406</v>
      </c>
      <c r="U141" s="311">
        <f t="shared" ca="1" si="60"/>
        <v>0</v>
      </c>
      <c r="V141" s="306">
        <f t="shared" ca="1" si="61"/>
        <v>1.1879220613476442</v>
      </c>
      <c r="W141" s="304">
        <f t="shared" ca="1" si="62"/>
        <v>427.4914732615938</v>
      </c>
      <c r="Y141" s="314" t="str">
        <f t="shared" ca="1" si="80"/>
        <v/>
      </c>
      <c r="Z141" s="315" t="str">
        <f t="shared" ca="1" si="81"/>
        <v/>
      </c>
      <c r="AA141" s="316" t="str">
        <f t="shared" ca="1" si="82"/>
        <v/>
      </c>
      <c r="AC141" s="310" t="e">
        <f t="shared" ca="1" si="83"/>
        <v>#N/A</v>
      </c>
      <c r="AD141" s="323" t="e">
        <f t="shared" ca="1" si="84"/>
        <v>#N/A</v>
      </c>
      <c r="AE141" s="324">
        <f t="shared" ca="1" si="63"/>
        <v>307.32810848973293</v>
      </c>
      <c r="AG141" s="306">
        <f t="shared" ca="1" si="85"/>
        <v>125.4862944279984</v>
      </c>
      <c r="AH141" s="304">
        <f t="shared" ca="1" si="86"/>
        <v>135.12771788684773</v>
      </c>
    </row>
    <row r="142" spans="1:34" x14ac:dyDescent="0.2">
      <c r="A142" s="347">
        <f t="shared" ca="1" si="64"/>
        <v>0.01</v>
      </c>
      <c r="B142" s="304">
        <f t="shared" ca="1" si="65"/>
        <v>1.380000000000001</v>
      </c>
      <c r="D142" s="306">
        <f t="shared" ca="1" si="66"/>
        <v>24.706778117324447</v>
      </c>
      <c r="E142" s="307">
        <f t="shared" ca="1" si="67"/>
        <v>121.6992809578168</v>
      </c>
      <c r="F142" s="304">
        <f t="shared" ca="1" si="68"/>
        <v>124.18188221551618</v>
      </c>
      <c r="G142" s="306">
        <f t="shared" ca="1" si="69"/>
        <v>63.458492995009692</v>
      </c>
      <c r="H142" s="307">
        <f t="shared" ca="1" si="70"/>
        <v>337.67887540370856</v>
      </c>
      <c r="I142" s="304">
        <f t="shared" ca="1" si="71"/>
        <v>343.5898764910151</v>
      </c>
      <c r="J142" s="306">
        <f t="shared" ca="1" si="72"/>
        <v>57.184961664720028</v>
      </c>
      <c r="K142" s="307">
        <f t="shared" ca="1" si="73"/>
        <v>310.69881227972212</v>
      </c>
      <c r="L142" s="304">
        <f t="shared" ca="1" si="58"/>
        <v>315.9175078918949</v>
      </c>
      <c r="M142" s="306">
        <f t="shared" ca="1" si="74"/>
        <v>1.3850372979588168</v>
      </c>
      <c r="N142" s="304">
        <f t="shared" ca="1" si="75"/>
        <v>79.356791641243674</v>
      </c>
      <c r="P142" s="310">
        <f t="shared" ca="1" si="76"/>
        <v>13</v>
      </c>
      <c r="Q142" s="304">
        <f t="shared" ca="1" si="77"/>
        <v>1124.1124999999995</v>
      </c>
      <c r="R142" s="306">
        <f t="shared" ca="1" si="78"/>
        <v>0.55242457010606649</v>
      </c>
      <c r="S142" s="307">
        <f t="shared" ca="1" si="79"/>
        <v>5.2060461202389394</v>
      </c>
      <c r="T142" s="304">
        <f t="shared" ca="1" si="59"/>
        <v>51.071312439543995</v>
      </c>
      <c r="U142" s="311">
        <f t="shared" ca="1" si="60"/>
        <v>0</v>
      </c>
      <c r="V142" s="306">
        <f t="shared" ca="1" si="61"/>
        <v>1.1875216199048211</v>
      </c>
      <c r="W142" s="304">
        <f t="shared" ca="1" si="62"/>
        <v>430.4529437745793</v>
      </c>
      <c r="Y142" s="314" t="str">
        <f t="shared" ca="1" si="80"/>
        <v/>
      </c>
      <c r="Z142" s="315" t="str">
        <f t="shared" ca="1" si="81"/>
        <v/>
      </c>
      <c r="AA142" s="316" t="str">
        <f t="shared" ca="1" si="82"/>
        <v/>
      </c>
      <c r="AC142" s="310" t="e">
        <f t="shared" ca="1" si="83"/>
        <v>#N/A</v>
      </c>
      <c r="AD142" s="323" t="e">
        <f t="shared" ca="1" si="84"/>
        <v>#N/A</v>
      </c>
      <c r="AE142" s="324">
        <f t="shared" ca="1" si="63"/>
        <v>310.69881227972212</v>
      </c>
      <c r="AG142" s="306">
        <f t="shared" ca="1" si="85"/>
        <v>124.16867145022991</v>
      </c>
      <c r="AH142" s="304">
        <f t="shared" ca="1" si="86"/>
        <v>133.80999911434384</v>
      </c>
    </row>
    <row r="143" spans="1:34" x14ac:dyDescent="0.2">
      <c r="A143" s="347">
        <f t="shared" ca="1" si="64"/>
        <v>0.01</v>
      </c>
      <c r="B143" s="304">
        <f t="shared" ca="1" si="65"/>
        <v>1.390000000000001</v>
      </c>
      <c r="D143" s="306">
        <f t="shared" ca="1" si="66"/>
        <v>24.470570546811093</v>
      </c>
      <c r="E143" s="307">
        <f t="shared" ca="1" si="67"/>
        <v>120.40416602792786</v>
      </c>
      <c r="F143" s="304">
        <f t="shared" ca="1" si="68"/>
        <v>122.8656665621738</v>
      </c>
      <c r="G143" s="306">
        <f t="shared" ca="1" si="69"/>
        <v>63.703198700477806</v>
      </c>
      <c r="H143" s="307">
        <f t="shared" ca="1" si="70"/>
        <v>338.88291706398786</v>
      </c>
      <c r="I143" s="304">
        <f t="shared" ca="1" si="71"/>
        <v>344.81840003467079</v>
      </c>
      <c r="J143" s="306">
        <f t="shared" ca="1" si="72"/>
        <v>57.820770123197462</v>
      </c>
      <c r="K143" s="307">
        <f t="shared" ca="1" si="73"/>
        <v>314.08162124206058</v>
      </c>
      <c r="L143" s="304">
        <f t="shared" ca="1" si="58"/>
        <v>319.35952508055999</v>
      </c>
      <c r="M143" s="306">
        <f t="shared" ca="1" si="74"/>
        <v>1.3849847533733477</v>
      </c>
      <c r="N143" s="304">
        <f t="shared" ca="1" si="75"/>
        <v>79.353781058260026</v>
      </c>
      <c r="P143" s="310">
        <f t="shared" ca="1" si="76"/>
        <v>13</v>
      </c>
      <c r="Q143" s="304">
        <f t="shared" ca="1" si="77"/>
        <v>1119.4914999999994</v>
      </c>
      <c r="R143" s="306">
        <f t="shared" ca="1" si="78"/>
        <v>0.55015366400150834</v>
      </c>
      <c r="S143" s="307">
        <f t="shared" ca="1" si="79"/>
        <v>5.2005445835989246</v>
      </c>
      <c r="T143" s="304">
        <f t="shared" ca="1" si="59"/>
        <v>51.017342365105449</v>
      </c>
      <c r="U143" s="311">
        <f t="shared" ca="1" si="60"/>
        <v>0</v>
      </c>
      <c r="V143" s="306">
        <f t="shared" ca="1" si="61"/>
        <v>1.1871198739677014</v>
      </c>
      <c r="W143" s="304">
        <f t="shared" ca="1" si="62"/>
        <v>433.38999274023138</v>
      </c>
      <c r="Y143" s="314" t="str">
        <f t="shared" ca="1" si="80"/>
        <v/>
      </c>
      <c r="Z143" s="315" t="str">
        <f t="shared" ca="1" si="81"/>
        <v/>
      </c>
      <c r="AA143" s="316" t="str">
        <f t="shared" ca="1" si="82"/>
        <v/>
      </c>
      <c r="AC143" s="310" t="e">
        <f t="shared" ca="1" si="83"/>
        <v>#N/A</v>
      </c>
      <c r="AD143" s="323" t="e">
        <f t="shared" ca="1" si="84"/>
        <v>#N/A</v>
      </c>
      <c r="AE143" s="324">
        <f t="shared" ca="1" si="63"/>
        <v>314.08162124206058</v>
      </c>
      <c r="AG143" s="306">
        <f t="shared" ca="1" si="85"/>
        <v>122.85230676452892</v>
      </c>
      <c r="AH143" s="304">
        <f t="shared" ca="1" si="86"/>
        <v>132.4935389263764</v>
      </c>
    </row>
    <row r="144" spans="1:34" x14ac:dyDescent="0.2">
      <c r="A144" s="347">
        <f t="shared" ca="1" si="64"/>
        <v>0.01</v>
      </c>
      <c r="B144" s="304">
        <f t="shared" ca="1" si="65"/>
        <v>1.400000000000001</v>
      </c>
      <c r="D144" s="306">
        <f t="shared" ca="1" si="66"/>
        <v>24.23445160110883</v>
      </c>
      <c r="E144" s="307">
        <f t="shared" ca="1" si="67"/>
        <v>119.11039677072273</v>
      </c>
      <c r="F144" s="304">
        <f t="shared" ca="1" si="68"/>
        <v>121.5507929356509</v>
      </c>
      <c r="G144" s="306">
        <f t="shared" ca="1" si="69"/>
        <v>63.945543216488893</v>
      </c>
      <c r="H144" s="307">
        <f t="shared" ca="1" si="70"/>
        <v>340.07402103169511</v>
      </c>
      <c r="I144" s="304">
        <f t="shared" ca="1" si="71"/>
        <v>346.03377331976952</v>
      </c>
      <c r="J144" s="306">
        <f t="shared" ca="1" si="72"/>
        <v>58.459013832782297</v>
      </c>
      <c r="K144" s="307">
        <f t="shared" ca="1" si="73"/>
        <v>317.47640593253897</v>
      </c>
      <c r="L144" s="304">
        <f t="shared" ca="1" si="58"/>
        <v>322.81376151295609</v>
      </c>
      <c r="M144" s="306">
        <f t="shared" ca="1" si="74"/>
        <v>1.3849323787000942</v>
      </c>
      <c r="N144" s="304">
        <f t="shared" ca="1" si="75"/>
        <v>79.350780210529223</v>
      </c>
      <c r="P144" s="310">
        <f t="shared" ca="1" si="76"/>
        <v>13</v>
      </c>
      <c r="Q144" s="304">
        <f t="shared" ca="1" si="77"/>
        <v>1114.8704999999993</v>
      </c>
      <c r="R144" s="306">
        <f t="shared" ca="1" si="78"/>
        <v>0.54788275789695007</v>
      </c>
      <c r="S144" s="307">
        <f t="shared" ca="1" si="79"/>
        <v>5.1950657560199547</v>
      </c>
      <c r="T144" s="304">
        <f t="shared" ca="1" si="59"/>
        <v>50.963595066555762</v>
      </c>
      <c r="U144" s="311">
        <f t="shared" ca="1" si="60"/>
        <v>0</v>
      </c>
      <c r="V144" s="306">
        <f t="shared" ca="1" si="61"/>
        <v>1.1867168402711863</v>
      </c>
      <c r="W144" s="304">
        <f t="shared" ca="1" si="62"/>
        <v>436.30231853975607</v>
      </c>
      <c r="Y144" s="314" t="str">
        <f t="shared" ca="1" si="80"/>
        <v/>
      </c>
      <c r="Z144" s="315" t="str">
        <f t="shared" ca="1" si="81"/>
        <v/>
      </c>
      <c r="AA144" s="316" t="str">
        <f t="shared" ca="1" si="82"/>
        <v/>
      </c>
      <c r="AC144" s="310" t="e">
        <f t="shared" ca="1" si="83"/>
        <v>#N/A</v>
      </c>
      <c r="AD144" s="323" t="e">
        <f t="shared" ca="1" si="84"/>
        <v>#N/A</v>
      </c>
      <c r="AE144" s="324">
        <f t="shared" ca="1" si="63"/>
        <v>317.47640593253897</v>
      </c>
      <c r="AG144" s="306">
        <f t="shared" ca="1" si="85"/>
        <v>121.53728104950397</v>
      </c>
      <c r="AH144" s="304">
        <f t="shared" ca="1" si="86"/>
        <v>131.17841799597625</v>
      </c>
    </row>
    <row r="145" spans="1:34" x14ac:dyDescent="0.2">
      <c r="A145" s="347">
        <f t="shared" ca="1" si="64"/>
        <v>0.01</v>
      </c>
      <c r="B145" s="304">
        <f t="shared" ca="1" si="65"/>
        <v>1.410000000000001</v>
      </c>
      <c r="D145" s="306">
        <f t="shared" ca="1" si="66"/>
        <v>23.87796160626095</v>
      </c>
      <c r="E145" s="307">
        <f t="shared" ca="1" si="67"/>
        <v>117.17733968042529</v>
      </c>
      <c r="F145" s="304">
        <f t="shared" ca="1" si="68"/>
        <v>119.58547564420958</v>
      </c>
      <c r="G145" s="306">
        <f t="shared" ca="1" si="69"/>
        <v>64.184322832551501</v>
      </c>
      <c r="H145" s="307">
        <f t="shared" ca="1" si="70"/>
        <v>341.24579442849938</v>
      </c>
      <c r="I145" s="304">
        <f t="shared" ca="1" si="71"/>
        <v>347.22949113318538</v>
      </c>
      <c r="J145" s="306">
        <f t="shared" ca="1" si="72"/>
        <v>59.0996631630275</v>
      </c>
      <c r="K145" s="307">
        <f t="shared" ca="1" si="73"/>
        <v>320.88300500983996</v>
      </c>
      <c r="L145" s="304">
        <f t="shared" ca="1" si="58"/>
        <v>326.28005316005493</v>
      </c>
      <c r="M145" s="306">
        <f t="shared" ca="1" si="74"/>
        <v>1.3848801698417907</v>
      </c>
      <c r="N145" s="304">
        <f t="shared" ca="1" si="75"/>
        <v>79.347788863295236</v>
      </c>
      <c r="P145" s="310">
        <f t="shared" ca="1" si="76"/>
        <v>14</v>
      </c>
      <c r="Q145" s="304">
        <f t="shared" ca="1" si="77"/>
        <v>1106.868333333332</v>
      </c>
      <c r="R145" s="306">
        <f t="shared" ca="1" si="78"/>
        <v>0.54395023914927065</v>
      </c>
      <c r="S145" s="307">
        <f t="shared" ca="1" si="79"/>
        <v>5.1896262536284619</v>
      </c>
      <c r="T145" s="304">
        <f t="shared" ca="1" si="59"/>
        <v>50.910233548095214</v>
      </c>
      <c r="U145" s="311">
        <f t="shared" ca="1" si="60"/>
        <v>0</v>
      </c>
      <c r="V145" s="306">
        <f t="shared" ca="1" si="61"/>
        <v>1.1863125393182821</v>
      </c>
      <c r="W145" s="304">
        <f t="shared" ca="1" si="62"/>
        <v>439.17313644647618</v>
      </c>
      <c r="Y145" s="314" t="str">
        <f t="shared" ca="1" si="80"/>
        <v/>
      </c>
      <c r="Z145" s="315" t="str">
        <f t="shared" ca="1" si="81"/>
        <v/>
      </c>
      <c r="AA145" s="316" t="str">
        <f t="shared" ca="1" si="82"/>
        <v/>
      </c>
      <c r="AC145" s="310" t="e">
        <f t="shared" ca="1" si="83"/>
        <v>#N/A</v>
      </c>
      <c r="AD145" s="323" t="e">
        <f t="shared" ca="1" si="84"/>
        <v>#N/A</v>
      </c>
      <c r="AE145" s="324">
        <f t="shared" ca="1" si="63"/>
        <v>320.88300500983996</v>
      </c>
      <c r="AG145" s="306">
        <f t="shared" ca="1" si="85"/>
        <v>119.57173401828167</v>
      </c>
      <c r="AH145" s="304">
        <f t="shared" ca="1" si="86"/>
        <v>129.21277603078494</v>
      </c>
    </row>
    <row r="146" spans="1:34" x14ac:dyDescent="0.2">
      <c r="A146" s="347">
        <f t="shared" ca="1" si="64"/>
        <v>0.01</v>
      </c>
      <c r="B146" s="304">
        <f t="shared" ca="1" si="65"/>
        <v>1.420000000000001</v>
      </c>
      <c r="D146" s="306">
        <f t="shared" ca="1" si="66"/>
        <v>23.401154839142222</v>
      </c>
      <c r="E146" s="307">
        <f t="shared" ca="1" si="67"/>
        <v>114.60582805914538</v>
      </c>
      <c r="F146" s="304">
        <f t="shared" ca="1" si="68"/>
        <v>116.9705513064203</v>
      </c>
      <c r="G146" s="306">
        <f t="shared" ca="1" si="69"/>
        <v>64.418334380942923</v>
      </c>
      <c r="H146" s="307">
        <f t="shared" ca="1" si="70"/>
        <v>342.39185270909081</v>
      </c>
      <c r="I146" s="304">
        <f t="shared" ca="1" si="71"/>
        <v>348.39905655150488</v>
      </c>
      <c r="J146" s="306">
        <f t="shared" ca="1" si="72"/>
        <v>59.742676449094972</v>
      </c>
      <c r="K146" s="307">
        <f t="shared" ca="1" si="73"/>
        <v>324.30119324552794</v>
      </c>
      <c r="L146" s="304">
        <f t="shared" ca="1" si="58"/>
        <v>329.75817098257704</v>
      </c>
      <c r="M146" s="306">
        <f t="shared" ca="1" si="74"/>
        <v>1.3848281217997149</v>
      </c>
      <c r="N146" s="304">
        <f t="shared" ca="1" si="75"/>
        <v>79.344806730152385</v>
      </c>
      <c r="P146" s="310">
        <f t="shared" ca="1" si="76"/>
        <v>14</v>
      </c>
      <c r="Q146" s="304">
        <f t="shared" ca="1" si="77"/>
        <v>1095.4849999999985</v>
      </c>
      <c r="R146" s="306">
        <f t="shared" ca="1" si="78"/>
        <v>0.53835610775847054</v>
      </c>
      <c r="S146" s="307">
        <f t="shared" ca="1" si="79"/>
        <v>5.1842426925508773</v>
      </c>
      <c r="T146" s="304">
        <f t="shared" ca="1" si="59"/>
        <v>50.857420813924108</v>
      </c>
      <c r="U146" s="311">
        <f t="shared" ca="1" si="60"/>
        <v>0</v>
      </c>
      <c r="V146" s="306">
        <f t="shared" ca="1" si="61"/>
        <v>1.1859069991682867</v>
      </c>
      <c r="W146" s="304">
        <f t="shared" ca="1" si="62"/>
        <v>441.98548921481421</v>
      </c>
      <c r="Y146" s="314" t="str">
        <f t="shared" ca="1" si="80"/>
        <v/>
      </c>
      <c r="Z146" s="315" t="str">
        <f t="shared" ca="1" si="81"/>
        <v/>
      </c>
      <c r="AA146" s="316" t="str">
        <f t="shared" ca="1" si="82"/>
        <v/>
      </c>
      <c r="AC146" s="310" t="e">
        <f t="shared" ca="1" si="83"/>
        <v>#N/A</v>
      </c>
      <c r="AD146" s="323" t="e">
        <f t="shared" ca="1" si="84"/>
        <v>#N/A</v>
      </c>
      <c r="AE146" s="324">
        <f t="shared" ca="1" si="63"/>
        <v>324.30119324552794</v>
      </c>
      <c r="AG146" s="306">
        <f t="shared" ca="1" si="85"/>
        <v>116.95649464132701</v>
      </c>
      <c r="AH146" s="304">
        <f t="shared" ca="1" si="86"/>
        <v>126.59744199409535</v>
      </c>
    </row>
    <row r="147" spans="1:34" x14ac:dyDescent="0.2">
      <c r="A147" s="347">
        <f t="shared" ca="1" si="64"/>
        <v>0.01</v>
      </c>
      <c r="B147" s="304">
        <f t="shared" ca="1" si="65"/>
        <v>1.430000000000001</v>
      </c>
      <c r="D147" s="306">
        <f t="shared" ca="1" si="66"/>
        <v>22.924894383214806</v>
      </c>
      <c r="E147" s="307">
        <f t="shared" ca="1" si="67"/>
        <v>112.03880494754338</v>
      </c>
      <c r="F147" s="304">
        <f t="shared" ca="1" si="68"/>
        <v>114.36015301036994</v>
      </c>
      <c r="G147" s="306">
        <f t="shared" ca="1" si="69"/>
        <v>64.64758332477507</v>
      </c>
      <c r="H147" s="307">
        <f t="shared" ca="1" si="70"/>
        <v>343.51224075856624</v>
      </c>
      <c r="I147" s="304">
        <f t="shared" ca="1" si="71"/>
        <v>349.54251469700353</v>
      </c>
      <c r="J147" s="306">
        <f t="shared" ca="1" si="72"/>
        <v>60.388006037623562</v>
      </c>
      <c r="K147" s="307">
        <f t="shared" ca="1" si="73"/>
        <v>327.73071371286625</v>
      </c>
      <c r="L147" s="304">
        <f t="shared" ca="1" si="58"/>
        <v>333.24785368242772</v>
      </c>
      <c r="M147" s="306">
        <f t="shared" ca="1" si="74"/>
        <v>1.3847762296667365</v>
      </c>
      <c r="N147" s="304">
        <f t="shared" ca="1" si="75"/>
        <v>79.341833529942789</v>
      </c>
      <c r="P147" s="310">
        <f t="shared" ca="1" si="76"/>
        <v>14</v>
      </c>
      <c r="Q147" s="304">
        <f t="shared" ca="1" si="77"/>
        <v>1084.1016666666653</v>
      </c>
      <c r="R147" s="306">
        <f t="shared" ca="1" si="78"/>
        <v>0.53276197636767053</v>
      </c>
      <c r="S147" s="307">
        <f t="shared" ca="1" si="79"/>
        <v>5.1789150727872002</v>
      </c>
      <c r="T147" s="304">
        <f t="shared" ca="1" si="59"/>
        <v>50.805156864042438</v>
      </c>
      <c r="U147" s="311">
        <f t="shared" ca="1" si="60"/>
        <v>0</v>
      </c>
      <c r="V147" s="306">
        <f t="shared" ca="1" si="61"/>
        <v>1.1855002516067932</v>
      </c>
      <c r="W147" s="304">
        <f t="shared" ca="1" si="62"/>
        <v>444.73888367418539</v>
      </c>
      <c r="Y147" s="314" t="str">
        <f t="shared" ca="1" si="80"/>
        <v/>
      </c>
      <c r="Z147" s="315" t="str">
        <f t="shared" ca="1" si="81"/>
        <v/>
      </c>
      <c r="AA147" s="316" t="str">
        <f t="shared" ca="1" si="82"/>
        <v/>
      </c>
      <c r="AC147" s="310" t="e">
        <f t="shared" ca="1" si="83"/>
        <v>#N/A</v>
      </c>
      <c r="AD147" s="323" t="e">
        <f t="shared" ca="1" si="84"/>
        <v>#N/A</v>
      </c>
      <c r="AE147" s="324">
        <f t="shared" ca="1" si="63"/>
        <v>327.73071371286625</v>
      </c>
      <c r="AG147" s="306">
        <f t="shared" ca="1" si="85"/>
        <v>114.34576748757124</v>
      </c>
      <c r="AH147" s="304">
        <f t="shared" ca="1" si="86"/>
        <v>123.98662044602243</v>
      </c>
    </row>
    <row r="148" spans="1:34" x14ac:dyDescent="0.2">
      <c r="A148" s="347">
        <f t="shared" ca="1" si="64"/>
        <v>0.01</v>
      </c>
      <c r="B148" s="304">
        <f t="shared" ca="1" si="65"/>
        <v>1.4400000000000011</v>
      </c>
      <c r="D148" s="306">
        <f t="shared" ca="1" si="66"/>
        <v>22.449218630362946</v>
      </c>
      <c r="E148" s="307">
        <f t="shared" ca="1" si="67"/>
        <v>109.47646050469753</v>
      </c>
      <c r="F148" s="304">
        <f t="shared" ca="1" si="68"/>
        <v>111.75447562290483</v>
      </c>
      <c r="G148" s="306">
        <f t="shared" ca="1" si="69"/>
        <v>64.872075511078705</v>
      </c>
      <c r="H148" s="307">
        <f t="shared" ca="1" si="70"/>
        <v>344.60700536361321</v>
      </c>
      <c r="I148" s="304">
        <f t="shared" ca="1" si="71"/>
        <v>350.6599126315873</v>
      </c>
      <c r="J148" s="306">
        <f t="shared" ca="1" si="72"/>
        <v>61.03560433180283</v>
      </c>
      <c r="K148" s="307">
        <f t="shared" ca="1" si="73"/>
        <v>331.17130994347713</v>
      </c>
      <c r="L148" s="304">
        <f t="shared" ca="1" si="58"/>
        <v>336.74884042239398</v>
      </c>
      <c r="M148" s="306">
        <f t="shared" ca="1" si="74"/>
        <v>1.3847244886241465</v>
      </c>
      <c r="N148" s="304">
        <f t="shared" ca="1" si="75"/>
        <v>79.338868986574766</v>
      </c>
      <c r="P148" s="310">
        <f t="shared" ca="1" si="76"/>
        <v>14</v>
      </c>
      <c r="Q148" s="304">
        <f t="shared" ca="1" si="77"/>
        <v>1072.7183333333319</v>
      </c>
      <c r="R148" s="306">
        <f t="shared" ca="1" si="78"/>
        <v>0.52716784497687041</v>
      </c>
      <c r="S148" s="307">
        <f t="shared" ca="1" si="79"/>
        <v>5.1736433943374314</v>
      </c>
      <c r="T148" s="304">
        <f t="shared" ca="1" si="59"/>
        <v>50.753441698450203</v>
      </c>
      <c r="U148" s="311">
        <f t="shared" ca="1" si="60"/>
        <v>0</v>
      </c>
      <c r="V148" s="306">
        <f t="shared" ca="1" si="61"/>
        <v>1.1850923283271584</v>
      </c>
      <c r="W148" s="304">
        <f t="shared" ca="1" si="62"/>
        <v>447.43284938683917</v>
      </c>
      <c r="Y148" s="314" t="str">
        <f t="shared" ca="1" si="80"/>
        <v/>
      </c>
      <c r="Z148" s="315" t="str">
        <f t="shared" ca="1" si="81"/>
        <v/>
      </c>
      <c r="AA148" s="316" t="str">
        <f t="shared" ca="1" si="82"/>
        <v/>
      </c>
      <c r="AC148" s="310" t="e">
        <f t="shared" ca="1" si="83"/>
        <v>#N/A</v>
      </c>
      <c r="AD148" s="323" t="e">
        <f t="shared" ca="1" si="84"/>
        <v>#N/A</v>
      </c>
      <c r="AE148" s="324">
        <f t="shared" ca="1" si="63"/>
        <v>331.17130994347713</v>
      </c>
      <c r="AG148" s="306">
        <f t="shared" ca="1" si="85"/>
        <v>111.73974652017526</v>
      </c>
      <c r="AH148" s="304">
        <f t="shared" ca="1" si="86"/>
        <v>121.3805053410662</v>
      </c>
    </row>
    <row r="149" spans="1:34" x14ac:dyDescent="0.2">
      <c r="A149" s="347">
        <f t="shared" ca="1" si="64"/>
        <v>0.01</v>
      </c>
      <c r="B149" s="304">
        <f t="shared" ca="1" si="65"/>
        <v>1.4500000000000011</v>
      </c>
      <c r="D149" s="306">
        <f t="shared" ca="1" si="66"/>
        <v>21.974165223968178</v>
      </c>
      <c r="E149" s="307">
        <f t="shared" ca="1" si="67"/>
        <v>106.91898105292957</v>
      </c>
      <c r="F149" s="304">
        <f t="shared" ca="1" si="68"/>
        <v>109.15371018287452</v>
      </c>
      <c r="G149" s="306">
        <f t="shared" ca="1" si="69"/>
        <v>65.091817163318382</v>
      </c>
      <c r="H149" s="307">
        <f t="shared" ca="1" si="70"/>
        <v>345.67619517414249</v>
      </c>
      <c r="I149" s="304">
        <f t="shared" ca="1" si="71"/>
        <v>351.75129931770647</v>
      </c>
      <c r="J149" s="306">
        <f t="shared" ca="1" si="72"/>
        <v>61.685423795174813</v>
      </c>
      <c r="K149" s="307">
        <f t="shared" ca="1" si="73"/>
        <v>334.62272594616593</v>
      </c>
      <c r="L149" s="304">
        <f t="shared" ca="1" si="58"/>
        <v>340.26087084534595</v>
      </c>
      <c r="M149" s="306">
        <f t="shared" ca="1" si="74"/>
        <v>1.3846728939386002</v>
      </c>
      <c r="N149" s="304">
        <f t="shared" ca="1" si="75"/>
        <v>79.335912828847654</v>
      </c>
      <c r="P149" s="310">
        <f t="shared" ca="1" si="76"/>
        <v>14</v>
      </c>
      <c r="Q149" s="304">
        <f t="shared" ca="1" si="77"/>
        <v>1061.3349999999984</v>
      </c>
      <c r="R149" s="306">
        <f t="shared" ca="1" si="78"/>
        <v>0.5215737135860703</v>
      </c>
      <c r="S149" s="307">
        <f t="shared" ca="1" si="79"/>
        <v>5.1684276572015708</v>
      </c>
      <c r="T149" s="304">
        <f t="shared" ca="1" si="59"/>
        <v>50.702275317147411</v>
      </c>
      <c r="U149" s="311">
        <f t="shared" ca="1" si="60"/>
        <v>0</v>
      </c>
      <c r="V149" s="306">
        <f t="shared" ca="1" si="61"/>
        <v>1.18468326092807</v>
      </c>
      <c r="W149" s="304">
        <f t="shared" ca="1" si="62"/>
        <v>450.0669384906974</v>
      </c>
      <c r="Y149" s="314" t="str">
        <f t="shared" ca="1" si="80"/>
        <v/>
      </c>
      <c r="Z149" s="315" t="str">
        <f t="shared" ca="1" si="81"/>
        <v/>
      </c>
      <c r="AA149" s="316" t="str">
        <f t="shared" ca="1" si="82"/>
        <v/>
      </c>
      <c r="AC149" s="310" t="e">
        <f t="shared" ca="1" si="83"/>
        <v>#N/A</v>
      </c>
      <c r="AD149" s="323" t="e">
        <f t="shared" ca="1" si="84"/>
        <v>#N/A</v>
      </c>
      <c r="AE149" s="324">
        <f t="shared" ca="1" si="63"/>
        <v>334.62272594616593</v>
      </c>
      <c r="AG149" s="306">
        <f t="shared" ca="1" si="85"/>
        <v>109.13862179361573</v>
      </c>
      <c r="AH149" s="304">
        <f t="shared" ca="1" si="86"/>
        <v>118.77928672519229</v>
      </c>
    </row>
    <row r="150" spans="1:34" x14ac:dyDescent="0.2">
      <c r="A150" s="347">
        <f t="shared" ca="1" si="64"/>
        <v>0.01</v>
      </c>
      <c r="B150" s="304">
        <f t="shared" ca="1" si="65"/>
        <v>1.4600000000000011</v>
      </c>
      <c r="D150" s="306">
        <f t="shared" ca="1" si="66"/>
        <v>21.499771057467047</v>
      </c>
      <c r="E150" s="307">
        <f t="shared" ca="1" si="67"/>
        <v>104.36654906780724</v>
      </c>
      <c r="F150" s="304">
        <f t="shared" ca="1" si="68"/>
        <v>106.55804390024487</v>
      </c>
      <c r="G150" s="306">
        <f t="shared" ca="1" si="69"/>
        <v>65.306814873893046</v>
      </c>
      <c r="H150" s="307">
        <f t="shared" ca="1" si="70"/>
        <v>346.71986066482054</v>
      </c>
      <c r="I150" s="304">
        <f t="shared" ca="1" si="71"/>
        <v>352.81672557916738</v>
      </c>
      <c r="J150" s="306">
        <f t="shared" ca="1" si="72"/>
        <v>62.337416955360872</v>
      </c>
      <c r="K150" s="307">
        <f t="shared" ca="1" si="73"/>
        <v>338.08470622536072</v>
      </c>
      <c r="L150" s="304">
        <f t="shared" ca="1" si="58"/>
        <v>343.78368509304653</v>
      </c>
      <c r="M150" s="306">
        <f t="shared" ca="1" si="74"/>
        <v>1.3846214409591655</v>
      </c>
      <c r="N150" s="304">
        <f t="shared" ca="1" si="75"/>
        <v>79.332964790282674</v>
      </c>
      <c r="P150" s="310">
        <f t="shared" ca="1" si="76"/>
        <v>14</v>
      </c>
      <c r="Q150" s="304">
        <f t="shared" ca="1" si="77"/>
        <v>1049.9516666666652</v>
      </c>
      <c r="R150" s="306">
        <f t="shared" ca="1" si="78"/>
        <v>0.51597958219527029</v>
      </c>
      <c r="S150" s="307">
        <f t="shared" ca="1" si="79"/>
        <v>5.1632678613796177</v>
      </c>
      <c r="T150" s="304">
        <f t="shared" ca="1" si="59"/>
        <v>50.651657720134054</v>
      </c>
      <c r="U150" s="311">
        <f t="shared" ca="1" si="60"/>
        <v>0</v>
      </c>
      <c r="V150" s="306">
        <f t="shared" ca="1" si="61"/>
        <v>1.1842730809111741</v>
      </c>
      <c r="W150" s="304">
        <f t="shared" ca="1" si="62"/>
        <v>452.64072553445385</v>
      </c>
      <c r="Y150" s="314" t="str">
        <f t="shared" ca="1" si="80"/>
        <v/>
      </c>
      <c r="Z150" s="315" t="str">
        <f t="shared" ca="1" si="81"/>
        <v/>
      </c>
      <c r="AA150" s="316" t="str">
        <f t="shared" ca="1" si="82"/>
        <v/>
      </c>
      <c r="AC150" s="310" t="e">
        <f t="shared" ca="1" si="83"/>
        <v>#N/A</v>
      </c>
      <c r="AD150" s="323" t="e">
        <f t="shared" ca="1" si="84"/>
        <v>#N/A</v>
      </c>
      <c r="AE150" s="324">
        <f t="shared" ca="1" si="63"/>
        <v>338.08470622536072</v>
      </c>
      <c r="AG150" s="306">
        <f t="shared" ca="1" si="85"/>
        <v>106.54257944358477</v>
      </c>
      <c r="AH150" s="304">
        <f t="shared" ca="1" si="86"/>
        <v>116.18315072572655</v>
      </c>
    </row>
    <row r="151" spans="1:34" x14ac:dyDescent="0.2">
      <c r="A151" s="347">
        <f t="shared" ca="1" si="64"/>
        <v>0.01</v>
      </c>
      <c r="B151" s="304">
        <f t="shared" ca="1" si="65"/>
        <v>1.4700000000000011</v>
      </c>
      <c r="D151" s="306">
        <f t="shared" ca="1" si="66"/>
        <v>21.026072273251454</v>
      </c>
      <c r="E151" s="307">
        <f t="shared" ca="1" si="67"/>
        <v>101.81934317019477</v>
      </c>
      <c r="F151" s="304">
        <f t="shared" ca="1" si="68"/>
        <v>103.96766015857951</v>
      </c>
      <c r="G151" s="306">
        <f t="shared" ca="1" si="69"/>
        <v>65.51707559662556</v>
      </c>
      <c r="H151" s="307">
        <f t="shared" ca="1" si="70"/>
        <v>347.73805409652249</v>
      </c>
      <c r="I151" s="304">
        <f t="shared" ca="1" si="71"/>
        <v>353.85624406186469</v>
      </c>
      <c r="J151" s="306">
        <f t="shared" ca="1" si="72"/>
        <v>62.991536407713468</v>
      </c>
      <c r="K151" s="307">
        <f t="shared" ca="1" si="73"/>
        <v>341.55699579916745</v>
      </c>
      <c r="L151" s="304">
        <f t="shared" ca="1" si="58"/>
        <v>347.31702382456979</v>
      </c>
      <c r="M151" s="306">
        <f t="shared" ca="1" si="74"/>
        <v>1.3845701251144766</v>
      </c>
      <c r="N151" s="304">
        <f t="shared" ca="1" si="75"/>
        <v>79.33002460895986</v>
      </c>
      <c r="P151" s="310">
        <f t="shared" ca="1" si="76"/>
        <v>14</v>
      </c>
      <c r="Q151" s="304">
        <f t="shared" ca="1" si="77"/>
        <v>1038.5683333333318</v>
      </c>
      <c r="R151" s="306">
        <f t="shared" ca="1" si="78"/>
        <v>0.51038545080447029</v>
      </c>
      <c r="S151" s="307">
        <f t="shared" ca="1" si="79"/>
        <v>5.1581640068715728</v>
      </c>
      <c r="T151" s="304">
        <f t="shared" ca="1" si="59"/>
        <v>50.601588907410132</v>
      </c>
      <c r="U151" s="311">
        <f t="shared" ca="1" si="60"/>
        <v>0</v>
      </c>
      <c r="V151" s="306">
        <f t="shared" ca="1" si="61"/>
        <v>1.1838618196787603</v>
      </c>
      <c r="W151" s="304">
        <f t="shared" ca="1" si="62"/>
        <v>455.15380730520769</v>
      </c>
      <c r="Y151" s="314" t="str">
        <f t="shared" ca="1" si="80"/>
        <v/>
      </c>
      <c r="Z151" s="315" t="str">
        <f t="shared" ca="1" si="81"/>
        <v/>
      </c>
      <c r="AA151" s="316" t="str">
        <f t="shared" ca="1" si="82"/>
        <v/>
      </c>
      <c r="AC151" s="310" t="e">
        <f t="shared" ca="1" si="83"/>
        <v>#N/A</v>
      </c>
      <c r="AD151" s="323" t="e">
        <f t="shared" ca="1" si="84"/>
        <v>#N/A</v>
      </c>
      <c r="AE151" s="324">
        <f t="shared" ca="1" si="63"/>
        <v>341.55699579916745</v>
      </c>
      <c r="AG151" s="306">
        <f t="shared" ca="1" si="85"/>
        <v>103.95180167896609</v>
      </c>
      <c r="AH151" s="304">
        <f t="shared" ca="1" si="86"/>
        <v>113.59227954332594</v>
      </c>
    </row>
    <row r="152" spans="1:34" x14ac:dyDescent="0.2">
      <c r="A152" s="347">
        <f t="shared" ca="1" si="64"/>
        <v>0.01</v>
      </c>
      <c r="B152" s="304">
        <f t="shared" ca="1" si="65"/>
        <v>1.4800000000000011</v>
      </c>
      <c r="D152" s="306">
        <f t="shared" ca="1" si="66"/>
        <v>20.55310426190697</v>
      </c>
      <c r="E152" s="307">
        <f t="shared" ca="1" si="67"/>
        <v>99.277538120315327</v>
      </c>
      <c r="F152" s="304">
        <f t="shared" ca="1" si="68"/>
        <v>101.38273852106916</v>
      </c>
      <c r="G152" s="306">
        <f t="shared" ca="1" si="69"/>
        <v>65.722606639244631</v>
      </c>
      <c r="H152" s="307">
        <f t="shared" ca="1" si="70"/>
        <v>348.73082947772565</v>
      </c>
      <c r="I152" s="304">
        <f t="shared" ca="1" si="71"/>
        <v>354.86990919445316</v>
      </c>
      <c r="J152" s="306">
        <f t="shared" ca="1" si="72"/>
        <v>63.647734818892822</v>
      </c>
      <c r="K152" s="307">
        <f t="shared" ca="1" si="73"/>
        <v>345.03934021703867</v>
      </c>
      <c r="L152" s="304">
        <f t="shared" ca="1" si="58"/>
        <v>350.86062823432536</v>
      </c>
      <c r="M152" s="306">
        <f t="shared" ca="1" si="74"/>
        <v>1.3845189419099824</v>
      </c>
      <c r="N152" s="304">
        <f t="shared" ca="1" si="75"/>
        <v>79.327092027360379</v>
      </c>
      <c r="P152" s="310">
        <f t="shared" ca="1" si="76"/>
        <v>14</v>
      </c>
      <c r="Q152" s="304">
        <f t="shared" ca="1" si="77"/>
        <v>1027.1849999999986</v>
      </c>
      <c r="R152" s="306">
        <f t="shared" ca="1" si="78"/>
        <v>0.50479131941367028</v>
      </c>
      <c r="S152" s="307">
        <f t="shared" ca="1" si="79"/>
        <v>5.1531160936774363</v>
      </c>
      <c r="T152" s="304">
        <f t="shared" ca="1" si="59"/>
        <v>50.552068878975653</v>
      </c>
      <c r="U152" s="311">
        <f t="shared" ca="1" si="60"/>
        <v>0</v>
      </c>
      <c r="V152" s="306">
        <f t="shared" ca="1" si="61"/>
        <v>1.183449508531512</v>
      </c>
      <c r="W152" s="304">
        <f t="shared" ca="1" si="62"/>
        <v>457.605802648907</v>
      </c>
      <c r="Y152" s="314" t="str">
        <f t="shared" ca="1" si="80"/>
        <v/>
      </c>
      <c r="Z152" s="315" t="str">
        <f t="shared" ca="1" si="81"/>
        <v/>
      </c>
      <c r="AA152" s="316" t="str">
        <f t="shared" ca="1" si="82"/>
        <v/>
      </c>
      <c r="AC152" s="310" t="e">
        <f t="shared" ca="1" si="83"/>
        <v>#N/A</v>
      </c>
      <c r="AD152" s="323" t="e">
        <f t="shared" ca="1" si="84"/>
        <v>#N/A</v>
      </c>
      <c r="AE152" s="324">
        <f t="shared" ca="1" si="63"/>
        <v>345.03934021703867</v>
      </c>
      <c r="AG152" s="306">
        <f t="shared" ca="1" si="85"/>
        <v>101.36646677585112</v>
      </c>
      <c r="AH152" s="304">
        <f t="shared" ca="1" si="86"/>
        <v>111.00685144598989</v>
      </c>
    </row>
    <row r="153" spans="1:34" x14ac:dyDescent="0.2">
      <c r="A153" s="347">
        <f t="shared" ca="1" si="64"/>
        <v>0.01</v>
      </c>
      <c r="B153" s="304">
        <f t="shared" ca="1" si="65"/>
        <v>1.4900000000000011</v>
      </c>
      <c r="D153" s="306">
        <f t="shared" ca="1" si="66"/>
        <v>20.080901661784445</v>
      </c>
      <c r="E153" s="307">
        <f t="shared" ca="1" si="67"/>
        <v>96.741304813786329</v>
      </c>
      <c r="F153" s="304">
        <f t="shared" ca="1" si="68"/>
        <v>98.803454740328661</v>
      </c>
      <c r="G153" s="306">
        <f t="shared" ca="1" si="69"/>
        <v>65.92341565586247</v>
      </c>
      <c r="H153" s="307">
        <f t="shared" ca="1" si="70"/>
        <v>349.69824252586352</v>
      </c>
      <c r="I153" s="304">
        <f t="shared" ca="1" si="71"/>
        <v>355.85777714898023</v>
      </c>
      <c r="J153" s="306">
        <f t="shared" ca="1" si="72"/>
        <v>64.305964930368361</v>
      </c>
      <c r="K153" s="307">
        <f t="shared" ca="1" si="73"/>
        <v>348.53148557705663</v>
      </c>
      <c r="L153" s="304">
        <f t="shared" ca="1" si="58"/>
        <v>354.41424006968992</v>
      </c>
      <c r="M153" s="306">
        <f t="shared" ca="1" si="74"/>
        <v>1.3844678869252895</v>
      </c>
      <c r="N153" s="304">
        <f t="shared" ca="1" si="75"/>
        <v>79.324166792214385</v>
      </c>
      <c r="P153" s="310">
        <f t="shared" ca="1" si="76"/>
        <v>14</v>
      </c>
      <c r="Q153" s="304">
        <f t="shared" ca="1" si="77"/>
        <v>1015.8016666666653</v>
      </c>
      <c r="R153" s="306">
        <f t="shared" ca="1" si="78"/>
        <v>0.49919718802287016</v>
      </c>
      <c r="S153" s="307">
        <f t="shared" ca="1" si="79"/>
        <v>5.148124121797208</v>
      </c>
      <c r="T153" s="304">
        <f t="shared" ca="1" si="59"/>
        <v>50.50309763483061</v>
      </c>
      <c r="U153" s="311">
        <f t="shared" ca="1" si="60"/>
        <v>0</v>
      </c>
      <c r="V153" s="306">
        <f t="shared" ca="1" si="61"/>
        <v>1.1830361786663068</v>
      </c>
      <c r="W153" s="304">
        <f t="shared" ca="1" si="62"/>
        <v>459.99635228386569</v>
      </c>
      <c r="Y153" s="314" t="str">
        <f t="shared" ca="1" si="80"/>
        <v/>
      </c>
      <c r="Z153" s="315" t="str">
        <f t="shared" ca="1" si="81"/>
        <v/>
      </c>
      <c r="AA153" s="316" t="str">
        <f t="shared" ca="1" si="82"/>
        <v/>
      </c>
      <c r="AC153" s="310" t="e">
        <f t="shared" ca="1" si="83"/>
        <v>#N/A</v>
      </c>
      <c r="AD153" s="323" t="e">
        <f t="shared" ca="1" si="84"/>
        <v>#N/A</v>
      </c>
      <c r="AE153" s="324">
        <f t="shared" ca="1" si="63"/>
        <v>348.53148557705663</v>
      </c>
      <c r="AG153" s="306">
        <f t="shared" ca="1" si="85"/>
        <v>98.786749073555896</v>
      </c>
      <c r="AH153" s="304">
        <f t="shared" ca="1" si="86"/>
        <v>108.42704076507236</v>
      </c>
    </row>
    <row r="154" spans="1:34" x14ac:dyDescent="0.2">
      <c r="A154" s="347">
        <f t="shared" ca="1" si="64"/>
        <v>0.01</v>
      </c>
      <c r="B154" s="304">
        <f t="shared" ca="1" si="65"/>
        <v>1.5000000000000011</v>
      </c>
      <c r="D154" s="306">
        <f t="shared" ca="1" si="66"/>
        <v>19.609498358900314</v>
      </c>
      <c r="E154" s="307">
        <f t="shared" ca="1" si="67"/>
        <v>94.210810279593403</v>
      </c>
      <c r="F154" s="304">
        <f t="shared" ca="1" si="68"/>
        <v>96.229980772237795</v>
      </c>
      <c r="G154" s="306">
        <f t="shared" ca="1" si="69"/>
        <v>66.119510639451477</v>
      </c>
      <c r="H154" s="307">
        <f t="shared" ca="1" si="70"/>
        <v>350.64035062865946</v>
      </c>
      <c r="I154" s="304">
        <f t="shared" ca="1" si="71"/>
        <v>356.81990580149784</v>
      </c>
      <c r="J154" s="306">
        <f t="shared" ca="1" si="72"/>
        <v>64.966179561844925</v>
      </c>
      <c r="K154" s="307">
        <f t="shared" ca="1" si="73"/>
        <v>352.03317854282926</v>
      </c>
      <c r="L154" s="304">
        <f t="shared" ca="1" si="58"/>
        <v>357.97760164824473</v>
      </c>
      <c r="M154" s="306">
        <f t="shared" ca="1" si="74"/>
        <v>1.3844169558115949</v>
      </c>
      <c r="N154" s="304">
        <f t="shared" ca="1" si="75"/>
        <v>79.321248654353766</v>
      </c>
      <c r="P154" s="310">
        <f t="shared" ca="1" si="76"/>
        <v>14</v>
      </c>
      <c r="Q154" s="304">
        <f t="shared" ca="1" si="77"/>
        <v>1004.4183333333319</v>
      </c>
      <c r="R154" s="306">
        <f t="shared" ca="1" si="78"/>
        <v>0.49360305663207016</v>
      </c>
      <c r="S154" s="307">
        <f t="shared" ca="1" si="79"/>
        <v>5.1431880912308872</v>
      </c>
      <c r="T154" s="304">
        <f t="shared" ca="1" si="59"/>
        <v>50.454675174975009</v>
      </c>
      <c r="U154" s="311">
        <f t="shared" ca="1" si="60"/>
        <v>0</v>
      </c>
      <c r="V154" s="306">
        <f t="shared" ca="1" si="61"/>
        <v>1.1826218611740844</v>
      </c>
      <c r="W154" s="304">
        <f t="shared" ca="1" si="62"/>
        <v>462.32511860763344</v>
      </c>
      <c r="Y154" s="314" t="str">
        <f t="shared" ca="1" si="80"/>
        <v/>
      </c>
      <c r="Z154" s="315" t="str">
        <f t="shared" ca="1" si="81"/>
        <v/>
      </c>
      <c r="AA154" s="316" t="str">
        <f t="shared" ca="1" si="82"/>
        <v/>
      </c>
      <c r="AC154" s="310" t="e">
        <f t="shared" ca="1" si="83"/>
        <v>#N/A</v>
      </c>
      <c r="AD154" s="323" t="e">
        <f t="shared" ca="1" si="84"/>
        <v>#N/A</v>
      </c>
      <c r="AE154" s="324">
        <f t="shared" ca="1" si="63"/>
        <v>352.03317854282926</v>
      </c>
      <c r="AG154" s="306">
        <f t="shared" ca="1" si="85"/>
        <v>96.212818972604055</v>
      </c>
      <c r="AH154" s="304">
        <f t="shared" ca="1" si="86"/>
        <v>105.85301789326027</v>
      </c>
    </row>
    <row r="155" spans="1:34" x14ac:dyDescent="0.2">
      <c r="A155" s="347">
        <f t="shared" ca="1" si="64"/>
        <v>0.01</v>
      </c>
      <c r="B155" s="304">
        <f t="shared" ca="1" si="65"/>
        <v>1.5100000000000011</v>
      </c>
      <c r="D155" s="306">
        <f t="shared" ca="1" si="66"/>
        <v>19.138927487160007</v>
      </c>
      <c r="E155" s="307">
        <f t="shared" ca="1" si="67"/>
        <v>91.686217679961146</v>
      </c>
      <c r="F155" s="304">
        <f t="shared" ca="1" si="68"/>
        <v>93.662484794158573</v>
      </c>
      <c r="G155" s="306">
        <f t="shared" ca="1" si="69"/>
        <v>66.310899914323073</v>
      </c>
      <c r="H155" s="307">
        <f t="shared" ca="1" si="70"/>
        <v>351.55721280545907</v>
      </c>
      <c r="I155" s="304">
        <f t="shared" ca="1" si="71"/>
        <v>357.75635469267377</v>
      </c>
      <c r="J155" s="306">
        <f t="shared" ca="1" si="72"/>
        <v>65.628331614613799</v>
      </c>
      <c r="K155" s="307">
        <f t="shared" ca="1" si="73"/>
        <v>355.54416635999985</v>
      </c>
      <c r="L155" s="304">
        <f t="shared" ca="1" si="58"/>
        <v>361.55045587461922</v>
      </c>
      <c r="M155" s="306">
        <f t="shared" ca="1" si="74"/>
        <v>1.384366144289201</v>
      </c>
      <c r="N155" s="304">
        <f t="shared" ca="1" si="75"/>
        <v>79.318337368569971</v>
      </c>
      <c r="P155" s="310">
        <f t="shared" ca="1" si="76"/>
        <v>14</v>
      </c>
      <c r="Q155" s="304">
        <f t="shared" ca="1" si="77"/>
        <v>993.03499999999849</v>
      </c>
      <c r="R155" s="306">
        <f t="shared" ca="1" si="78"/>
        <v>0.48800892524127004</v>
      </c>
      <c r="S155" s="307">
        <f t="shared" ca="1" si="79"/>
        <v>5.1383080019784746</v>
      </c>
      <c r="T155" s="304">
        <f t="shared" ca="1" si="59"/>
        <v>50.406801499408836</v>
      </c>
      <c r="U155" s="311">
        <f t="shared" ca="1" si="60"/>
        <v>0</v>
      </c>
      <c r="V155" s="306">
        <f t="shared" ca="1" si="61"/>
        <v>1.182206587037768</v>
      </c>
      <c r="W155" s="304">
        <f t="shared" ca="1" si="62"/>
        <v>464.59178549748447</v>
      </c>
      <c r="Y155" s="314" t="str">
        <f t="shared" ca="1" si="80"/>
        <v/>
      </c>
      <c r="Z155" s="315" t="str">
        <f t="shared" ca="1" si="81"/>
        <v/>
      </c>
      <c r="AA155" s="316" t="str">
        <f t="shared" ca="1" si="82"/>
        <v/>
      </c>
      <c r="AC155" s="310" t="e">
        <f t="shared" ca="1" si="83"/>
        <v>#N/A</v>
      </c>
      <c r="AD155" s="323" t="e">
        <f t="shared" ca="1" si="84"/>
        <v>#N/A</v>
      </c>
      <c r="AE155" s="324">
        <f t="shared" ca="1" si="63"/>
        <v>355.54416635999985</v>
      </c>
      <c r="AG155" s="306">
        <f t="shared" ca="1" si="85"/>
        <v>93.644842934633928</v>
      </c>
      <c r="AH155" s="304">
        <f t="shared" ca="1" si="86"/>
        <v>103.28494928447623</v>
      </c>
    </row>
    <row r="156" spans="1:34" x14ac:dyDescent="0.2">
      <c r="A156" s="347">
        <f t="shared" ca="1" si="64"/>
        <v>0.01</v>
      </c>
      <c r="B156" s="304">
        <f t="shared" ca="1" si="65"/>
        <v>1.5200000000000011</v>
      </c>
      <c r="D156" s="306">
        <f t="shared" ca="1" si="66"/>
        <v>18.669221428899466</v>
      </c>
      <c r="E156" s="307">
        <f t="shared" ca="1" si="67"/>
        <v>89.167686312083632</v>
      </c>
      <c r="F156" s="304">
        <f t="shared" ca="1" si="68"/>
        <v>91.101131227945928</v>
      </c>
      <c r="G156" s="306">
        <f t="shared" ca="1" si="69"/>
        <v>66.497592128612069</v>
      </c>
      <c r="H156" s="307">
        <f t="shared" ca="1" si="70"/>
        <v>352.44888966857991</v>
      </c>
      <c r="I156" s="304">
        <f t="shared" ca="1" si="71"/>
        <v>358.66718498842079</v>
      </c>
      <c r="J156" s="306">
        <f t="shared" ca="1" si="72"/>
        <v>66.292374074828473</v>
      </c>
      <c r="K156" s="307">
        <f t="shared" ca="1" si="73"/>
        <v>359.06419687237002</v>
      </c>
      <c r="L156" s="304">
        <f t="shared" ca="1" si="58"/>
        <v>365.13254625694088</v>
      </c>
      <c r="M156" s="306">
        <f t="shared" ca="1" si="74"/>
        <v>1.3843154481451148</v>
      </c>
      <c r="N156" s="304">
        <f t="shared" ca="1" si="75"/>
        <v>79.315432693476239</v>
      </c>
      <c r="P156" s="310">
        <f t="shared" ca="1" si="76"/>
        <v>14</v>
      </c>
      <c r="Q156" s="304">
        <f t="shared" ca="1" si="77"/>
        <v>981.65166666666528</v>
      </c>
      <c r="R156" s="306">
        <f t="shared" ca="1" si="78"/>
        <v>0.48241479385047004</v>
      </c>
      <c r="S156" s="307">
        <f t="shared" ca="1" si="79"/>
        <v>5.1334838540399703</v>
      </c>
      <c r="T156" s="304">
        <f t="shared" ca="1" si="59"/>
        <v>50.359476608132113</v>
      </c>
      <c r="U156" s="311">
        <f t="shared" ca="1" si="60"/>
        <v>0</v>
      </c>
      <c r="V156" s="306">
        <f t="shared" ca="1" si="61"/>
        <v>1.1817903871302471</v>
      </c>
      <c r="W156" s="304">
        <f t="shared" ca="1" si="62"/>
        <v>466.79605810479649</v>
      </c>
      <c r="Y156" s="314" t="str">
        <f t="shared" ca="1" si="80"/>
        <v/>
      </c>
      <c r="Z156" s="315" t="str">
        <f t="shared" ca="1" si="81"/>
        <v/>
      </c>
      <c r="AA156" s="316" t="str">
        <f t="shared" ca="1" si="82"/>
        <v/>
      </c>
      <c r="AC156" s="310" t="e">
        <f t="shared" ca="1" si="83"/>
        <v>#N/A</v>
      </c>
      <c r="AD156" s="323" t="e">
        <f t="shared" ca="1" si="84"/>
        <v>#N/A</v>
      </c>
      <c r="AE156" s="324">
        <f t="shared" ca="1" si="63"/>
        <v>359.06419687237002</v>
      </c>
      <c r="AG156" s="306">
        <f t="shared" ca="1" si="85"/>
        <v>91.082983484192425</v>
      </c>
      <c r="AH156" s="304">
        <f t="shared" ca="1" si="86"/>
        <v>100.72299745566802</v>
      </c>
    </row>
    <row r="157" spans="1:34" x14ac:dyDescent="0.2">
      <c r="A157" s="347">
        <f t="shared" ca="1" si="64"/>
        <v>0.01</v>
      </c>
      <c r="B157" s="304">
        <f t="shared" ca="1" si="65"/>
        <v>1.5300000000000011</v>
      </c>
      <c r="D157" s="306">
        <f t="shared" ca="1" si="66"/>
        <v>18.20041181573886</v>
      </c>
      <c r="E157" s="307">
        <f t="shared" ca="1" si="67"/>
        <v>86.65537161167363</v>
      </c>
      <c r="F157" s="304">
        <f t="shared" ca="1" si="68"/>
        <v>88.546080768262911</v>
      </c>
      <c r="G157" s="306">
        <f t="shared" ca="1" si="69"/>
        <v>66.679596246769464</v>
      </c>
      <c r="H157" s="307">
        <f t="shared" ca="1" si="70"/>
        <v>353.31544338469666</v>
      </c>
      <c r="I157" s="304">
        <f t="shared" ca="1" si="71"/>
        <v>359.55245944056202</v>
      </c>
      <c r="J157" s="306">
        <f t="shared" ca="1" si="72"/>
        <v>66.958260016705381</v>
      </c>
      <c r="K157" s="307">
        <f t="shared" ca="1" si="73"/>
        <v>362.5930185376364</v>
      </c>
      <c r="L157" s="304">
        <f t="shared" ca="1" si="58"/>
        <v>368.72361692289178</v>
      </c>
      <c r="M157" s="306">
        <f t="shared" ca="1" si="74"/>
        <v>1.38426486323072</v>
      </c>
      <c r="N157" s="304">
        <f t="shared" ca="1" si="75"/>
        <v>79.312534391374385</v>
      </c>
      <c r="P157" s="310">
        <f t="shared" ca="1" si="76"/>
        <v>14</v>
      </c>
      <c r="Q157" s="304">
        <f t="shared" ca="1" si="77"/>
        <v>970.26833333333184</v>
      </c>
      <c r="R157" s="306">
        <f t="shared" ca="1" si="78"/>
        <v>0.47682066245966992</v>
      </c>
      <c r="S157" s="307">
        <f t="shared" ca="1" si="79"/>
        <v>5.1287156474153734</v>
      </c>
      <c r="T157" s="304">
        <f t="shared" ca="1" si="59"/>
        <v>50.312700501144818</v>
      </c>
      <c r="U157" s="311">
        <f t="shared" ca="1" si="60"/>
        <v>0</v>
      </c>
      <c r="V157" s="306">
        <f t="shared" ca="1" si="61"/>
        <v>1.1813732922124178</v>
      </c>
      <c r="W157" s="304">
        <f t="shared" ca="1" si="62"/>
        <v>468.93766264358709</v>
      </c>
      <c r="Y157" s="314" t="str">
        <f t="shared" ca="1" si="80"/>
        <v/>
      </c>
      <c r="Z157" s="315" t="str">
        <f t="shared" ca="1" si="81"/>
        <v/>
      </c>
      <c r="AA157" s="316" t="str">
        <f t="shared" ca="1" si="82"/>
        <v/>
      </c>
      <c r="AC157" s="310" t="e">
        <f t="shared" ca="1" si="83"/>
        <v>#N/A</v>
      </c>
      <c r="AD157" s="323" t="e">
        <f t="shared" ca="1" si="84"/>
        <v>#N/A</v>
      </c>
      <c r="AE157" s="324">
        <f t="shared" ca="1" si="63"/>
        <v>362.5930185376364</v>
      </c>
      <c r="AG157" s="306">
        <f t="shared" ca="1" si="85"/>
        <v>88.527399212374007</v>
      </c>
      <c r="AH157" s="304">
        <f t="shared" ca="1" si="86"/>
        <v>98.167320990443528</v>
      </c>
    </row>
    <row r="158" spans="1:34" x14ac:dyDescent="0.2">
      <c r="A158" s="347">
        <f t="shared" ca="1" si="64"/>
        <v>0.01</v>
      </c>
      <c r="B158" s="304">
        <f t="shared" ca="1" si="65"/>
        <v>1.5400000000000011</v>
      </c>
      <c r="D158" s="306">
        <f t="shared" ca="1" si="66"/>
        <v>17.732529529742997</v>
      </c>
      <c r="E158" s="307">
        <f t="shared" ca="1" si="67"/>
        <v>84.149425158290668</v>
      </c>
      <c r="F158" s="304">
        <f t="shared" ca="1" si="68"/>
        <v>85.997490416836982</v>
      </c>
      <c r="G158" s="306">
        <f t="shared" ca="1" si="69"/>
        <v>66.8569215420669</v>
      </c>
      <c r="H158" s="307">
        <f t="shared" ca="1" si="70"/>
        <v>354.15693763627957</v>
      </c>
      <c r="I158" s="304">
        <f t="shared" ca="1" si="71"/>
        <v>360.41224234755083</v>
      </c>
      <c r="J158" s="306">
        <f t="shared" ca="1" si="72"/>
        <v>67.62594260564957</v>
      </c>
      <c r="K158" s="307">
        <f t="shared" ca="1" si="73"/>
        <v>366.13038044274128</v>
      </c>
      <c r="L158" s="304">
        <f t="shared" ca="1" si="58"/>
        <v>372.32341263537148</v>
      </c>
      <c r="M158" s="306">
        <f t="shared" ca="1" si="74"/>
        <v>1.3842143854595277</v>
      </c>
      <c r="N158" s="304">
        <f t="shared" ca="1" si="75"/>
        <v>79.309642228125838</v>
      </c>
      <c r="P158" s="310">
        <f t="shared" ca="1" si="76"/>
        <v>14</v>
      </c>
      <c r="Q158" s="304">
        <f t="shared" ca="1" si="77"/>
        <v>958.88499999999851</v>
      </c>
      <c r="R158" s="306">
        <f t="shared" ca="1" si="78"/>
        <v>0.47122653106886986</v>
      </c>
      <c r="S158" s="307">
        <f t="shared" ca="1" si="79"/>
        <v>5.1240033821046849</v>
      </c>
      <c r="T158" s="304">
        <f t="shared" ca="1" si="59"/>
        <v>50.266473178446958</v>
      </c>
      <c r="U158" s="311">
        <f t="shared" ca="1" si="60"/>
        <v>0</v>
      </c>
      <c r="V158" s="306">
        <f t="shared" ca="1" si="61"/>
        <v>1.1809553329312816</v>
      </c>
      <c r="W158" s="304">
        <f t="shared" ca="1" si="62"/>
        <v>471.01634617347491</v>
      </c>
      <c r="Y158" s="314" t="str">
        <f t="shared" ca="1" si="80"/>
        <v/>
      </c>
      <c r="Z158" s="315" t="str">
        <f t="shared" ca="1" si="81"/>
        <v/>
      </c>
      <c r="AA158" s="316" t="str">
        <f t="shared" ca="1" si="82"/>
        <v/>
      </c>
      <c r="AC158" s="310" t="e">
        <f t="shared" ca="1" si="83"/>
        <v>#N/A</v>
      </c>
      <c r="AD158" s="323" t="e">
        <f t="shared" ca="1" si="84"/>
        <v>#N/A</v>
      </c>
      <c r="AE158" s="324">
        <f t="shared" ca="1" si="63"/>
        <v>366.13038044274128</v>
      </c>
      <c r="AG158" s="306">
        <f t="shared" ca="1" si="85"/>
        <v>85.978244782264852</v>
      </c>
      <c r="AH158" s="304">
        <f t="shared" ca="1" si="86"/>
        <v>95.618074544510847</v>
      </c>
    </row>
    <row r="159" spans="1:34" x14ac:dyDescent="0.2">
      <c r="A159" s="347">
        <f t="shared" ca="1" si="64"/>
        <v>0.01</v>
      </c>
      <c r="B159" s="304">
        <f t="shared" ca="1" si="65"/>
        <v>1.5500000000000012</v>
      </c>
      <c r="D159" s="306">
        <f t="shared" ca="1" si="66"/>
        <v>17.265604704881902</v>
      </c>
      <c r="E159" s="307">
        <f t="shared" ca="1" si="67"/>
        <v>81.6499946824066</v>
      </c>
      <c r="F159" s="304">
        <f t="shared" ca="1" si="68"/>
        <v>83.455513523447124</v>
      </c>
      <c r="G159" s="306">
        <f t="shared" ca="1" si="69"/>
        <v>67.029577589115718</v>
      </c>
      <c r="H159" s="307">
        <f t="shared" ca="1" si="70"/>
        <v>354.97343758310365</v>
      </c>
      <c r="I159" s="304">
        <f t="shared" ca="1" si="71"/>
        <v>361.24659951526309</v>
      </c>
      <c r="J159" s="306">
        <f t="shared" ca="1" si="72"/>
        <v>68.295375101305481</v>
      </c>
      <c r="K159" s="307">
        <f t="shared" ca="1" si="73"/>
        <v>369.67603231883822</v>
      </c>
      <c r="L159" s="304">
        <f t="shared" ca="1" si="58"/>
        <v>375.93167880776787</v>
      </c>
      <c r="M159" s="306">
        <f t="shared" ca="1" si="74"/>
        <v>1.384164010804994</v>
      </c>
      <c r="N159" s="304">
        <f t="shared" ca="1" si="75"/>
        <v>79.306755973026625</v>
      </c>
      <c r="P159" s="310">
        <f t="shared" ca="1" si="76"/>
        <v>14</v>
      </c>
      <c r="Q159" s="304">
        <f t="shared" ca="1" si="77"/>
        <v>947.50166666666519</v>
      </c>
      <c r="R159" s="306">
        <f t="shared" ca="1" si="78"/>
        <v>0.46563239967806985</v>
      </c>
      <c r="S159" s="307">
        <f t="shared" ca="1" si="79"/>
        <v>5.1193470581079046</v>
      </c>
      <c r="T159" s="304">
        <f t="shared" ca="1" si="59"/>
        <v>50.220794640038548</v>
      </c>
      <c r="U159" s="311">
        <f t="shared" ca="1" si="60"/>
        <v>0</v>
      </c>
      <c r="V159" s="306">
        <f t="shared" ca="1" si="61"/>
        <v>1.1805365398181027</v>
      </c>
      <c r="W159" s="304">
        <f t="shared" ca="1" si="62"/>
        <v>473.03187637733288</v>
      </c>
      <c r="Y159" s="314" t="str">
        <f t="shared" ca="1" si="80"/>
        <v/>
      </c>
      <c r="Z159" s="315" t="str">
        <f t="shared" ca="1" si="81"/>
        <v/>
      </c>
      <c r="AA159" s="316" t="str">
        <f t="shared" ca="1" si="82"/>
        <v/>
      </c>
      <c r="AC159" s="310" t="e">
        <f t="shared" ca="1" si="83"/>
        <v>#N/A</v>
      </c>
      <c r="AD159" s="323" t="e">
        <f t="shared" ca="1" si="84"/>
        <v>#N/A</v>
      </c>
      <c r="AE159" s="324">
        <f t="shared" ca="1" si="63"/>
        <v>369.67603231883822</v>
      </c>
      <c r="AG159" s="306">
        <f t="shared" ca="1" si="85"/>
        <v>83.435670936150188</v>
      </c>
      <c r="AH159" s="304">
        <f t="shared" ca="1" si="86"/>
        <v>93.075408852881679</v>
      </c>
    </row>
    <row r="160" spans="1:34" x14ac:dyDescent="0.2">
      <c r="A160" s="347">
        <f t="shared" ca="1" si="64"/>
        <v>0.01</v>
      </c>
      <c r="B160" s="304">
        <f t="shared" ca="1" si="65"/>
        <v>1.5600000000000012</v>
      </c>
      <c r="D160" s="306">
        <f t="shared" ca="1" si="66"/>
        <v>16.22324617628156</v>
      </c>
      <c r="E160" s="307">
        <f t="shared" ca="1" si="67"/>
        <v>76.104631586261547</v>
      </c>
      <c r="F160" s="304">
        <f t="shared" ca="1" si="68"/>
        <v>77.814578745739112</v>
      </c>
      <c r="G160" s="306">
        <f t="shared" ca="1" si="69"/>
        <v>67.19181005087853</v>
      </c>
      <c r="H160" s="307">
        <f t="shared" ca="1" si="70"/>
        <v>355.73448389896629</v>
      </c>
      <c r="I160" s="304">
        <f t="shared" ca="1" si="71"/>
        <v>362.02453283275878</v>
      </c>
      <c r="J160" s="306">
        <f t="shared" ca="1" si="72"/>
        <v>68.966482039505451</v>
      </c>
      <c r="K160" s="307">
        <f t="shared" ca="1" si="73"/>
        <v>373.22957192624858</v>
      </c>
      <c r="L160" s="304">
        <f t="shared" ca="1" si="58"/>
        <v>379.54800619309833</v>
      </c>
      <c r="M160" s="306">
        <f t="shared" ca="1" si="74"/>
        <v>1.3841137309842557</v>
      </c>
      <c r="N160" s="304">
        <f t="shared" ca="1" si="75"/>
        <v>79.303875151503661</v>
      </c>
      <c r="P160" s="310">
        <f t="shared" ca="1" si="76"/>
        <v>15</v>
      </c>
      <c r="Q160" s="304">
        <f t="shared" ca="1" si="77"/>
        <v>920.23599999999465</v>
      </c>
      <c r="R160" s="306">
        <f t="shared" ca="1" si="78"/>
        <v>0.45223318546508778</v>
      </c>
      <c r="S160" s="307">
        <f t="shared" ca="1" si="79"/>
        <v>5.1148247262532536</v>
      </c>
      <c r="T160" s="304">
        <f t="shared" ca="1" si="59"/>
        <v>50.176430564544418</v>
      </c>
      <c r="U160" s="311">
        <f t="shared" ca="1" si="60"/>
        <v>0</v>
      </c>
      <c r="V160" s="306">
        <f t="shared" ca="1" si="61"/>
        <v>1.1801169613049793</v>
      </c>
      <c r="W160" s="304">
        <f t="shared" ca="1" si="62"/>
        <v>474.90254215760467</v>
      </c>
      <c r="Y160" s="314" t="str">
        <f t="shared" ca="1" si="80"/>
        <v/>
      </c>
      <c r="Z160" s="315" t="str">
        <f t="shared" ca="1" si="81"/>
        <v/>
      </c>
      <c r="AA160" s="316" t="str">
        <f t="shared" ca="1" si="82"/>
        <v/>
      </c>
      <c r="AC160" s="310" t="e">
        <f t="shared" ca="1" si="83"/>
        <v>#N/A</v>
      </c>
      <c r="AD160" s="323" t="e">
        <f t="shared" ca="1" si="84"/>
        <v>#N/A</v>
      </c>
      <c r="AE160" s="324">
        <f t="shared" ca="1" si="63"/>
        <v>373.22957192624858</v>
      </c>
      <c r="AG160" s="306">
        <f t="shared" ca="1" si="85"/>
        <v>77.793285988575619</v>
      </c>
      <c r="AH160" s="304">
        <f t="shared" ca="1" si="86"/>
        <v>87.43293222292894</v>
      </c>
    </row>
    <row r="161" spans="1:34" x14ac:dyDescent="0.2">
      <c r="A161" s="347">
        <f t="shared" ca="1" si="64"/>
        <v>0.01</v>
      </c>
      <c r="B161" s="304">
        <f t="shared" ca="1" si="65"/>
        <v>1.5700000000000012</v>
      </c>
      <c r="D161" s="306">
        <f t="shared" ca="1" si="66"/>
        <v>14.606295499950699</v>
      </c>
      <c r="E161" s="307">
        <f t="shared" ca="1" si="67"/>
        <v>67.520302419540485</v>
      </c>
      <c r="F161" s="304">
        <f t="shared" ca="1" si="68"/>
        <v>69.082089625735009</v>
      </c>
      <c r="G161" s="306">
        <f t="shared" ca="1" si="69"/>
        <v>67.337873005878038</v>
      </c>
      <c r="H161" s="307">
        <f t="shared" ca="1" si="70"/>
        <v>356.4096869231617</v>
      </c>
      <c r="I161" s="304">
        <f t="shared" ca="1" si="71"/>
        <v>362.71511420620715</v>
      </c>
      <c r="J161" s="306">
        <f t="shared" ca="1" si="72"/>
        <v>69.639130454789239</v>
      </c>
      <c r="K161" s="307">
        <f t="shared" ca="1" si="73"/>
        <v>376.79029278035921</v>
      </c>
      <c r="L161" s="304">
        <f t="shared" ca="1" si="58"/>
        <v>383.17167591565004</v>
      </c>
      <c r="M161" s="306">
        <f t="shared" ca="1" si="74"/>
        <v>1.3840635335299056</v>
      </c>
      <c r="N161" s="304">
        <f t="shared" ca="1" si="75"/>
        <v>79.300999049227102</v>
      </c>
      <c r="P161" s="310">
        <f t="shared" ca="1" si="76"/>
        <v>15</v>
      </c>
      <c r="Q161" s="304">
        <f t="shared" ca="1" si="77"/>
        <v>877.08799999999474</v>
      </c>
      <c r="R161" s="306">
        <f t="shared" ca="1" si="78"/>
        <v>0.43102888842992759</v>
      </c>
      <c r="S161" s="307">
        <f t="shared" ca="1" si="79"/>
        <v>5.1105144373689546</v>
      </c>
      <c r="T161" s="304">
        <f t="shared" ca="1" si="59"/>
        <v>50.134146630589449</v>
      </c>
      <c r="U161" s="311">
        <f t="shared" ca="1" si="60"/>
        <v>0</v>
      </c>
      <c r="V161" s="306">
        <f t="shared" ca="1" si="61"/>
        <v>1.1796966816634045</v>
      </c>
      <c r="W161" s="304">
        <f t="shared" ca="1" si="62"/>
        <v>476.54630002666846</v>
      </c>
      <c r="Y161" s="314" t="str">
        <f t="shared" ca="1" si="80"/>
        <v/>
      </c>
      <c r="Z161" s="315" t="str">
        <f t="shared" ca="1" si="81"/>
        <v/>
      </c>
      <c r="AA161" s="316" t="str">
        <f t="shared" ca="1" si="82"/>
        <v/>
      </c>
      <c r="AC161" s="310" t="e">
        <f t="shared" ca="1" si="83"/>
        <v>#N/A</v>
      </c>
      <c r="AD161" s="323" t="e">
        <f t="shared" ca="1" si="84"/>
        <v>#N/A</v>
      </c>
      <c r="AE161" s="324">
        <f t="shared" ca="1" si="63"/>
        <v>376.79029278035921</v>
      </c>
      <c r="AG161" s="306">
        <f t="shared" ca="1" si="85"/>
        <v>69.058091646640989</v>
      </c>
      <c r="AH161" s="304">
        <f t="shared" ca="1" si="86"/>
        <v>78.697646346822012</v>
      </c>
    </row>
    <row r="162" spans="1:34" x14ac:dyDescent="0.2">
      <c r="A162" s="347">
        <f t="shared" ca="1" si="64"/>
        <v>0.01</v>
      </c>
      <c r="B162" s="304">
        <f t="shared" ca="1" si="65"/>
        <v>1.5800000000000012</v>
      </c>
      <c r="D162" s="306">
        <f t="shared" ca="1" si="66"/>
        <v>12.993448384004919</v>
      </c>
      <c r="E162" s="307">
        <f t="shared" ca="1" si="67"/>
        <v>58.962455438133745</v>
      </c>
      <c r="F162" s="304">
        <f t="shared" ca="1" si="68"/>
        <v>60.377155052235672</v>
      </c>
      <c r="G162" s="306">
        <f t="shared" ca="1" si="69"/>
        <v>67.467807489718084</v>
      </c>
      <c r="H162" s="307">
        <f t="shared" ca="1" si="70"/>
        <v>356.99931147754302</v>
      </c>
      <c r="I162" s="304">
        <f t="shared" ca="1" si="71"/>
        <v>363.31861147333126</v>
      </c>
      <c r="J162" s="306">
        <f t="shared" ca="1" si="72"/>
        <v>70.313158857267226</v>
      </c>
      <c r="K162" s="307">
        <f t="shared" ca="1" si="73"/>
        <v>380.35733777236271</v>
      </c>
      <c r="L162" s="304">
        <f t="shared" ca="1" si="58"/>
        <v>386.80181579946924</v>
      </c>
      <c r="M162" s="306">
        <f t="shared" ca="1" si="74"/>
        <v>1.3840134061386835</v>
      </c>
      <c r="N162" s="304">
        <f t="shared" ca="1" si="75"/>
        <v>79.298126961272061</v>
      </c>
      <c r="P162" s="310">
        <f t="shared" ca="1" si="76"/>
        <v>15</v>
      </c>
      <c r="Q162" s="304">
        <f t="shared" ca="1" si="77"/>
        <v>833.93999999999471</v>
      </c>
      <c r="R162" s="306">
        <f t="shared" ca="1" si="78"/>
        <v>0.40982459139476735</v>
      </c>
      <c r="S162" s="307">
        <f t="shared" ca="1" si="79"/>
        <v>5.1064161914550068</v>
      </c>
      <c r="T162" s="304">
        <f t="shared" ca="1" si="59"/>
        <v>50.093942838173618</v>
      </c>
      <c r="U162" s="311">
        <f t="shared" ca="1" si="60"/>
        <v>0</v>
      </c>
      <c r="V162" s="306">
        <f t="shared" ca="1" si="61"/>
        <v>1.1792758028184729</v>
      </c>
      <c r="W162" s="304">
        <f t="shared" ca="1" si="62"/>
        <v>477.9628228698304</v>
      </c>
      <c r="Y162" s="314" t="str">
        <f t="shared" ca="1" si="80"/>
        <v/>
      </c>
      <c r="Z162" s="315" t="str">
        <f t="shared" ca="1" si="81"/>
        <v/>
      </c>
      <c r="AA162" s="316" t="str">
        <f t="shared" ca="1" si="82"/>
        <v/>
      </c>
      <c r="AC162" s="310" t="e">
        <f t="shared" ca="1" si="83"/>
        <v>#N/A</v>
      </c>
      <c r="AD162" s="323" t="e">
        <f t="shared" ca="1" si="84"/>
        <v>#N/A</v>
      </c>
      <c r="AE162" s="324">
        <f t="shared" ca="1" si="63"/>
        <v>380.35733777236271</v>
      </c>
      <c r="AG162" s="306">
        <f t="shared" ca="1" si="85"/>
        <v>60.349681065874023</v>
      </c>
      <c r="AH162" s="304">
        <f t="shared" ca="1" si="86"/>
        <v>69.989144357520843</v>
      </c>
    </row>
    <row r="163" spans="1:34" x14ac:dyDescent="0.2">
      <c r="A163" s="347">
        <f t="shared" ca="1" si="64"/>
        <v>0.01</v>
      </c>
      <c r="B163" s="304">
        <f t="shared" ca="1" si="65"/>
        <v>1.5900000000000012</v>
      </c>
      <c r="D163" s="306">
        <f t="shared" ca="1" si="66"/>
        <v>11.384937158995259</v>
      </c>
      <c r="E163" s="307">
        <f t="shared" ca="1" si="67"/>
        <v>50.432282626359374</v>
      </c>
      <c r="F163" s="304">
        <f t="shared" ca="1" si="68"/>
        <v>51.70137256417145</v>
      </c>
      <c r="G163" s="306">
        <f t="shared" ca="1" si="69"/>
        <v>67.581656861308034</v>
      </c>
      <c r="H163" s="307">
        <f t="shared" ca="1" si="70"/>
        <v>357.50363430380662</v>
      </c>
      <c r="I163" s="304">
        <f t="shared" ca="1" si="71"/>
        <v>363.83530461535679</v>
      </c>
      <c r="J163" s="306">
        <f t="shared" ca="1" si="72"/>
        <v>70.988406179022363</v>
      </c>
      <c r="K163" s="307">
        <f t="shared" ca="1" si="73"/>
        <v>383.92985250126947</v>
      </c>
      <c r="L163" s="304">
        <f t="shared" ca="1" si="58"/>
        <v>390.43755640753153</v>
      </c>
      <c r="M163" s="306">
        <f t="shared" ca="1" si="74"/>
        <v>1.3839633366541308</v>
      </c>
      <c r="N163" s="304">
        <f t="shared" ca="1" si="75"/>
        <v>79.295258191124802</v>
      </c>
      <c r="P163" s="310">
        <f t="shared" ca="1" si="76"/>
        <v>15</v>
      </c>
      <c r="Q163" s="304">
        <f t="shared" ca="1" si="77"/>
        <v>790.7919999999948</v>
      </c>
      <c r="R163" s="306">
        <f t="shared" ca="1" si="78"/>
        <v>0.3886202943596071</v>
      </c>
      <c r="S163" s="307">
        <f t="shared" ca="1" si="79"/>
        <v>5.102529988511411</v>
      </c>
      <c r="T163" s="304">
        <f t="shared" ca="1" si="59"/>
        <v>50.055819187296947</v>
      </c>
      <c r="U163" s="311">
        <f t="shared" ca="1" si="60"/>
        <v>0</v>
      </c>
      <c r="V163" s="306">
        <f t="shared" ca="1" si="61"/>
        <v>1.1788544262350524</v>
      </c>
      <c r="W163" s="304">
        <f t="shared" ca="1" si="62"/>
        <v>479.15198722829257</v>
      </c>
      <c r="Y163" s="314" t="str">
        <f t="shared" ca="1" si="80"/>
        <v/>
      </c>
      <c r="Z163" s="315" t="str">
        <f t="shared" ca="1" si="81"/>
        <v/>
      </c>
      <c r="AA163" s="316" t="str">
        <f t="shared" ca="1" si="82"/>
        <v/>
      </c>
      <c r="AC163" s="310" t="e">
        <f t="shared" ca="1" si="83"/>
        <v>#N/A</v>
      </c>
      <c r="AD163" s="323" t="e">
        <f t="shared" ca="1" si="84"/>
        <v>#N/A</v>
      </c>
      <c r="AE163" s="324">
        <f t="shared" ca="1" si="63"/>
        <v>383.92985250126947</v>
      </c>
      <c r="AG163" s="306">
        <f t="shared" ca="1" si="85"/>
        <v>51.669268596648081</v>
      </c>
      <c r="AH163" s="304">
        <f t="shared" ca="1" si="86"/>
        <v>61.308640583105671</v>
      </c>
    </row>
    <row r="164" spans="1:34" x14ac:dyDescent="0.2">
      <c r="A164" s="347">
        <f t="shared" ca="1" si="64"/>
        <v>0.01</v>
      </c>
      <c r="B164" s="304">
        <f t="shared" ca="1" si="65"/>
        <v>1.6000000000000012</v>
      </c>
      <c r="D164" s="306">
        <f t="shared" ca="1" si="66"/>
        <v>9.7809859448630529</v>
      </c>
      <c r="E164" s="307">
        <f t="shared" ca="1" si="67"/>
        <v>41.930933631429681</v>
      </c>
      <c r="F164" s="304">
        <f t="shared" ca="1" si="68"/>
        <v>43.056600902265487</v>
      </c>
      <c r="G164" s="306">
        <f t="shared" ca="1" si="69"/>
        <v>67.679466720756665</v>
      </c>
      <c r="H164" s="307">
        <f t="shared" ca="1" si="70"/>
        <v>357.92294364012093</v>
      </c>
      <c r="I164" s="304">
        <f t="shared" ca="1" si="71"/>
        <v>364.2654853257651</v>
      </c>
      <c r="J164" s="306">
        <f t="shared" ca="1" si="72"/>
        <v>71.664711796932693</v>
      </c>
      <c r="K164" s="307">
        <f t="shared" ca="1" si="73"/>
        <v>387.50698539098909</v>
      </c>
      <c r="L164" s="304">
        <f t="shared" ca="1" si="58"/>
        <v>394.0780311610248</v>
      </c>
      <c r="M164" s="306">
        <f t="shared" ca="1" si="74"/>
        <v>1.3839133130497565</v>
      </c>
      <c r="N164" s="304">
        <f t="shared" ca="1" si="75"/>
        <v>79.292392049718117</v>
      </c>
      <c r="P164" s="310">
        <f t="shared" ca="1" si="76"/>
        <v>15</v>
      </c>
      <c r="Q164" s="304">
        <f t="shared" ca="1" si="77"/>
        <v>747.64399999999478</v>
      </c>
      <c r="R164" s="306">
        <f t="shared" ca="1" si="78"/>
        <v>0.36741599732444685</v>
      </c>
      <c r="S164" s="307">
        <f t="shared" ca="1" si="79"/>
        <v>5.0988558285381664</v>
      </c>
      <c r="T164" s="304">
        <f t="shared" ca="1" si="59"/>
        <v>50.019775677959416</v>
      </c>
      <c r="U164" s="311">
        <f t="shared" ca="1" si="60"/>
        <v>0</v>
      </c>
      <c r="V164" s="306">
        <f t="shared" ca="1" si="61"/>
        <v>1.1784326529041425</v>
      </c>
      <c r="W164" s="304">
        <f t="shared" ca="1" si="62"/>
        <v>480.1138701049357</v>
      </c>
      <c r="Y164" s="314" t="str">
        <f t="shared" ca="1" si="80"/>
        <v/>
      </c>
      <c r="Z164" s="315" t="str">
        <f t="shared" ca="1" si="81"/>
        <v/>
      </c>
      <c r="AA164" s="316" t="str">
        <f t="shared" ca="1" si="82"/>
        <v/>
      </c>
      <c r="AC164" s="310" t="e">
        <f t="shared" ca="1" si="83"/>
        <v>#N/A</v>
      </c>
      <c r="AD164" s="323" t="e">
        <f t="shared" ca="1" si="84"/>
        <v>#N/A</v>
      </c>
      <c r="AE164" s="324">
        <f t="shared" ca="1" si="63"/>
        <v>387.50698539098909</v>
      </c>
      <c r="AG164" s="306">
        <f t="shared" ca="1" si="85"/>
        <v>43.018025464640999</v>
      </c>
      <c r="AH164" s="304">
        <f t="shared" ca="1" si="86"/>
        <v>52.657306227204785</v>
      </c>
    </row>
    <row r="165" spans="1:34" x14ac:dyDescent="0.2">
      <c r="A165" s="347">
        <f t="shared" ca="1" si="64"/>
        <v>0.01</v>
      </c>
      <c r="B165" s="304">
        <f t="shared" ca="1" si="65"/>
        <v>1.6100000000000012</v>
      </c>
      <c r="D165" s="306">
        <f t="shared" ca="1" si="66"/>
        <v>7.4468851810199013</v>
      </c>
      <c r="E165" s="307">
        <f t="shared" ca="1" si="67"/>
        <v>29.572861510094924</v>
      </c>
      <c r="F165" s="304">
        <f t="shared" ca="1" si="68"/>
        <v>30.496069202350451</v>
      </c>
      <c r="G165" s="306">
        <f t="shared" ca="1" si="69"/>
        <v>67.75393557256686</v>
      </c>
      <c r="H165" s="307">
        <f t="shared" ca="1" si="70"/>
        <v>358.21867225522186</v>
      </c>
      <c r="I165" s="304">
        <f t="shared" ca="1" si="71"/>
        <v>364.56990130545006</v>
      </c>
      <c r="J165" s="306">
        <f t="shared" ca="1" si="72"/>
        <v>72.341878808399315</v>
      </c>
      <c r="K165" s="307">
        <f t="shared" ca="1" si="73"/>
        <v>391.08769347046581</v>
      </c>
      <c r="L165" s="304">
        <f t="shared" ca="1" si="58"/>
        <v>397.72217867951264</v>
      </c>
      <c r="M165" s="306">
        <f t="shared" ca="1" si="74"/>
        <v>1.3838633179888566</v>
      </c>
      <c r="N165" s="304">
        <f t="shared" ca="1" si="75"/>
        <v>79.289527543732063</v>
      </c>
      <c r="P165" s="310">
        <f t="shared" ca="1" si="76"/>
        <v>16</v>
      </c>
      <c r="Q165" s="304">
        <f t="shared" ca="1" si="77"/>
        <v>684.3449999999898</v>
      </c>
      <c r="R165" s="306">
        <f t="shared" ca="1" si="78"/>
        <v>0.33630885914819969</v>
      </c>
      <c r="S165" s="307">
        <f t="shared" ca="1" si="79"/>
        <v>5.0954927399466845</v>
      </c>
      <c r="T165" s="304">
        <f t="shared" ca="1" si="59"/>
        <v>49.986783778876976</v>
      </c>
      <c r="U165" s="311">
        <f t="shared" ca="1" si="60"/>
        <v>0</v>
      </c>
      <c r="V165" s="306">
        <f t="shared" ca="1" si="61"/>
        <v>1.178010606231199</v>
      </c>
      <c r="W165" s="304">
        <f t="shared" ca="1" si="62"/>
        <v>480.74442928691354</v>
      </c>
      <c r="Y165" s="314" t="str">
        <f t="shared" ca="1" si="80"/>
        <v/>
      </c>
      <c r="Z165" s="315" t="str">
        <f t="shared" ca="1" si="81"/>
        <v/>
      </c>
      <c r="AA165" s="316" t="str">
        <f t="shared" ca="1" si="82"/>
        <v/>
      </c>
      <c r="AC165" s="310" t="e">
        <f t="shared" ca="1" si="83"/>
        <v>#N/A</v>
      </c>
      <c r="AD165" s="323" t="e">
        <f t="shared" ca="1" si="84"/>
        <v>#N/A</v>
      </c>
      <c r="AE165" s="324">
        <f t="shared" ca="1" si="63"/>
        <v>391.08769347046581</v>
      </c>
      <c r="AG165" s="306">
        <f t="shared" ca="1" si="85"/>
        <v>30.441552406262552</v>
      </c>
      <c r="AH165" s="304">
        <f t="shared" ca="1" si="86"/>
        <v>40.080742004391716</v>
      </c>
    </row>
    <row r="166" spans="1:34" x14ac:dyDescent="0.2">
      <c r="A166" s="347">
        <f t="shared" ca="1" si="64"/>
        <v>0.01</v>
      </c>
      <c r="B166" s="304">
        <f t="shared" ca="1" si="65"/>
        <v>1.6200000000000012</v>
      </c>
      <c r="D166" s="306">
        <f t="shared" ca="1" si="66"/>
        <v>4.3847529251677022</v>
      </c>
      <c r="E166" s="307">
        <f t="shared" ca="1" si="67"/>
        <v>13.372422655559243</v>
      </c>
      <c r="F166" s="304">
        <f t="shared" ca="1" si="68"/>
        <v>14.0729437536601</v>
      </c>
      <c r="G166" s="306">
        <f t="shared" ca="1" si="69"/>
        <v>67.797783101818538</v>
      </c>
      <c r="H166" s="307">
        <f t="shared" ca="1" si="70"/>
        <v>358.35239648177748</v>
      </c>
      <c r="I166" s="304">
        <f t="shared" ca="1" si="71"/>
        <v>364.7094452543754</v>
      </c>
      <c r="J166" s="306">
        <f t="shared" ca="1" si="72"/>
        <v>73.019637401771249</v>
      </c>
      <c r="K166" s="307">
        <f t="shared" ca="1" si="73"/>
        <v>394.67054881415078</v>
      </c>
      <c r="L166" s="304">
        <f t="shared" ca="1" si="58"/>
        <v>401.36854578747091</v>
      </c>
      <c r="M166" s="306">
        <f t="shared" ca="1" si="74"/>
        <v>1.3838133288433843</v>
      </c>
      <c r="N166" s="304">
        <f t="shared" ca="1" si="75"/>
        <v>79.286663376675023</v>
      </c>
      <c r="P166" s="310">
        <f t="shared" ca="1" si="76"/>
        <v>16</v>
      </c>
      <c r="Q166" s="304">
        <f t="shared" ca="1" si="77"/>
        <v>600.89499999998975</v>
      </c>
      <c r="R166" s="306">
        <f t="shared" ca="1" si="78"/>
        <v>0.29529887983087039</v>
      </c>
      <c r="S166" s="307">
        <f t="shared" ca="1" si="79"/>
        <v>5.0925397511483759</v>
      </c>
      <c r="T166" s="304">
        <f t="shared" ca="1" si="59"/>
        <v>49.957814958765567</v>
      </c>
      <c r="U166" s="311">
        <f t="shared" ca="1" si="60"/>
        <v>0</v>
      </c>
      <c r="V166" s="306">
        <f t="shared" ca="1" si="61"/>
        <v>1.1775884547985065</v>
      </c>
      <c r="W166" s="304">
        <f t="shared" ca="1" si="62"/>
        <v>480.94011098962096</v>
      </c>
      <c r="Y166" s="314" t="str">
        <f t="shared" ca="1" si="80"/>
        <v/>
      </c>
      <c r="Z166" s="315" t="str">
        <f t="shared" ca="1" si="81"/>
        <v/>
      </c>
      <c r="AA166" s="316" t="str">
        <f t="shared" ca="1" si="82"/>
        <v/>
      </c>
      <c r="AC166" s="310" t="e">
        <f t="shared" ca="1" si="83"/>
        <v>#N/A</v>
      </c>
      <c r="AD166" s="323" t="e">
        <f t="shared" ca="1" si="84"/>
        <v>#N/A</v>
      </c>
      <c r="AE166" s="324">
        <f t="shared" ca="1" si="63"/>
        <v>394.67054881415078</v>
      </c>
      <c r="AG166" s="306">
        <f t="shared" ca="1" si="85"/>
        <v>13.954349323646333</v>
      </c>
      <c r="AH166" s="304">
        <f t="shared" ca="1" si="86"/>
        <v>23.593447785259222</v>
      </c>
    </row>
    <row r="167" spans="1:34" x14ac:dyDescent="0.2">
      <c r="A167" s="347">
        <f t="shared" ca="1" si="64"/>
        <v>0.01</v>
      </c>
      <c r="B167" s="304">
        <f t="shared" ca="1" si="65"/>
        <v>1.6300000000000012</v>
      </c>
      <c r="D167" s="306">
        <f t="shared" ca="1" si="66"/>
        <v>1.4033448157194139</v>
      </c>
      <c r="E167" s="307">
        <f t="shared" ca="1" si="67"/>
        <v>-2.3924716562178938</v>
      </c>
      <c r="F167" s="304">
        <f t="shared" ca="1" si="68"/>
        <v>2.7736793790221226</v>
      </c>
      <c r="G167" s="306">
        <f t="shared" ca="1" si="69"/>
        <v>67.811816549975731</v>
      </c>
      <c r="H167" s="307">
        <f t="shared" ca="1" si="70"/>
        <v>358.32847176521528</v>
      </c>
      <c r="I167" s="304">
        <f t="shared" ca="1" si="71"/>
        <v>364.68854676477332</v>
      </c>
      <c r="J167" s="306">
        <f t="shared" ca="1" si="72"/>
        <v>73.697685400030224</v>
      </c>
      <c r="K167" s="307">
        <f t="shared" ca="1" si="73"/>
        <v>398.25395315538572</v>
      </c>
      <c r="L167" s="304">
        <f t="shared" ca="1" si="58"/>
        <v>405.0155059219511</v>
      </c>
      <c r="M167" s="306">
        <f t="shared" ca="1" si="74"/>
        <v>1.3837633236206923</v>
      </c>
      <c r="N167" s="304">
        <f t="shared" ca="1" si="75"/>
        <v>79.283798288461171</v>
      </c>
      <c r="P167" s="310">
        <f t="shared" ca="1" si="76"/>
        <v>17</v>
      </c>
      <c r="Q167" s="304">
        <f t="shared" ca="1" si="77"/>
        <v>519.36499999998978</v>
      </c>
      <c r="R167" s="306">
        <f t="shared" ca="1" si="78"/>
        <v>0.25523244946847556</v>
      </c>
      <c r="S167" s="307">
        <f t="shared" ca="1" si="79"/>
        <v>5.0899874266536909</v>
      </c>
      <c r="T167" s="304">
        <f t="shared" ca="1" si="59"/>
        <v>49.932776655472708</v>
      </c>
      <c r="U167" s="311">
        <f t="shared" ca="1" si="60"/>
        <v>0</v>
      </c>
      <c r="V167" s="306">
        <f t="shared" ca="1" si="61"/>
        <v>1.1771663870117786</v>
      </c>
      <c r="W167" s="304">
        <f t="shared" ca="1" si="62"/>
        <v>480.71263776432073</v>
      </c>
      <c r="Y167" s="314" t="str">
        <f t="shared" ca="1" si="80"/>
        <v/>
      </c>
      <c r="Z167" s="315" t="str">
        <f t="shared" ca="1" si="81"/>
        <v/>
      </c>
      <c r="AA167" s="316" t="str">
        <f t="shared" ca="1" si="82"/>
        <v/>
      </c>
      <c r="AC167" s="310" t="e">
        <f t="shared" ca="1" si="83"/>
        <v>#N/A</v>
      </c>
      <c r="AD167" s="323" t="e">
        <f t="shared" ca="1" si="84"/>
        <v>#N/A</v>
      </c>
      <c r="AE167" s="324">
        <f t="shared" ca="1" si="63"/>
        <v>398.25395315538572</v>
      </c>
      <c r="AG167" s="306">
        <f t="shared" ca="1" si="85"/>
        <v>-2.0898945558034159</v>
      </c>
      <c r="AH167" s="304">
        <f t="shared" ca="1" si="86"/>
        <v>7.5491127559877844</v>
      </c>
    </row>
    <row r="168" spans="1:34" x14ac:dyDescent="0.2">
      <c r="A168" s="347">
        <f t="shared" ca="1" si="64"/>
        <v>0.01</v>
      </c>
      <c r="B168" s="304">
        <f t="shared" ca="1" si="65"/>
        <v>1.6400000000000012</v>
      </c>
      <c r="D168" s="306">
        <f t="shared" ca="1" si="66"/>
        <v>-1.4968761760432994</v>
      </c>
      <c r="E168" s="307">
        <f t="shared" ca="1" si="67"/>
        <v>-17.719732844098935</v>
      </c>
      <c r="F168" s="304">
        <f t="shared" ca="1" si="68"/>
        <v>17.782844832946289</v>
      </c>
      <c r="G168" s="306">
        <f t="shared" ca="1" si="69"/>
        <v>67.796847788215302</v>
      </c>
      <c r="H168" s="307">
        <f t="shared" ca="1" si="70"/>
        <v>358.15127443677432</v>
      </c>
      <c r="I168" s="304">
        <f t="shared" ca="1" si="71"/>
        <v>364.51165681045654</v>
      </c>
      <c r="J168" s="306">
        <f t="shared" ca="1" si="72"/>
        <v>74.375728721721174</v>
      </c>
      <c r="K168" s="307">
        <f t="shared" ca="1" si="73"/>
        <v>401.83635188639568</v>
      </c>
      <c r="L168" s="304">
        <f t="shared" ca="1" si="58"/>
        <v>408.66147692222506</v>
      </c>
      <c r="M168" s="306">
        <f t="shared" ca="1" si="74"/>
        <v>1.3837132809083741</v>
      </c>
      <c r="N168" s="304">
        <f t="shared" ca="1" si="75"/>
        <v>79.28093105224994</v>
      </c>
      <c r="P168" s="310">
        <f t="shared" ca="1" si="76"/>
        <v>17</v>
      </c>
      <c r="Q168" s="304">
        <f t="shared" ca="1" si="77"/>
        <v>439.75499999998891</v>
      </c>
      <c r="R168" s="306">
        <f t="shared" ca="1" si="78"/>
        <v>0.21610956806101458</v>
      </c>
      <c r="S168" s="307">
        <f t="shared" ca="1" si="79"/>
        <v>5.0878263309730807</v>
      </c>
      <c r="T168" s="304">
        <f t="shared" ca="1" si="59"/>
        <v>49.911576306845923</v>
      </c>
      <c r="U168" s="311">
        <f t="shared" ca="1" si="60"/>
        <v>0</v>
      </c>
      <c r="V168" s="306">
        <f t="shared" ca="1" si="61"/>
        <v>1.1767445858725047</v>
      </c>
      <c r="W168" s="304">
        <f t="shared" ca="1" si="62"/>
        <v>480.07433595789763</v>
      </c>
      <c r="Y168" s="314" t="str">
        <f t="shared" ca="1" si="80"/>
        <v/>
      </c>
      <c r="Z168" s="315" t="str">
        <f t="shared" ca="1" si="81"/>
        <v/>
      </c>
      <c r="AA168" s="316" t="str">
        <f t="shared" ca="1" si="82"/>
        <v/>
      </c>
      <c r="AC168" s="310" t="e">
        <f t="shared" ca="1" si="83"/>
        <v>#N/A</v>
      </c>
      <c r="AD168" s="323" t="e">
        <f t="shared" ca="1" si="84"/>
        <v>#N/A</v>
      </c>
      <c r="AE168" s="324">
        <f t="shared" ca="1" si="63"/>
        <v>401.83635188639568</v>
      </c>
      <c r="AG168" s="306">
        <f t="shared" ca="1" si="85"/>
        <v>-17.689041073512726</v>
      </c>
      <c r="AH168" s="304">
        <f t="shared" ca="1" si="86"/>
        <v>-8.0501249649569697</v>
      </c>
    </row>
    <row r="169" spans="1:34" x14ac:dyDescent="0.2">
      <c r="A169" s="347">
        <f t="shared" ca="1" si="64"/>
        <v>0.01</v>
      </c>
      <c r="B169" s="304">
        <f t="shared" ca="1" si="65"/>
        <v>1.6500000000000012</v>
      </c>
      <c r="D169" s="306">
        <f t="shared" ca="1" si="66"/>
        <v>-3.6824834055894069</v>
      </c>
      <c r="E169" s="307">
        <f t="shared" ca="1" si="67"/>
        <v>-29.263502158744515</v>
      </c>
      <c r="F169" s="304">
        <f t="shared" ca="1" si="68"/>
        <v>29.494291695636399</v>
      </c>
      <c r="G169" s="306">
        <f t="shared" ca="1" si="69"/>
        <v>67.76002295415941</v>
      </c>
      <c r="H169" s="307">
        <f t="shared" ca="1" si="70"/>
        <v>357.85863941518687</v>
      </c>
      <c r="I169" s="304">
        <f t="shared" ca="1" si="71"/>
        <v>364.21727926450296</v>
      </c>
      <c r="J169" s="306">
        <f t="shared" ca="1" si="72"/>
        <v>75.053513075433045</v>
      </c>
      <c r="K169" s="307">
        <f t="shared" ca="1" si="73"/>
        <v>405.41640145565549</v>
      </c>
      <c r="L169" s="304">
        <f t="shared" ca="1" si="58"/>
        <v>412.30509139982422</v>
      </c>
      <c r="M169" s="306">
        <f t="shared" ca="1" si="74"/>
        <v>1.3836631845055687</v>
      </c>
      <c r="N169" s="304">
        <f t="shared" ca="1" si="75"/>
        <v>79.278060739800409</v>
      </c>
      <c r="P169" s="310">
        <f t="shared" ca="1" si="76"/>
        <v>18</v>
      </c>
      <c r="Q169" s="304">
        <f t="shared" ca="1" si="77"/>
        <v>379.37749999999403</v>
      </c>
      <c r="R169" s="306">
        <f t="shared" ca="1" si="78"/>
        <v>0.18643814773468939</v>
      </c>
      <c r="S169" s="307">
        <f t="shared" ca="1" si="79"/>
        <v>5.0859619494957338</v>
      </c>
      <c r="T169" s="304">
        <f t="shared" ca="1" si="59"/>
        <v>49.89328672455315</v>
      </c>
      <c r="U169" s="311">
        <f t="shared" ca="1" si="60"/>
        <v>0</v>
      </c>
      <c r="V169" s="306">
        <f t="shared" ca="1" si="61"/>
        <v>1.1763232092879272</v>
      </c>
      <c r="W169" s="304">
        <f t="shared" ca="1" si="62"/>
        <v>479.12760776431588</v>
      </c>
      <c r="Y169" s="314" t="str">
        <f t="shared" ca="1" si="80"/>
        <v/>
      </c>
      <c r="Z169" s="315" t="str">
        <f t="shared" ca="1" si="81"/>
        <v/>
      </c>
      <c r="AA169" s="316" t="str">
        <f t="shared" ca="1" si="82"/>
        <v/>
      </c>
      <c r="AC169" s="310" t="e">
        <f t="shared" ca="1" si="83"/>
        <v>#N/A</v>
      </c>
      <c r="AD169" s="323" t="e">
        <f t="shared" ca="1" si="84"/>
        <v>#N/A</v>
      </c>
      <c r="AE169" s="324">
        <f t="shared" ca="1" si="63"/>
        <v>405.41640145565549</v>
      </c>
      <c r="AG169" s="306">
        <f t="shared" ca="1" si="85"/>
        <v>-29.437800298246046</v>
      </c>
      <c r="AH169" s="304">
        <f t="shared" ca="1" si="86"/>
        <v>-19.798975485431534</v>
      </c>
    </row>
    <row r="170" spans="1:34" x14ac:dyDescent="0.2">
      <c r="A170" s="347">
        <f t="shared" ca="1" si="64"/>
        <v>0.01</v>
      </c>
      <c r="B170" s="304">
        <f t="shared" ca="1" si="65"/>
        <v>1.6600000000000013</v>
      </c>
      <c r="D170" s="306">
        <f t="shared" ca="1" si="66"/>
        <v>-5.155582771981253</v>
      </c>
      <c r="E170" s="307">
        <f t="shared" ca="1" si="67"/>
        <v>-37.03799898432348</v>
      </c>
      <c r="F170" s="304">
        <f t="shared" ca="1" si="68"/>
        <v>37.395098642489195</v>
      </c>
      <c r="G170" s="306">
        <f t="shared" ca="1" si="69"/>
        <v>67.708467126439601</v>
      </c>
      <c r="H170" s="307">
        <f t="shared" ca="1" si="70"/>
        <v>357.48825942534364</v>
      </c>
      <c r="I170" s="304">
        <f t="shared" ca="1" si="71"/>
        <v>363.84377436967912</v>
      </c>
      <c r="J170" s="306">
        <f t="shared" ca="1" si="72"/>
        <v>75.730855525836034</v>
      </c>
      <c r="K170" s="307">
        <f t="shared" ca="1" si="73"/>
        <v>408.99313594985813</v>
      </c>
      <c r="L170" s="304">
        <f t="shared" ca="1" si="58"/>
        <v>415.94536628357116</v>
      </c>
      <c r="M170" s="306">
        <f t="shared" ca="1" si="74"/>
        <v>1.3836130234048494</v>
      </c>
      <c r="N170" s="304">
        <f t="shared" ca="1" si="75"/>
        <v>79.275186720433467</v>
      </c>
      <c r="P170" s="310">
        <f t="shared" ca="1" si="76"/>
        <v>18</v>
      </c>
      <c r="Q170" s="304">
        <f t="shared" ca="1" si="77"/>
        <v>338.23249999999405</v>
      </c>
      <c r="R170" s="306">
        <f t="shared" ca="1" si="78"/>
        <v>0.16621818848949454</v>
      </c>
      <c r="S170" s="307">
        <f t="shared" ca="1" si="79"/>
        <v>5.0842997676108386</v>
      </c>
      <c r="T170" s="304">
        <f t="shared" ca="1" si="59"/>
        <v>49.876980720262331</v>
      </c>
      <c r="U170" s="311">
        <f t="shared" ca="1" si="60"/>
        <v>0</v>
      </c>
      <c r="V170" s="306">
        <f t="shared" ca="1" si="61"/>
        <v>1.1759023705186074</v>
      </c>
      <c r="W170" s="304">
        <f t="shared" ca="1" si="62"/>
        <v>477.97436047857406</v>
      </c>
      <c r="Y170" s="314" t="str">
        <f t="shared" ca="1" si="80"/>
        <v/>
      </c>
      <c r="Z170" s="315" t="str">
        <f t="shared" ca="1" si="81"/>
        <v/>
      </c>
      <c r="AA170" s="316" t="str">
        <f t="shared" ca="1" si="82"/>
        <v/>
      </c>
      <c r="AC170" s="310" t="e">
        <f t="shared" ca="1" si="83"/>
        <v>#N/A</v>
      </c>
      <c r="AD170" s="323" t="e">
        <f t="shared" ca="1" si="84"/>
        <v>#N/A</v>
      </c>
      <c r="AE170" s="324">
        <f t="shared" ca="1" si="63"/>
        <v>408.99313594985813</v>
      </c>
      <c r="AG170" s="306">
        <f t="shared" ca="1" si="85"/>
        <v>-37.350535256410126</v>
      </c>
      <c r="AH170" s="304">
        <f t="shared" ca="1" si="86"/>
        <v>-27.711801861464554</v>
      </c>
    </row>
    <row r="171" spans="1:34" x14ac:dyDescent="0.2">
      <c r="A171" s="347">
        <f t="shared" ca="1" si="64"/>
        <v>0.01</v>
      </c>
      <c r="B171" s="304">
        <f t="shared" ca="1" si="65"/>
        <v>1.6700000000000013</v>
      </c>
      <c r="D171" s="306">
        <f t="shared" ca="1" si="66"/>
        <v>-7.1576741486080246</v>
      </c>
      <c r="E171" s="307">
        <f t="shared" ca="1" si="67"/>
        <v>-47.601203693053002</v>
      </c>
      <c r="F171" s="304">
        <f t="shared" ca="1" si="68"/>
        <v>48.136336506273246</v>
      </c>
      <c r="G171" s="306">
        <f t="shared" ca="1" si="69"/>
        <v>67.636890384953517</v>
      </c>
      <c r="H171" s="307">
        <f t="shared" ca="1" si="70"/>
        <v>357.01224738841313</v>
      </c>
      <c r="I171" s="304">
        <f t="shared" ca="1" si="71"/>
        <v>363.3627577590633</v>
      </c>
      <c r="J171" s="306">
        <f t="shared" ca="1" si="72"/>
        <v>76.407582313392993</v>
      </c>
      <c r="K171" s="307">
        <f t="shared" ca="1" si="73"/>
        <v>412.56563848392693</v>
      </c>
      <c r="L171" s="304">
        <f t="shared" ca="1" si="58"/>
        <v>419.58136838118565</v>
      </c>
      <c r="M171" s="306">
        <f t="shared" ca="1" si="74"/>
        <v>1.3835627825953709</v>
      </c>
      <c r="N171" s="304">
        <f t="shared" ca="1" si="75"/>
        <v>79.27230813409102</v>
      </c>
      <c r="P171" s="310">
        <f t="shared" ca="1" si="76"/>
        <v>19</v>
      </c>
      <c r="Q171" s="304">
        <f t="shared" ca="1" si="77"/>
        <v>282.46999999998985</v>
      </c>
      <c r="R171" s="306">
        <f t="shared" ca="1" si="78"/>
        <v>0.13881472567723876</v>
      </c>
      <c r="S171" s="307">
        <f t="shared" ca="1" si="79"/>
        <v>5.0829116203540661</v>
      </c>
      <c r="T171" s="304">
        <f t="shared" ca="1" si="59"/>
        <v>49.863362995673391</v>
      </c>
      <c r="U171" s="311">
        <f t="shared" ca="1" si="60"/>
        <v>0</v>
      </c>
      <c r="V171" s="306">
        <f t="shared" ca="1" si="61"/>
        <v>1.1754821769008801</v>
      </c>
      <c r="W171" s="304">
        <f t="shared" ca="1" si="62"/>
        <v>476.54104519297937</v>
      </c>
      <c r="Y171" s="314" t="str">
        <f t="shared" ca="1" si="80"/>
        <v/>
      </c>
      <c r="Z171" s="315" t="str">
        <f t="shared" ca="1" si="81"/>
        <v/>
      </c>
      <c r="AA171" s="316" t="str">
        <f t="shared" ca="1" si="82"/>
        <v/>
      </c>
      <c r="AC171" s="310" t="e">
        <f t="shared" ca="1" si="83"/>
        <v>#N/A</v>
      </c>
      <c r="AD171" s="323" t="e">
        <f t="shared" ca="1" si="84"/>
        <v>#N/A</v>
      </c>
      <c r="AE171" s="324">
        <f t="shared" ca="1" si="63"/>
        <v>412.56563848392693</v>
      </c>
      <c r="AG171" s="306">
        <f t="shared" ca="1" si="85"/>
        <v>-48.101706920485476</v>
      </c>
      <c r="AH171" s="304">
        <f t="shared" ca="1" si="86"/>
        <v>-38.463065085708834</v>
      </c>
    </row>
    <row r="172" spans="1:34" x14ac:dyDescent="0.2">
      <c r="A172" s="347">
        <f t="shared" ca="1" si="64"/>
        <v>0.01</v>
      </c>
      <c r="B172" s="304">
        <f t="shared" ca="1" si="65"/>
        <v>1.6800000000000013</v>
      </c>
      <c r="D172" s="306">
        <f t="shared" ca="1" si="66"/>
        <v>-9.2992064680228594</v>
      </c>
      <c r="E172" s="307">
        <f t="shared" ca="1" si="67"/>
        <v>-58.894613162763889</v>
      </c>
      <c r="F172" s="304">
        <f t="shared" ca="1" si="68"/>
        <v>59.624245911596397</v>
      </c>
      <c r="G172" s="306">
        <f t="shared" ca="1" si="69"/>
        <v>67.543898320273286</v>
      </c>
      <c r="H172" s="307">
        <f t="shared" ca="1" si="70"/>
        <v>356.42330125678546</v>
      </c>
      <c r="I172" s="304">
        <f t="shared" ca="1" si="71"/>
        <v>362.76679544727443</v>
      </c>
      <c r="J172" s="306">
        <f t="shared" ca="1" si="72"/>
        <v>77.08348625691913</v>
      </c>
      <c r="K172" s="307">
        <f t="shared" ca="1" si="73"/>
        <v>416.13281622715294</v>
      </c>
      <c r="L172" s="304">
        <f t="shared" ca="1" si="58"/>
        <v>423.2119854099858</v>
      </c>
      <c r="M172" s="306">
        <f t="shared" ca="1" si="74"/>
        <v>1.3835124459002215</v>
      </c>
      <c r="N172" s="304">
        <f t="shared" ca="1" si="75"/>
        <v>79.269424053904331</v>
      </c>
      <c r="P172" s="310">
        <f t="shared" ca="1" si="76"/>
        <v>20</v>
      </c>
      <c r="Q172" s="304">
        <f t="shared" ca="1" si="77"/>
        <v>222.66499999999292</v>
      </c>
      <c r="R172" s="306">
        <f t="shared" ca="1" si="78"/>
        <v>0.10942465002627712</v>
      </c>
      <c r="S172" s="307">
        <f t="shared" ca="1" si="79"/>
        <v>5.0818173738538031</v>
      </c>
      <c r="T172" s="304">
        <f t="shared" ca="1" si="59"/>
        <v>49.852628437505814</v>
      </c>
      <c r="U172" s="311">
        <f t="shared" ca="1" si="60"/>
        <v>0</v>
      </c>
      <c r="V172" s="306">
        <f t="shared" ca="1" si="61"/>
        <v>1.1750627563048481</v>
      </c>
      <c r="W172" s="304">
        <f t="shared" ca="1" si="62"/>
        <v>474.80967215725866</v>
      </c>
      <c r="Y172" s="314" t="str">
        <f t="shared" ca="1" si="80"/>
        <v/>
      </c>
      <c r="Z172" s="315" t="str">
        <f t="shared" ca="1" si="81"/>
        <v/>
      </c>
      <c r="AA172" s="316" t="str">
        <f t="shared" ca="1" si="82"/>
        <v/>
      </c>
      <c r="AC172" s="310" t="e">
        <f t="shared" ca="1" si="83"/>
        <v>#N/A</v>
      </c>
      <c r="AD172" s="323" t="e">
        <f t="shared" ca="1" si="84"/>
        <v>#N/A</v>
      </c>
      <c r="AE172" s="324">
        <f t="shared" ca="1" si="63"/>
        <v>416.13281622715294</v>
      </c>
      <c r="AG172" s="306">
        <f t="shared" ca="1" si="85"/>
        <v>-59.596277137496841</v>
      </c>
      <c r="AH172" s="304">
        <f t="shared" ca="1" si="86"/>
        <v>-49.957727032693271</v>
      </c>
    </row>
    <row r="173" spans="1:34" x14ac:dyDescent="0.2">
      <c r="A173" s="347">
        <f t="shared" ca="1" si="64"/>
        <v>0.01</v>
      </c>
      <c r="B173" s="304">
        <f t="shared" ca="1" si="65"/>
        <v>1.6900000000000013</v>
      </c>
      <c r="D173" s="306">
        <f t="shared" ca="1" si="66"/>
        <v>-12.53696324678463</v>
      </c>
      <c r="E173" s="307">
        <f t="shared" ca="1" si="67"/>
        <v>-75.966469189353234</v>
      </c>
      <c r="F173" s="304">
        <f t="shared" ca="1" si="68"/>
        <v>76.994025018492081</v>
      </c>
      <c r="G173" s="306">
        <f t="shared" ca="1" si="69"/>
        <v>67.418528687805434</v>
      </c>
      <c r="H173" s="307">
        <f t="shared" ca="1" si="70"/>
        <v>355.66363656489193</v>
      </c>
      <c r="I173" s="304">
        <f t="shared" ca="1" si="71"/>
        <v>361.99707234312268</v>
      </c>
      <c r="J173" s="306">
        <f t="shared" ca="1" si="72"/>
        <v>77.758298391959528</v>
      </c>
      <c r="K173" s="307">
        <f t="shared" ca="1" si="73"/>
        <v>419.69325091626132</v>
      </c>
      <c r="L173" s="304">
        <f t="shared" ca="1" si="58"/>
        <v>426.83577384454657</v>
      </c>
      <c r="M173" s="306">
        <f t="shared" ca="1" si="74"/>
        <v>1.3834619887703363</v>
      </c>
      <c r="N173" s="304">
        <f t="shared" ca="1" si="75"/>
        <v>79.266533073315557</v>
      </c>
      <c r="P173" s="310">
        <f t="shared" ca="1" si="76"/>
        <v>21</v>
      </c>
      <c r="Q173" s="304">
        <f t="shared" ca="1" si="77"/>
        <v>132.67499999998114</v>
      </c>
      <c r="R173" s="306">
        <f t="shared" ca="1" si="78"/>
        <v>6.5200707081196935E-2</v>
      </c>
      <c r="S173" s="307">
        <f t="shared" ca="1" si="79"/>
        <v>5.081165366782991</v>
      </c>
      <c r="T173" s="304">
        <f t="shared" ca="1" si="59"/>
        <v>49.846232248141142</v>
      </c>
      <c r="U173" s="311">
        <f t="shared" ca="1" si="60"/>
        <v>0</v>
      </c>
      <c r="V173" s="306">
        <f t="shared" ca="1" si="61"/>
        <v>1.1746442746661387</v>
      </c>
      <c r="W173" s="304">
        <f t="shared" ca="1" si="62"/>
        <v>472.62851585216151</v>
      </c>
      <c r="Y173" s="314" t="str">
        <f t="shared" ca="1" si="80"/>
        <v/>
      </c>
      <c r="Z173" s="315" t="str">
        <f t="shared" ca="1" si="81"/>
        <v/>
      </c>
      <c r="AA173" s="316" t="str">
        <f t="shared" ca="1" si="82"/>
        <v/>
      </c>
      <c r="AC173" s="310" t="e">
        <f t="shared" ca="1" si="83"/>
        <v>#N/A</v>
      </c>
      <c r="AD173" s="323" t="e">
        <f t="shared" ca="1" si="84"/>
        <v>#N/A</v>
      </c>
      <c r="AE173" s="324">
        <f t="shared" ca="1" si="63"/>
        <v>419.69325091626132</v>
      </c>
      <c r="AG173" s="306">
        <f t="shared" ca="1" si="85"/>
        <v>-76.972356495994106</v>
      </c>
      <c r="AH173" s="304">
        <f t="shared" ca="1" si="86"/>
        <v>-67.333898320630979</v>
      </c>
    </row>
    <row r="174" spans="1:34" x14ac:dyDescent="0.2">
      <c r="A174" s="347">
        <f t="shared" ca="1" si="64"/>
        <v>0.01</v>
      </c>
      <c r="B174" s="304">
        <f t="shared" ca="1" si="65"/>
        <v>1.7000000000000013</v>
      </c>
      <c r="D174" s="306">
        <f t="shared" ca="1" si="66"/>
        <v>-16.09045344786653</v>
      </c>
      <c r="E174" s="307">
        <f t="shared" ca="1" si="67"/>
        <v>-94.694516150549674</v>
      </c>
      <c r="F174" s="304">
        <f t="shared" ca="1" si="68"/>
        <v>96.0518301811302</v>
      </c>
      <c r="G174" s="306">
        <f t="shared" ca="1" si="69"/>
        <v>67.257624153326773</v>
      </c>
      <c r="H174" s="307">
        <f t="shared" ca="1" si="70"/>
        <v>354.71669140338645</v>
      </c>
      <c r="I174" s="304">
        <f t="shared" ca="1" si="71"/>
        <v>361.03672827970763</v>
      </c>
      <c r="J174" s="306">
        <f t="shared" ca="1" si="72"/>
        <v>78.431679156165188</v>
      </c>
      <c r="K174" s="307">
        <f t="shared" ca="1" si="73"/>
        <v>423.24515255610271</v>
      </c>
      <c r="L174" s="304">
        <f t="shared" ca="1" si="58"/>
        <v>430.45091178611102</v>
      </c>
      <c r="M174" s="306">
        <f t="shared" ca="1" si="74"/>
        <v>1.38341138395611</v>
      </c>
      <c r="N174" s="304">
        <f t="shared" ca="1" si="75"/>
        <v>79.263633631037351</v>
      </c>
      <c r="P174" s="310">
        <f t="shared" ca="1" si="76"/>
        <v>22</v>
      </c>
      <c r="Q174" s="304">
        <f t="shared" ca="1" si="77"/>
        <v>33.649999999990285</v>
      </c>
      <c r="R174" s="306">
        <f t="shared" ca="1" si="78"/>
        <v>1.6536678298714566E-2</v>
      </c>
      <c r="S174" s="307">
        <f t="shared" ca="1" si="79"/>
        <v>5.081000000000004</v>
      </c>
      <c r="T174" s="304">
        <f t="shared" ca="1" si="59"/>
        <v>49.844610000000038</v>
      </c>
      <c r="U174" s="311">
        <f t="shared" ca="1" si="60"/>
        <v>0</v>
      </c>
      <c r="V174" s="306">
        <f t="shared" ca="1" si="61"/>
        <v>1.1742269413593822</v>
      </c>
      <c r="W174" s="304">
        <f t="shared" ca="1" si="62"/>
        <v>469.95713649754845</v>
      </c>
      <c r="Y174" s="314" t="str">
        <f t="shared" ca="1" si="80"/>
        <v/>
      </c>
      <c r="Z174" s="315" t="str">
        <f t="shared" ca="1" si="81"/>
        <v/>
      </c>
      <c r="AA174" s="316" t="str">
        <f t="shared" ca="1" si="82"/>
        <v/>
      </c>
      <c r="AC174" s="310" t="e">
        <f t="shared" ca="1" si="83"/>
        <v>#N/A</v>
      </c>
      <c r="AD174" s="323" t="e">
        <f t="shared" ca="1" si="84"/>
        <v>#N/A</v>
      </c>
      <c r="AE174" s="324">
        <f t="shared" ca="1" si="63"/>
        <v>423.24515255610271</v>
      </c>
      <c r="AG174" s="306">
        <f t="shared" ca="1" si="85"/>
        <v>-96.034452569496409</v>
      </c>
      <c r="AH174" s="304">
        <f t="shared" ca="1" si="86"/>
        <v>-86.396086568032047</v>
      </c>
    </row>
    <row r="175" spans="1:34" x14ac:dyDescent="0.2">
      <c r="A175" s="347">
        <f t="shared" ca="1" si="64"/>
        <v>0.01</v>
      </c>
      <c r="B175" s="304">
        <f t="shared" ca="1" si="65"/>
        <v>1.7100000000000013</v>
      </c>
      <c r="D175" s="306">
        <f t="shared" ca="1" si="66"/>
        <v>-17.230552011063789</v>
      </c>
      <c r="E175" s="307">
        <f t="shared" ca="1" si="67"/>
        <v>-100.68392659730451</v>
      </c>
      <c r="F175" s="304">
        <f t="shared" ca="1" si="68"/>
        <v>102.14766271265034</v>
      </c>
      <c r="G175" s="306">
        <f t="shared" ca="1" si="69"/>
        <v>67.085318633216133</v>
      </c>
      <c r="H175" s="307">
        <f t="shared" ca="1" si="70"/>
        <v>353.70985213741341</v>
      </c>
      <c r="I175" s="304">
        <f t="shared" ca="1" si="71"/>
        <v>360.01541560770835</v>
      </c>
      <c r="J175" s="306">
        <f t="shared" ca="1" si="72"/>
        <v>79.103393870097904</v>
      </c>
      <c r="K175" s="307">
        <f t="shared" ca="1" si="73"/>
        <v>426.78728527380673</v>
      </c>
      <c r="L175" s="304">
        <f t="shared" ca="1" si="58"/>
        <v>434.0561412918305</v>
      </c>
      <c r="M175" s="306">
        <f t="shared" ca="1" si="74"/>
        <v>1.3833606220353005</v>
      </c>
      <c r="N175" s="304">
        <f t="shared" ca="1" si="75"/>
        <v>79.260725187214987</v>
      </c>
      <c r="P175" s="310">
        <f t="shared" ca="1" si="76"/>
        <v>23</v>
      </c>
      <c r="Q175" s="304">
        <f t="shared" ca="1" si="77"/>
        <v>0</v>
      </c>
      <c r="R175" s="306">
        <f t="shared" ca="1" si="78"/>
        <v>0</v>
      </c>
      <c r="S175" s="307">
        <f t="shared" ca="1" si="79"/>
        <v>5.081000000000004</v>
      </c>
      <c r="T175" s="304">
        <f t="shared" ca="1" si="59"/>
        <v>49.844610000000038</v>
      </c>
      <c r="U175" s="311">
        <f t="shared" ca="1" si="60"/>
        <v>0</v>
      </c>
      <c r="V175" s="306">
        <f t="shared" ca="1" si="61"/>
        <v>1.1738109003967234</v>
      </c>
      <c r="W175" s="304">
        <f t="shared" ca="1" si="62"/>
        <v>467.13646653384507</v>
      </c>
      <c r="Y175" s="314" t="str">
        <f t="shared" ca="1" si="80"/>
        <v>Fin de propulsion</v>
      </c>
      <c r="Z175" s="315" t="str">
        <f t="shared" ca="1" si="81"/>
        <v/>
      </c>
      <c r="AA175" s="316" t="str">
        <f t="shared" ca="1" si="82"/>
        <v/>
      </c>
      <c r="AC175" s="310" t="e">
        <f t="shared" ca="1" si="83"/>
        <v>#N/A</v>
      </c>
      <c r="AD175" s="323" t="e">
        <f t="shared" ca="1" si="84"/>
        <v>#N/A</v>
      </c>
      <c r="AE175" s="324">
        <f t="shared" ca="1" si="63"/>
        <v>426.78728527380673</v>
      </c>
      <c r="AG175" s="306">
        <f t="shared" ca="1" si="85"/>
        <v>-102.13131358382142</v>
      </c>
      <c r="AH175" s="304">
        <f t="shared" ca="1" si="86"/>
        <v>-92.493040050688464</v>
      </c>
    </row>
    <row r="176" spans="1:34" x14ac:dyDescent="0.2">
      <c r="A176" s="347">
        <f t="shared" ca="1" si="64"/>
        <v>0.01</v>
      </c>
      <c r="B176" s="304">
        <f t="shared" ca="1" si="65"/>
        <v>1.7200000000000013</v>
      </c>
      <c r="D176" s="306">
        <f t="shared" ca="1" si="66"/>
        <v>-17.131719932363847</v>
      </c>
      <c r="E176" s="307">
        <f t="shared" ca="1" si="67"/>
        <v>-100.13763423643726</v>
      </c>
      <c r="F176" s="304">
        <f t="shared" ca="1" si="68"/>
        <v>101.59252737436668</v>
      </c>
      <c r="G176" s="306">
        <f t="shared" ca="1" si="69"/>
        <v>66.914001433892494</v>
      </c>
      <c r="H176" s="307">
        <f t="shared" ca="1" si="70"/>
        <v>352.70847579504903</v>
      </c>
      <c r="I176" s="304">
        <f t="shared" ca="1" si="71"/>
        <v>358.99965527220445</v>
      </c>
      <c r="J176" s="306">
        <f t="shared" ca="1" si="72"/>
        <v>79.773390470433441</v>
      </c>
      <c r="K176" s="307">
        <f t="shared" ca="1" si="73"/>
        <v>430.31937691346906</v>
      </c>
      <c r="L176" s="304">
        <f t="shared" ca="1" si="58"/>
        <v>437.65118527697888</v>
      </c>
      <c r="M176" s="306">
        <f t="shared" ca="1" si="74"/>
        <v>1.3833097028594792</v>
      </c>
      <c r="N176" s="304">
        <f t="shared" ca="1" si="75"/>
        <v>79.257807733344137</v>
      </c>
      <c r="P176" s="310">
        <f t="shared" ca="1" si="76"/>
        <v>23</v>
      </c>
      <c r="Q176" s="304">
        <f t="shared" ca="1" si="77"/>
        <v>0</v>
      </c>
      <c r="R176" s="306">
        <f t="shared" ca="1" si="78"/>
        <v>0</v>
      </c>
      <c r="S176" s="307">
        <f t="shared" ca="1" si="79"/>
        <v>5.081000000000004</v>
      </c>
      <c r="T176" s="304">
        <f t="shared" ca="1" si="59"/>
        <v>49.844610000000038</v>
      </c>
      <c r="U176" s="311">
        <f t="shared" ca="1" si="60"/>
        <v>0</v>
      </c>
      <c r="V176" s="306">
        <f t="shared" ca="1" si="61"/>
        <v>1.1733961824586379</v>
      </c>
      <c r="W176" s="304">
        <f t="shared" ca="1" si="62"/>
        <v>464.34008068855763</v>
      </c>
      <c r="Y176" s="314" t="str">
        <f t="shared" ca="1" si="80"/>
        <v/>
      </c>
      <c r="Z176" s="315" t="str">
        <f t="shared" ca="1" si="81"/>
        <v/>
      </c>
      <c r="AA176" s="316" t="str">
        <f t="shared" ca="1" si="82"/>
        <v/>
      </c>
      <c r="AC176" s="310" t="e">
        <f t="shared" ca="1" si="83"/>
        <v>#N/A</v>
      </c>
      <c r="AD176" s="323" t="e">
        <f t="shared" ca="1" si="84"/>
        <v>#N/A</v>
      </c>
      <c r="AE176" s="324">
        <f t="shared" ca="1" si="63"/>
        <v>430.31937691346906</v>
      </c>
      <c r="AG176" s="306">
        <f t="shared" ca="1" si="85"/>
        <v>-101.57608009043064</v>
      </c>
      <c r="AH176" s="304">
        <f t="shared" ca="1" si="86"/>
        <v>-91.93789933750142</v>
      </c>
    </row>
    <row r="177" spans="1:34" x14ac:dyDescent="0.2">
      <c r="A177" s="347">
        <f t="shared" ca="1" si="64"/>
        <v>0.01</v>
      </c>
      <c r="B177" s="304">
        <f t="shared" ca="1" si="65"/>
        <v>1.7300000000000013</v>
      </c>
      <c r="D177" s="306">
        <f t="shared" ca="1" si="66"/>
        <v>-17.033737387829035</v>
      </c>
      <c r="E177" s="307">
        <f t="shared" ca="1" si="67"/>
        <v>-99.596045108808056</v>
      </c>
      <c r="F177" s="304">
        <f t="shared" ca="1" si="68"/>
        <v>101.04217144694216</v>
      </c>
      <c r="G177" s="306">
        <f t="shared" ca="1" si="69"/>
        <v>66.743664060014197</v>
      </c>
      <c r="H177" s="307">
        <f t="shared" ca="1" si="70"/>
        <v>351.71251534396094</v>
      </c>
      <c r="I177" s="304">
        <f t="shared" ca="1" si="71"/>
        <v>357.98939948234778</v>
      </c>
      <c r="J177" s="306">
        <f t="shared" ca="1" si="72"/>
        <v>80.441678797902981</v>
      </c>
      <c r="K177" s="307">
        <f t="shared" ca="1" si="73"/>
        <v>433.84148186916411</v>
      </c>
      <c r="L177" s="304">
        <f t="shared" ca="1" si="58"/>
        <v>441.2360990198527</v>
      </c>
      <c r="M177" s="306">
        <f t="shared" ca="1" si="74"/>
        <v>1.383258626279414</v>
      </c>
      <c r="N177" s="304">
        <f t="shared" ca="1" si="75"/>
        <v>79.254881260874441</v>
      </c>
      <c r="P177" s="310">
        <f t="shared" ca="1" si="76"/>
        <v>23</v>
      </c>
      <c r="Q177" s="304">
        <f t="shared" ca="1" si="77"/>
        <v>0</v>
      </c>
      <c r="R177" s="306">
        <f t="shared" ca="1" si="78"/>
        <v>0</v>
      </c>
      <c r="S177" s="307">
        <f t="shared" ca="1" si="79"/>
        <v>5.081000000000004</v>
      </c>
      <c r="T177" s="304">
        <f t="shared" ca="1" si="59"/>
        <v>49.844610000000038</v>
      </c>
      <c r="U177" s="311">
        <f t="shared" ca="1" si="60"/>
        <v>0</v>
      </c>
      <c r="V177" s="306">
        <f t="shared" ca="1" si="61"/>
        <v>1.172982779864346</v>
      </c>
      <c r="W177" s="304">
        <f t="shared" ca="1" si="62"/>
        <v>461.56769872884786</v>
      </c>
      <c r="Y177" s="314" t="str">
        <f t="shared" ca="1" si="80"/>
        <v/>
      </c>
      <c r="Z177" s="315" t="str">
        <f t="shared" ca="1" si="81"/>
        <v/>
      </c>
      <c r="AA177" s="316" t="str">
        <f t="shared" ca="1" si="82"/>
        <v/>
      </c>
      <c r="AC177" s="310" t="e">
        <f t="shared" ca="1" si="83"/>
        <v>#N/A</v>
      </c>
      <c r="AD177" s="323" t="e">
        <f t="shared" ca="1" si="84"/>
        <v>#N/A</v>
      </c>
      <c r="AE177" s="324">
        <f t="shared" ca="1" si="63"/>
        <v>433.84148186916411</v>
      </c>
      <c r="AG177" s="306">
        <f t="shared" ca="1" si="85"/>
        <v>-101.02562568211033</v>
      </c>
      <c r="AH177" s="304">
        <f t="shared" ca="1" si="86"/>
        <v>-91.387538021758957</v>
      </c>
    </row>
    <row r="178" spans="1:34" x14ac:dyDescent="0.2">
      <c r="A178" s="347">
        <f t="shared" ca="1" si="64"/>
        <v>0.01</v>
      </c>
      <c r="B178" s="304">
        <f t="shared" ca="1" si="65"/>
        <v>1.7400000000000013</v>
      </c>
      <c r="D178" s="306">
        <f t="shared" ca="1" si="66"/>
        <v>-16.936594570599237</v>
      </c>
      <c r="E178" s="307">
        <f t="shared" ca="1" si="67"/>
        <v>-99.059104940209949</v>
      </c>
      <c r="F178" s="304">
        <f t="shared" ca="1" si="68"/>
        <v>100.49653977726983</v>
      </c>
      <c r="G178" s="306">
        <f t="shared" ca="1" si="69"/>
        <v>66.574298114308206</v>
      </c>
      <c r="H178" s="307">
        <f t="shared" ca="1" si="70"/>
        <v>350.72192429455885</v>
      </c>
      <c r="I178" s="304">
        <f t="shared" ca="1" si="71"/>
        <v>356.98460099882607</v>
      </c>
      <c r="J178" s="306">
        <f t="shared" ca="1" si="72"/>
        <v>81.108268608774594</v>
      </c>
      <c r="K178" s="307">
        <f t="shared" ca="1" si="73"/>
        <v>437.35365406735673</v>
      </c>
      <c r="L178" s="304">
        <f t="shared" ca="1" si="58"/>
        <v>444.81093732369294</v>
      </c>
      <c r="M178" s="306">
        <f t="shared" ca="1" si="74"/>
        <v>1.3832073921450685</v>
      </c>
      <c r="N178" s="304">
        <f t="shared" ca="1" si="75"/>
        <v>79.251945761209441</v>
      </c>
      <c r="P178" s="310">
        <f t="shared" ca="1" si="76"/>
        <v>23</v>
      </c>
      <c r="Q178" s="304">
        <f t="shared" ca="1" si="77"/>
        <v>0</v>
      </c>
      <c r="R178" s="306">
        <f t="shared" ca="1" si="78"/>
        <v>0</v>
      </c>
      <c r="S178" s="307">
        <f t="shared" ca="1" si="79"/>
        <v>5.081000000000004</v>
      </c>
      <c r="T178" s="304">
        <f t="shared" ca="1" si="59"/>
        <v>49.844610000000038</v>
      </c>
      <c r="U178" s="311">
        <f t="shared" ca="1" si="60"/>
        <v>0</v>
      </c>
      <c r="V178" s="306">
        <f t="shared" ca="1" si="61"/>
        <v>1.1725706850014914</v>
      </c>
      <c r="W178" s="304">
        <f t="shared" ca="1" si="62"/>
        <v>458.81904447557162</v>
      </c>
      <c r="Y178" s="314" t="str">
        <f t="shared" ca="1" si="80"/>
        <v/>
      </c>
      <c r="Z178" s="315" t="str">
        <f t="shared" ca="1" si="81"/>
        <v/>
      </c>
      <c r="AA178" s="316" t="str">
        <f t="shared" ca="1" si="82"/>
        <v/>
      </c>
      <c r="AC178" s="310" t="e">
        <f t="shared" ca="1" si="83"/>
        <v>#N/A</v>
      </c>
      <c r="AD178" s="323" t="e">
        <f t="shared" ca="1" si="84"/>
        <v>#N/A</v>
      </c>
      <c r="AE178" s="324">
        <f t="shared" ca="1" si="63"/>
        <v>437.35365406735673</v>
      </c>
      <c r="AG178" s="306">
        <f t="shared" ca="1" si="85"/>
        <v>-100.47989520526866</v>
      </c>
      <c r="AH178" s="304">
        <f t="shared" ca="1" si="86"/>
        <v>-90.841900950373443</v>
      </c>
    </row>
    <row r="179" spans="1:34" x14ac:dyDescent="0.2">
      <c r="A179" s="347">
        <f t="shared" ca="1" si="64"/>
        <v>0.01</v>
      </c>
      <c r="B179" s="304">
        <f t="shared" ca="1" si="65"/>
        <v>1.7500000000000013</v>
      </c>
      <c r="D179" s="306">
        <f t="shared" ca="1" si="66"/>
        <v>-16.840281815673499</v>
      </c>
      <c r="E179" s="307">
        <f t="shared" ca="1" si="67"/>
        <v>-98.526760241536834</v>
      </c>
      <c r="F179" s="304">
        <f t="shared" ca="1" si="68"/>
        <v>99.955578010056982</v>
      </c>
      <c r="G179" s="306">
        <f t="shared" ca="1" si="69"/>
        <v>66.405895296151471</v>
      </c>
      <c r="H179" s="307">
        <f t="shared" ca="1" si="70"/>
        <v>349.73665669214347</v>
      </c>
      <c r="I179" s="304">
        <f t="shared" ca="1" si="71"/>
        <v>355.98521312588485</v>
      </c>
      <c r="J179" s="306">
        <f t="shared" ca="1" si="72"/>
        <v>81.773169575826898</v>
      </c>
      <c r="K179" s="307">
        <f t="shared" ca="1" si="73"/>
        <v>440.85594697229021</v>
      </c>
      <c r="L179" s="304">
        <f t="shared" ca="1" si="58"/>
        <v>448.37575452215486</v>
      </c>
      <c r="M179" s="306">
        <f t="shared" ca="1" si="74"/>
        <v>1.3831560003056007</v>
      </c>
      <c r="N179" s="304">
        <f t="shared" ca="1" si="75"/>
        <v>79.249001225706522</v>
      </c>
      <c r="P179" s="310">
        <f t="shared" ca="1" si="76"/>
        <v>23</v>
      </c>
      <c r="Q179" s="304">
        <f t="shared" ca="1" si="77"/>
        <v>0</v>
      </c>
      <c r="R179" s="306">
        <f t="shared" ca="1" si="78"/>
        <v>0</v>
      </c>
      <c r="S179" s="307">
        <f t="shared" ca="1" si="79"/>
        <v>5.081000000000004</v>
      </c>
      <c r="T179" s="304">
        <f t="shared" ca="1" si="59"/>
        <v>49.844610000000038</v>
      </c>
      <c r="U179" s="311">
        <f t="shared" ca="1" si="60"/>
        <v>0</v>
      </c>
      <c r="V179" s="306">
        <f t="shared" ca="1" si="61"/>
        <v>1.1721598903253319</v>
      </c>
      <c r="W179" s="304">
        <f t="shared" ca="1" si="62"/>
        <v>456.09384573285968</v>
      </c>
      <c r="Y179" s="314" t="str">
        <f t="shared" ca="1" si="80"/>
        <v/>
      </c>
      <c r="Z179" s="315" t="str">
        <f t="shared" ca="1" si="81"/>
        <v/>
      </c>
      <c r="AA179" s="316" t="str">
        <f t="shared" ca="1" si="82"/>
        <v/>
      </c>
      <c r="AC179" s="310" t="e">
        <f t="shared" ca="1" si="83"/>
        <v>#N/A</v>
      </c>
      <c r="AD179" s="323" t="e">
        <f t="shared" ca="1" si="84"/>
        <v>#N/A</v>
      </c>
      <c r="AE179" s="324">
        <f t="shared" ca="1" si="63"/>
        <v>440.85594697229021</v>
      </c>
      <c r="AG179" s="306">
        <f t="shared" ca="1" si="85"/>
        <v>-99.938834304125521</v>
      </c>
      <c r="AH179" s="304">
        <f t="shared" ca="1" si="86"/>
        <v>-90.300933768071488</v>
      </c>
    </row>
    <row r="180" spans="1:34" x14ac:dyDescent="0.2">
      <c r="A180" s="347">
        <f t="shared" ca="1" si="64"/>
        <v>0.01</v>
      </c>
      <c r="B180" s="304">
        <f t="shared" ca="1" si="65"/>
        <v>1.7600000000000013</v>
      </c>
      <c r="D180" s="306">
        <f t="shared" ca="1" si="66"/>
        <v>-16.744789597445752</v>
      </c>
      <c r="E180" s="307">
        <f t="shared" ca="1" si="67"/>
        <v>-97.998958295144917</v>
      </c>
      <c r="F180" s="304">
        <f t="shared" ca="1" si="68"/>
        <v>99.419232573965687</v>
      </c>
      <c r="G180" s="306">
        <f t="shared" ca="1" si="69"/>
        <v>66.238447400177009</v>
      </c>
      <c r="H180" s="307">
        <f t="shared" ca="1" si="70"/>
        <v>348.75666710919199</v>
      </c>
      <c r="I180" s="304">
        <f t="shared" ca="1" si="71"/>
        <v>354.99118970348798</v>
      </c>
      <c r="J180" s="306">
        <f t="shared" ca="1" si="72"/>
        <v>82.436391289308546</v>
      </c>
      <c r="K180" s="307">
        <f t="shared" ca="1" si="73"/>
        <v>444.34841359129689</v>
      </c>
      <c r="L180" s="304">
        <f t="shared" ca="1" si="58"/>
        <v>451.93060448469987</v>
      </c>
      <c r="M180" s="306">
        <f t="shared" ca="1" si="74"/>
        <v>1.3831044506093635</v>
      </c>
      <c r="N180" s="304">
        <f t="shared" ca="1" si="75"/>
        <v>79.246047645676953</v>
      </c>
      <c r="P180" s="310">
        <f t="shared" ca="1" si="76"/>
        <v>23</v>
      </c>
      <c r="Q180" s="304">
        <f t="shared" ca="1" si="77"/>
        <v>0</v>
      </c>
      <c r="R180" s="306">
        <f t="shared" ca="1" si="78"/>
        <v>0</v>
      </c>
      <c r="S180" s="307">
        <f t="shared" ca="1" si="79"/>
        <v>5.081000000000004</v>
      </c>
      <c r="T180" s="304">
        <f t="shared" ca="1" si="59"/>
        <v>49.844610000000038</v>
      </c>
      <c r="U180" s="311">
        <f t="shared" ca="1" si="60"/>
        <v>0</v>
      </c>
      <c r="V180" s="306">
        <f t="shared" ca="1" si="61"/>
        <v>1.171750388357941</v>
      </c>
      <c r="W180" s="304">
        <f t="shared" ca="1" si="62"/>
        <v>453.39183421912452</v>
      </c>
      <c r="Y180" s="314" t="str">
        <f t="shared" ca="1" si="80"/>
        <v/>
      </c>
      <c r="Z180" s="315" t="str">
        <f t="shared" ca="1" si="81"/>
        <v/>
      </c>
      <c r="AA180" s="316" t="str">
        <f t="shared" ca="1" si="82"/>
        <v/>
      </c>
      <c r="AC180" s="310" t="e">
        <f t="shared" ca="1" si="83"/>
        <v>#N/A</v>
      </c>
      <c r="AD180" s="323" t="e">
        <f t="shared" ca="1" si="84"/>
        <v>#N/A</v>
      </c>
      <c r="AE180" s="324">
        <f t="shared" ca="1" si="63"/>
        <v>444.34841359129689</v>
      </c>
      <c r="AG180" s="306">
        <f t="shared" ca="1" si="85"/>
        <v>-99.402389406853246</v>
      </c>
      <c r="AH180" s="304">
        <f t="shared" ca="1" si="86"/>
        <v>-89.764582903534603</v>
      </c>
    </row>
    <row r="181" spans="1:34" x14ac:dyDescent="0.2">
      <c r="A181" s="347">
        <f t="shared" ca="1" si="64"/>
        <v>0.01</v>
      </c>
      <c r="B181" s="304">
        <f t="shared" ca="1" si="65"/>
        <v>1.7700000000000014</v>
      </c>
      <c r="D181" s="306">
        <f t="shared" ca="1" si="66"/>
        <v>-16.650108527290275</v>
      </c>
      <c r="E181" s="307">
        <f t="shared" ca="1" si="67"/>
        <v>-97.475647141490512</v>
      </c>
      <c r="F181" s="304">
        <f t="shared" ca="1" si="68"/>
        <v>98.887450668034276</v>
      </c>
      <c r="G181" s="306">
        <f t="shared" ca="1" si="69"/>
        <v>66.07194631490411</v>
      </c>
      <c r="H181" s="307">
        <f t="shared" ca="1" si="70"/>
        <v>347.78191063777712</v>
      </c>
      <c r="I181" s="304">
        <f t="shared" ca="1" si="71"/>
        <v>354.00248509961392</v>
      </c>
      <c r="J181" s="306">
        <f t="shared" ca="1" si="72"/>
        <v>83.097943257883955</v>
      </c>
      <c r="K181" s="307">
        <f t="shared" ca="1" si="73"/>
        <v>447.83110648003174</v>
      </c>
      <c r="L181" s="304">
        <f t="shared" ca="1" si="58"/>
        <v>455.47554062190875</v>
      </c>
      <c r="M181" s="306">
        <f t="shared" ca="1" si="74"/>
        <v>1.3830527429039028</v>
      </c>
      <c r="N181" s="304">
        <f t="shared" ca="1" si="75"/>
        <v>79.243085012385748</v>
      </c>
      <c r="P181" s="310">
        <f t="shared" ca="1" si="76"/>
        <v>23</v>
      </c>
      <c r="Q181" s="304">
        <f t="shared" ca="1" si="77"/>
        <v>0</v>
      </c>
      <c r="R181" s="306">
        <f t="shared" ca="1" si="78"/>
        <v>0</v>
      </c>
      <c r="S181" s="307">
        <f t="shared" ca="1" si="79"/>
        <v>5.081000000000004</v>
      </c>
      <c r="T181" s="304">
        <f t="shared" ca="1" si="59"/>
        <v>49.844610000000038</v>
      </c>
      <c r="U181" s="311">
        <f t="shared" ca="1" si="60"/>
        <v>0</v>
      </c>
      <c r="V181" s="306">
        <f t="shared" ca="1" si="61"/>
        <v>1.1713421716874231</v>
      </c>
      <c r="W181" s="304">
        <f t="shared" ca="1" si="62"/>
        <v>450.71274549946116</v>
      </c>
      <c r="Y181" s="314" t="str">
        <f t="shared" ca="1" si="80"/>
        <v/>
      </c>
      <c r="Z181" s="315" t="str">
        <f t="shared" ca="1" si="81"/>
        <v/>
      </c>
      <c r="AA181" s="316" t="str">
        <f t="shared" ca="1" si="82"/>
        <v/>
      </c>
      <c r="AC181" s="310" t="e">
        <f t="shared" ca="1" si="83"/>
        <v>#N/A</v>
      </c>
      <c r="AD181" s="323" t="e">
        <f t="shared" ca="1" si="84"/>
        <v>#N/A</v>
      </c>
      <c r="AE181" s="324">
        <f t="shared" ca="1" si="63"/>
        <v>447.83110648003174</v>
      </c>
      <c r="AG181" s="306">
        <f t="shared" ca="1" si="85"/>
        <v>-98.870507711997917</v>
      </c>
      <c r="AH181" s="304">
        <f t="shared" ca="1" si="86"/>
        <v>-89.232795555820545</v>
      </c>
    </row>
    <row r="182" spans="1:34" x14ac:dyDescent="0.2">
      <c r="A182" s="347">
        <f t="shared" ca="1" si="64"/>
        <v>0.01</v>
      </c>
      <c r="B182" s="304">
        <f t="shared" ca="1" si="65"/>
        <v>1.7800000000000014</v>
      </c>
      <c r="D182" s="306">
        <f t="shared" ca="1" si="66"/>
        <v>-16.556229351196141</v>
      </c>
      <c r="E182" s="307">
        <f t="shared" ca="1" si="67"/>
        <v>-96.956775566037663</v>
      </c>
      <c r="F182" s="304">
        <f t="shared" ca="1" si="68"/>
        <v>98.360180248372899</v>
      </c>
      <c r="G182" s="306">
        <f t="shared" ca="1" si="69"/>
        <v>65.906384021392142</v>
      </c>
      <c r="H182" s="307">
        <f t="shared" ca="1" si="70"/>
        <v>346.81234288211675</v>
      </c>
      <c r="I182" s="304">
        <f t="shared" ca="1" si="71"/>
        <v>353.01905420268486</v>
      </c>
      <c r="J182" s="306">
        <f t="shared" ca="1" si="72"/>
        <v>83.757834909565432</v>
      </c>
      <c r="K182" s="307">
        <f t="shared" ca="1" si="73"/>
        <v>451.3040777476312</v>
      </c>
      <c r="L182" s="304">
        <f t="shared" ca="1" si="58"/>
        <v>459.01061589071986</v>
      </c>
      <c r="M182" s="306">
        <f t="shared" ca="1" si="74"/>
        <v>1.3830008770359581</v>
      </c>
      <c r="N182" s="304">
        <f t="shared" ca="1" si="75"/>
        <v>79.240113317051737</v>
      </c>
      <c r="P182" s="310">
        <f t="shared" ca="1" si="76"/>
        <v>23</v>
      </c>
      <c r="Q182" s="304">
        <f t="shared" ca="1" si="77"/>
        <v>0</v>
      </c>
      <c r="R182" s="306">
        <f t="shared" ca="1" si="78"/>
        <v>0</v>
      </c>
      <c r="S182" s="307">
        <f t="shared" ca="1" si="79"/>
        <v>5.081000000000004</v>
      </c>
      <c r="T182" s="304">
        <f t="shared" ca="1" si="59"/>
        <v>49.844610000000038</v>
      </c>
      <c r="U182" s="311">
        <f t="shared" ca="1" si="60"/>
        <v>0</v>
      </c>
      <c r="V182" s="306">
        <f t="shared" ca="1" si="61"/>
        <v>1.1709352329671356</v>
      </c>
      <c r="W182" s="304">
        <f t="shared" ca="1" si="62"/>
        <v>448.0563189194084</v>
      </c>
      <c r="Y182" s="314" t="str">
        <f t="shared" ca="1" si="80"/>
        <v/>
      </c>
      <c r="Z182" s="315" t="str">
        <f t="shared" ca="1" si="81"/>
        <v/>
      </c>
      <c r="AA182" s="316" t="str">
        <f t="shared" ca="1" si="82"/>
        <v/>
      </c>
      <c r="AC182" s="310" t="e">
        <f t="shared" ca="1" si="83"/>
        <v>#N/A</v>
      </c>
      <c r="AD182" s="323" t="e">
        <f t="shared" ca="1" si="84"/>
        <v>#N/A</v>
      </c>
      <c r="AE182" s="324">
        <f t="shared" ca="1" si="63"/>
        <v>451.3040777476312</v>
      </c>
      <c r="AG182" s="306">
        <f t="shared" ca="1" si="85"/>
        <v>-98.343137175175045</v>
      </c>
      <c r="AH182" s="304">
        <f t="shared" ca="1" si="86"/>
        <v>-88.705519681059002</v>
      </c>
    </row>
    <row r="183" spans="1:34" x14ac:dyDescent="0.2">
      <c r="A183" s="347">
        <f t="shared" ca="1" si="64"/>
        <v>0.01</v>
      </c>
      <c r="B183" s="304">
        <f t="shared" ca="1" si="65"/>
        <v>1.7900000000000014</v>
      </c>
      <c r="D183" s="306">
        <f t="shared" ca="1" si="66"/>
        <v>-16.463142947449089</v>
      </c>
      <c r="E183" s="307">
        <f t="shared" ca="1" si="67"/>
        <v>-96.442293086429416</v>
      </c>
      <c r="F183" s="304">
        <f t="shared" ca="1" si="68"/>
        <v>97.837370015127121</v>
      </c>
      <c r="G183" s="306">
        <f t="shared" ca="1" si="69"/>
        <v>65.741752591917646</v>
      </c>
      <c r="H183" s="307">
        <f t="shared" ca="1" si="70"/>
        <v>345.84791995125244</v>
      </c>
      <c r="I183" s="304">
        <f t="shared" ca="1" si="71"/>
        <v>352.04085241412656</v>
      </c>
      <c r="J183" s="306">
        <f t="shared" ca="1" si="72"/>
        <v>84.416075592631984</v>
      </c>
      <c r="K183" s="307">
        <f t="shared" ca="1" si="73"/>
        <v>454.76737906179807</v>
      </c>
      <c r="L183" s="304">
        <f t="shared" ca="1" si="58"/>
        <v>462.53588279959217</v>
      </c>
      <c r="M183" s="306">
        <f t="shared" ca="1" si="74"/>
        <v>1.3829488528514609</v>
      </c>
      <c r="N183" s="304">
        <f t="shared" ca="1" si="75"/>
        <v>79.237132550847434</v>
      </c>
      <c r="P183" s="310">
        <f t="shared" ca="1" si="76"/>
        <v>23</v>
      </c>
      <c r="Q183" s="304">
        <f t="shared" ca="1" si="77"/>
        <v>0</v>
      </c>
      <c r="R183" s="306">
        <f t="shared" ca="1" si="78"/>
        <v>0</v>
      </c>
      <c r="S183" s="307">
        <f t="shared" ca="1" si="79"/>
        <v>5.081000000000004</v>
      </c>
      <c r="T183" s="304">
        <f t="shared" ca="1" si="59"/>
        <v>49.844610000000038</v>
      </c>
      <c r="U183" s="311">
        <f t="shared" ca="1" si="60"/>
        <v>0</v>
      </c>
      <c r="V183" s="306">
        <f t="shared" ca="1" si="61"/>
        <v>1.1705295649149292</v>
      </c>
      <c r="W183" s="304">
        <f t="shared" ca="1" si="62"/>
        <v>445.42229754004273</v>
      </c>
      <c r="Y183" s="314" t="str">
        <f t="shared" ca="1" si="80"/>
        <v/>
      </c>
      <c r="Z183" s="315" t="str">
        <f t="shared" ca="1" si="81"/>
        <v/>
      </c>
      <c r="AA183" s="316" t="str">
        <f t="shared" ca="1" si="82"/>
        <v/>
      </c>
      <c r="AC183" s="310" t="e">
        <f t="shared" ca="1" si="83"/>
        <v>#N/A</v>
      </c>
      <c r="AD183" s="323" t="e">
        <f t="shared" ca="1" si="84"/>
        <v>#N/A</v>
      </c>
      <c r="AE183" s="324">
        <f t="shared" ca="1" si="63"/>
        <v>454.76737906179807</v>
      </c>
      <c r="AG183" s="306">
        <f t="shared" ca="1" si="85"/>
        <v>-97.820226496033087</v>
      </c>
      <c r="AH183" s="304">
        <f t="shared" ca="1" si="86"/>
        <v>-88.182703979415081</v>
      </c>
    </row>
    <row r="184" spans="1:34" x14ac:dyDescent="0.2">
      <c r="A184" s="347">
        <f t="shared" ca="1" si="64"/>
        <v>0.01</v>
      </c>
      <c r="B184" s="304">
        <f t="shared" ca="1" si="65"/>
        <v>1.8000000000000014</v>
      </c>
      <c r="D184" s="306">
        <f t="shared" ca="1" si="66"/>
        <v>-16.370840324360195</v>
      </c>
      <c r="E184" s="307">
        <f t="shared" ca="1" si="67"/>
        <v>-95.932149939917053</v>
      </c>
      <c r="F184" s="304">
        <f t="shared" ca="1" si="68"/>
        <v>97.318969399703505</v>
      </c>
      <c r="G184" s="306">
        <f t="shared" ca="1" si="69"/>
        <v>65.578044188674042</v>
      </c>
      <c r="H184" s="307">
        <f t="shared" ca="1" si="70"/>
        <v>344.88859845185328</v>
      </c>
      <c r="I184" s="304">
        <f t="shared" ca="1" si="71"/>
        <v>351.06783564105581</v>
      </c>
      <c r="J184" s="306">
        <f t="shared" ca="1" si="72"/>
        <v>85.072674576534936</v>
      </c>
      <c r="K184" s="307">
        <f t="shared" ca="1" si="73"/>
        <v>458.22106165381359</v>
      </c>
      <c r="L184" s="304">
        <f t="shared" ca="1" si="58"/>
        <v>466.0513934135945</v>
      </c>
      <c r="M184" s="306">
        <f t="shared" ca="1" si="74"/>
        <v>1.3828966701955336</v>
      </c>
      <c r="N184" s="304">
        <f t="shared" ca="1" si="75"/>
        <v>79.234142704899014</v>
      </c>
      <c r="P184" s="310">
        <f t="shared" ca="1" si="76"/>
        <v>23</v>
      </c>
      <c r="Q184" s="304">
        <f t="shared" ca="1" si="77"/>
        <v>0</v>
      </c>
      <c r="R184" s="306">
        <f t="shared" ca="1" si="78"/>
        <v>0</v>
      </c>
      <c r="S184" s="307">
        <f t="shared" ca="1" si="79"/>
        <v>5.081000000000004</v>
      </c>
      <c r="T184" s="304">
        <f t="shared" ca="1" si="59"/>
        <v>49.844610000000038</v>
      </c>
      <c r="U184" s="311">
        <f t="shared" ca="1" si="60"/>
        <v>0</v>
      </c>
      <c r="V184" s="306">
        <f t="shared" ca="1" si="61"/>
        <v>1.1701251603123946</v>
      </c>
      <c r="W184" s="304">
        <f t="shared" ca="1" si="62"/>
        <v>442.81042807437115</v>
      </c>
      <c r="Y184" s="314" t="str">
        <f t="shared" ca="1" si="80"/>
        <v/>
      </c>
      <c r="Z184" s="315" t="str">
        <f t="shared" ca="1" si="81"/>
        <v/>
      </c>
      <c r="AA184" s="316" t="str">
        <f t="shared" ca="1" si="82"/>
        <v/>
      </c>
      <c r="AC184" s="310" t="e">
        <f t="shared" ca="1" si="83"/>
        <v>#N/A</v>
      </c>
      <c r="AD184" s="323" t="e">
        <f t="shared" ca="1" si="84"/>
        <v>#N/A</v>
      </c>
      <c r="AE184" s="324">
        <f t="shared" ca="1" si="63"/>
        <v>458.22106165381359</v>
      </c>
      <c r="AG184" s="306">
        <f t="shared" ca="1" si="85"/>
        <v>-97.301725105479036</v>
      </c>
      <c r="AH184" s="304">
        <f t="shared" ca="1" si="86"/>
        <v>-87.664297882314969</v>
      </c>
    </row>
    <row r="185" spans="1:34" x14ac:dyDescent="0.2">
      <c r="A185" s="347">
        <f t="shared" ca="1" si="64"/>
        <v>0.01</v>
      </c>
      <c r="B185" s="304">
        <f t="shared" ca="1" si="65"/>
        <v>1.8100000000000014</v>
      </c>
      <c r="D185" s="306">
        <f t="shared" ca="1" si="66"/>
        <v>-16.279312618039938</v>
      </c>
      <c r="E185" s="307">
        <f t="shared" ca="1" si="67"/>
        <v>-95.426297071040935</v>
      </c>
      <c r="F185" s="304">
        <f t="shared" ca="1" si="68"/>
        <v>96.804928552251042</v>
      </c>
      <c r="G185" s="306">
        <f t="shared" ca="1" si="69"/>
        <v>65.415251062493638</v>
      </c>
      <c r="H185" s="307">
        <f t="shared" ca="1" si="70"/>
        <v>343.93433548114285</v>
      </c>
      <c r="I185" s="304">
        <f t="shared" ca="1" si="71"/>
        <v>350.09996028909285</v>
      </c>
      <c r="J185" s="306">
        <f t="shared" ca="1" si="72"/>
        <v>85.727641052790773</v>
      </c>
      <c r="K185" s="307">
        <f t="shared" ca="1" si="73"/>
        <v>461.66517632347859</v>
      </c>
      <c r="L185" s="304">
        <f t="shared" ca="1" si="58"/>
        <v>469.55719935942278</v>
      </c>
      <c r="M185" s="306">
        <f t="shared" ca="1" si="74"/>
        <v>1.3828443289124901</v>
      </c>
      <c r="N185" s="304">
        <f t="shared" ca="1" si="75"/>
        <v>79.231143770286323</v>
      </c>
      <c r="P185" s="310">
        <f t="shared" ca="1" si="76"/>
        <v>23</v>
      </c>
      <c r="Q185" s="304">
        <f t="shared" ca="1" si="77"/>
        <v>0</v>
      </c>
      <c r="R185" s="306">
        <f t="shared" ca="1" si="78"/>
        <v>0</v>
      </c>
      <c r="S185" s="307">
        <f t="shared" ca="1" si="79"/>
        <v>5.081000000000004</v>
      </c>
      <c r="T185" s="304">
        <f t="shared" ca="1" si="59"/>
        <v>49.844610000000038</v>
      </c>
      <c r="U185" s="311">
        <f t="shared" ca="1" si="60"/>
        <v>0</v>
      </c>
      <c r="V185" s="306">
        <f t="shared" ca="1" si="61"/>
        <v>1.1697220120041203</v>
      </c>
      <c r="W185" s="304">
        <f t="shared" ca="1" si="62"/>
        <v>440.22046082499264</v>
      </c>
      <c r="Y185" s="314" t="str">
        <f t="shared" ca="1" si="80"/>
        <v/>
      </c>
      <c r="Z185" s="315" t="str">
        <f t="shared" ca="1" si="81"/>
        <v/>
      </c>
      <c r="AA185" s="316" t="str">
        <f t="shared" ca="1" si="82"/>
        <v/>
      </c>
      <c r="AC185" s="310" t="e">
        <f t="shared" ca="1" si="83"/>
        <v>#N/A</v>
      </c>
      <c r="AD185" s="323" t="e">
        <f t="shared" ca="1" si="84"/>
        <v>#N/A</v>
      </c>
      <c r="AE185" s="324">
        <f t="shared" ca="1" si="63"/>
        <v>461.66517632347859</v>
      </c>
      <c r="AG185" s="306">
        <f t="shared" ca="1" si="85"/>
        <v>-96.7875831531599</v>
      </c>
      <c r="AH185" s="304">
        <f t="shared" ca="1" si="86"/>
        <v>-87.150251539927339</v>
      </c>
    </row>
    <row r="186" spans="1:34" x14ac:dyDescent="0.2">
      <c r="A186" s="347">
        <f t="shared" ca="1" si="64"/>
        <v>0.01</v>
      </c>
      <c r="B186" s="304">
        <f t="shared" ca="1" si="65"/>
        <v>1.8200000000000014</v>
      </c>
      <c r="D186" s="306">
        <f t="shared" ca="1" si="66"/>
        <v>-16.188551090216585</v>
      </c>
      <c r="E186" s="307">
        <f t="shared" ca="1" si="67"/>
        <v>-94.924686119557094</v>
      </c>
      <c r="F186" s="304">
        <f t="shared" ca="1" si="68"/>
        <v>96.29519832939225</v>
      </c>
      <c r="G186" s="306">
        <f t="shared" ca="1" si="69"/>
        <v>65.253365551591472</v>
      </c>
      <c r="H186" s="307">
        <f t="shared" ca="1" si="70"/>
        <v>342.98508861994731</v>
      </c>
      <c r="I186" s="304">
        <f t="shared" ca="1" si="71"/>
        <v>349.13718325529686</v>
      </c>
      <c r="J186" s="306">
        <f t="shared" ca="1" si="72"/>
        <v>86.380984135861198</v>
      </c>
      <c r="K186" s="307">
        <f t="shared" ca="1" si="73"/>
        <v>465.09977344398402</v>
      </c>
      <c r="L186" s="304">
        <f t="shared" ca="1" si="58"/>
        <v>473.05335183034606</v>
      </c>
      <c r="M186" s="306">
        <f t="shared" ca="1" si="74"/>
        <v>1.3827918288458343</v>
      </c>
      <c r="N186" s="304">
        <f t="shared" ca="1" si="75"/>
        <v>79.228135738042795</v>
      </c>
      <c r="P186" s="310">
        <f t="shared" ca="1" si="76"/>
        <v>23</v>
      </c>
      <c r="Q186" s="304">
        <f t="shared" ca="1" si="77"/>
        <v>0</v>
      </c>
      <c r="R186" s="306">
        <f t="shared" ca="1" si="78"/>
        <v>0</v>
      </c>
      <c r="S186" s="307">
        <f t="shared" ca="1" si="79"/>
        <v>5.081000000000004</v>
      </c>
      <c r="T186" s="304">
        <f t="shared" ca="1" si="59"/>
        <v>49.844610000000038</v>
      </c>
      <c r="U186" s="311">
        <f t="shared" ca="1" si="60"/>
        <v>0</v>
      </c>
      <c r="V186" s="306">
        <f t="shared" ca="1" si="61"/>
        <v>1.1693201128969626</v>
      </c>
      <c r="W186" s="304">
        <f t="shared" ca="1" si="62"/>
        <v>437.65214962300274</v>
      </c>
      <c r="Y186" s="314" t="str">
        <f t="shared" ca="1" si="80"/>
        <v/>
      </c>
      <c r="Z186" s="315" t="str">
        <f t="shared" ca="1" si="81"/>
        <v/>
      </c>
      <c r="AA186" s="316" t="str">
        <f t="shared" ca="1" si="82"/>
        <v/>
      </c>
      <c r="AC186" s="310" t="e">
        <f t="shared" ca="1" si="83"/>
        <v>#N/A</v>
      </c>
      <c r="AD186" s="323" t="e">
        <f t="shared" ca="1" si="84"/>
        <v>#N/A</v>
      </c>
      <c r="AE186" s="324">
        <f t="shared" ca="1" si="63"/>
        <v>465.09977344398402</v>
      </c>
      <c r="AG186" s="306">
        <f t="shared" ca="1" si="85"/>
        <v>-96.277751495193669</v>
      </c>
      <c r="AH186" s="304">
        <f t="shared" ca="1" si="86"/>
        <v>-86.640515808894378</v>
      </c>
    </row>
    <row r="187" spans="1:34" x14ac:dyDescent="0.2">
      <c r="A187" s="347">
        <f t="shared" ca="1" si="64"/>
        <v>0.01</v>
      </c>
      <c r="B187" s="304">
        <f t="shared" ca="1" si="65"/>
        <v>1.8300000000000014</v>
      </c>
      <c r="D187" s="306">
        <f t="shared" ca="1" si="66"/>
        <v>-16.09854712609814</v>
      </c>
      <c r="E187" s="307">
        <f t="shared" ca="1" si="67"/>
        <v>-94.427269408604502</v>
      </c>
      <c r="F187" s="304">
        <f t="shared" ca="1" si="68"/>
        <v>95.789730282198718</v>
      </c>
      <c r="G187" s="306">
        <f t="shared" ca="1" si="69"/>
        <v>65.092380080330486</v>
      </c>
      <c r="H187" s="307">
        <f t="shared" ca="1" si="70"/>
        <v>342.04081592586124</v>
      </c>
      <c r="I187" s="304">
        <f t="shared" ca="1" si="71"/>
        <v>348.17946192122116</v>
      </c>
      <c r="J187" s="306">
        <f t="shared" ca="1" si="72"/>
        <v>87.032712864020809</v>
      </c>
      <c r="K187" s="307">
        <f t="shared" ca="1" si="73"/>
        <v>468.52490296671306</v>
      </c>
      <c r="L187" s="304">
        <f t="shared" ca="1" si="58"/>
        <v>476.53990159108287</v>
      </c>
      <c r="M187" s="306">
        <f t="shared" ca="1" si="74"/>
        <v>1.382739169838259</v>
      </c>
      <c r="N187" s="304">
        <f t="shared" ca="1" si="75"/>
        <v>79.22511859915538</v>
      </c>
      <c r="P187" s="310">
        <f t="shared" ca="1" si="76"/>
        <v>23</v>
      </c>
      <c r="Q187" s="304">
        <f t="shared" ca="1" si="77"/>
        <v>0</v>
      </c>
      <c r="R187" s="306">
        <f t="shared" ca="1" si="78"/>
        <v>0</v>
      </c>
      <c r="S187" s="307">
        <f t="shared" ca="1" si="79"/>
        <v>5.081000000000004</v>
      </c>
      <c r="T187" s="304">
        <f t="shared" ca="1" si="59"/>
        <v>49.844610000000038</v>
      </c>
      <c r="U187" s="311">
        <f t="shared" ca="1" si="60"/>
        <v>0</v>
      </c>
      <c r="V187" s="306">
        <f t="shared" ca="1" si="61"/>
        <v>1.1689194559593266</v>
      </c>
      <c r="W187" s="304">
        <f t="shared" ca="1" si="62"/>
        <v>435.10525176811012</v>
      </c>
      <c r="Y187" s="314" t="str">
        <f t="shared" ca="1" si="80"/>
        <v/>
      </c>
      <c r="Z187" s="315" t="str">
        <f t="shared" ca="1" si="81"/>
        <v/>
      </c>
      <c r="AA187" s="316" t="str">
        <f t="shared" ca="1" si="82"/>
        <v/>
      </c>
      <c r="AC187" s="310" t="e">
        <f t="shared" ca="1" si="83"/>
        <v>#N/A</v>
      </c>
      <c r="AD187" s="323" t="e">
        <f t="shared" ca="1" si="84"/>
        <v>#N/A</v>
      </c>
      <c r="AE187" s="324">
        <f t="shared" ca="1" si="63"/>
        <v>468.52490296671306</v>
      </c>
      <c r="AG187" s="306">
        <f t="shared" ca="1" si="85"/>
        <v>-95.772181682145046</v>
      </c>
      <c r="AH187" s="304">
        <f t="shared" ca="1" si="86"/>
        <v>-86.135042240307499</v>
      </c>
    </row>
    <row r="188" spans="1:34" x14ac:dyDescent="0.2">
      <c r="A188" s="347">
        <f t="shared" ca="1" si="64"/>
        <v>0.01</v>
      </c>
      <c r="B188" s="304">
        <f t="shared" ca="1" si="65"/>
        <v>1.8400000000000014</v>
      </c>
      <c r="D188" s="306">
        <f t="shared" ca="1" si="66"/>
        <v>-16.009292232276806</v>
      </c>
      <c r="E188" s="307">
        <f t="shared" ca="1" si="67"/>
        <v>-93.933999933107216</v>
      </c>
      <c r="F188" s="304">
        <f t="shared" ca="1" si="68"/>
        <v>95.288476644405563</v>
      </c>
      <c r="G188" s="306">
        <f t="shared" ca="1" si="69"/>
        <v>64.932287158007711</v>
      </c>
      <c r="H188" s="307">
        <f t="shared" ca="1" si="70"/>
        <v>341.10147592653016</v>
      </c>
      <c r="I188" s="304">
        <f t="shared" ca="1" si="71"/>
        <v>347.2267541460871</v>
      </c>
      <c r="J188" s="306">
        <f t="shared" ca="1" si="72"/>
        <v>87.682836200212506</v>
      </c>
      <c r="K188" s="307">
        <f t="shared" ca="1" si="73"/>
        <v>471.94061442597501</v>
      </c>
      <c r="L188" s="304">
        <f t="shared" ca="1" si="58"/>
        <v>480.01689898260884</v>
      </c>
      <c r="M188" s="306">
        <f t="shared" ca="1" si="74"/>
        <v>1.3826863517316457</v>
      </c>
      <c r="N188" s="304">
        <f t="shared" ca="1" si="75"/>
        <v>79.222092344564558</v>
      </c>
      <c r="P188" s="310">
        <f t="shared" ca="1" si="76"/>
        <v>23</v>
      </c>
      <c r="Q188" s="304">
        <f t="shared" ca="1" si="77"/>
        <v>0</v>
      </c>
      <c r="R188" s="306">
        <f t="shared" ca="1" si="78"/>
        <v>0</v>
      </c>
      <c r="S188" s="307">
        <f t="shared" ca="1" si="79"/>
        <v>5.081000000000004</v>
      </c>
      <c r="T188" s="304">
        <f t="shared" ca="1" si="59"/>
        <v>49.844610000000038</v>
      </c>
      <c r="U188" s="311">
        <f t="shared" ca="1" si="60"/>
        <v>0</v>
      </c>
      <c r="V188" s="306">
        <f t="shared" ca="1" si="61"/>
        <v>1.168520034220456</v>
      </c>
      <c r="W188" s="304">
        <f t="shared" ca="1" si="62"/>
        <v>432.57952796993936</v>
      </c>
      <c r="Y188" s="314" t="str">
        <f t="shared" ca="1" si="80"/>
        <v/>
      </c>
      <c r="Z188" s="315" t="str">
        <f t="shared" ca="1" si="81"/>
        <v/>
      </c>
      <c r="AA188" s="316" t="str">
        <f t="shared" ca="1" si="82"/>
        <v/>
      </c>
      <c r="AC188" s="310" t="e">
        <f t="shared" ca="1" si="83"/>
        <v>#N/A</v>
      </c>
      <c r="AD188" s="323" t="e">
        <f t="shared" ca="1" si="84"/>
        <v>#N/A</v>
      </c>
      <c r="AE188" s="324">
        <f t="shared" ca="1" si="63"/>
        <v>471.94061442597501</v>
      </c>
      <c r="AG188" s="306">
        <f t="shared" ca="1" si="85"/>
        <v>-95.270825947239686</v>
      </c>
      <c r="AH188" s="304">
        <f t="shared" ca="1" si="86"/>
        <v>-85.633783067921627</v>
      </c>
    </row>
    <row r="189" spans="1:34" x14ac:dyDescent="0.2">
      <c r="A189" s="347">
        <f t="shared" ca="1" si="64"/>
        <v>0.01</v>
      </c>
      <c r="B189" s="304">
        <f t="shared" ca="1" si="65"/>
        <v>1.8500000000000014</v>
      </c>
      <c r="D189" s="306">
        <f t="shared" ca="1" si="66"/>
        <v>-15.920778034674774</v>
      </c>
      <c r="E189" s="307">
        <f t="shared" ca="1" si="67"/>
        <v>-93.444831348406083</v>
      </c>
      <c r="F189" s="304">
        <f t="shared" ca="1" si="68"/>
        <v>94.791390320858994</v>
      </c>
      <c r="G189" s="306">
        <f t="shared" ca="1" si="69"/>
        <v>64.773079377660963</v>
      </c>
      <c r="H189" s="307">
        <f t="shared" ca="1" si="70"/>
        <v>340.16702761304612</v>
      </c>
      <c r="I189" s="304">
        <f t="shared" ca="1" si="71"/>
        <v>346.27901826007252</v>
      </c>
      <c r="J189" s="306">
        <f t="shared" ca="1" si="72"/>
        <v>88.331363032890849</v>
      </c>
      <c r="K189" s="307">
        <f t="shared" ca="1" si="73"/>
        <v>475.34695694367292</v>
      </c>
      <c r="L189" s="304">
        <f t="shared" ca="1" si="58"/>
        <v>483.48439392689647</v>
      </c>
      <c r="M189" s="306">
        <f t="shared" ca="1" si="74"/>
        <v>1.3826333743670634</v>
      </c>
      <c r="N189" s="304">
        <f t="shared" ca="1" si="75"/>
        <v>79.21905696516427</v>
      </c>
      <c r="P189" s="310">
        <f t="shared" ca="1" si="76"/>
        <v>23</v>
      </c>
      <c r="Q189" s="304">
        <f t="shared" ca="1" si="77"/>
        <v>0</v>
      </c>
      <c r="R189" s="306">
        <f t="shared" ca="1" si="78"/>
        <v>0</v>
      </c>
      <c r="S189" s="307">
        <f t="shared" ca="1" si="79"/>
        <v>5.081000000000004</v>
      </c>
      <c r="T189" s="304">
        <f t="shared" ca="1" si="59"/>
        <v>49.844610000000038</v>
      </c>
      <c r="U189" s="311">
        <f t="shared" ca="1" si="60"/>
        <v>0</v>
      </c>
      <c r="V189" s="306">
        <f t="shared" ca="1" si="61"/>
        <v>1.1681218407697336</v>
      </c>
      <c r="W189" s="304">
        <f t="shared" ca="1" si="62"/>
        <v>430.07474229049086</v>
      </c>
      <c r="Y189" s="314" t="str">
        <f t="shared" ca="1" si="80"/>
        <v/>
      </c>
      <c r="Z189" s="315" t="str">
        <f t="shared" ca="1" si="81"/>
        <v/>
      </c>
      <c r="AA189" s="316" t="str">
        <f t="shared" ca="1" si="82"/>
        <v/>
      </c>
      <c r="AC189" s="310" t="e">
        <f t="shared" ca="1" si="83"/>
        <v>#N/A</v>
      </c>
      <c r="AD189" s="323" t="e">
        <f t="shared" ca="1" si="84"/>
        <v>#N/A</v>
      </c>
      <c r="AE189" s="324">
        <f t="shared" ca="1" si="63"/>
        <v>475.34695694367292</v>
      </c>
      <c r="AG189" s="306">
        <f t="shared" ca="1" si="85"/>
        <v>-94.773637194811911</v>
      </c>
      <c r="AH189" s="304">
        <f t="shared" ca="1" si="86"/>
        <v>-85.13669119660284</v>
      </c>
    </row>
    <row r="190" spans="1:34" x14ac:dyDescent="0.2">
      <c r="A190" s="347">
        <f t="shared" ca="1" si="64"/>
        <v>0.01</v>
      </c>
      <c r="B190" s="304">
        <f t="shared" ca="1" si="65"/>
        <v>1.8600000000000014</v>
      </c>
      <c r="D190" s="306">
        <f t="shared" ca="1" si="66"/>
        <v>-15.832996276530643</v>
      </c>
      <c r="E190" s="307">
        <f t="shared" ca="1" si="67"/>
        <v>-92.95971795911467</v>
      </c>
      <c r="F190" s="304">
        <f t="shared" ca="1" si="68"/>
        <v>94.29842487619176</v>
      </c>
      <c r="G190" s="306">
        <f t="shared" ca="1" si="69"/>
        <v>64.614749414895655</v>
      </c>
      <c r="H190" s="307">
        <f t="shared" ca="1" si="70"/>
        <v>339.23743043345496</v>
      </c>
      <c r="I190" s="304">
        <f t="shared" ca="1" si="71"/>
        <v>345.33621305771419</v>
      </c>
      <c r="J190" s="306">
        <f t="shared" ca="1" si="72"/>
        <v>88.978302176853632</v>
      </c>
      <c r="K190" s="307">
        <f t="shared" ca="1" si="73"/>
        <v>478.74397923390541</v>
      </c>
      <c r="L190" s="304">
        <f t="shared" ca="1" si="58"/>
        <v>486.94243593158888</v>
      </c>
      <c r="M190" s="306">
        <f t="shared" ca="1" si="74"/>
        <v>1.3825802375847682</v>
      </c>
      <c r="N190" s="304">
        <f t="shared" ca="1" si="75"/>
        <v>79.216012451801859</v>
      </c>
      <c r="P190" s="310">
        <f t="shared" ca="1" si="76"/>
        <v>23</v>
      </c>
      <c r="Q190" s="304">
        <f t="shared" ca="1" si="77"/>
        <v>0</v>
      </c>
      <c r="R190" s="306">
        <f t="shared" ca="1" si="78"/>
        <v>0</v>
      </c>
      <c r="S190" s="307">
        <f t="shared" ca="1" si="79"/>
        <v>5.081000000000004</v>
      </c>
      <c r="T190" s="304">
        <f t="shared" ca="1" si="59"/>
        <v>49.844610000000038</v>
      </c>
      <c r="U190" s="311">
        <f t="shared" ca="1" si="60"/>
        <v>0</v>
      </c>
      <c r="V190" s="306">
        <f t="shared" ca="1" si="61"/>
        <v>1.1677248687559916</v>
      </c>
      <c r="W190" s="304">
        <f t="shared" ca="1" si="62"/>
        <v>427.5906620877351</v>
      </c>
      <c r="Y190" s="314" t="str">
        <f t="shared" ca="1" si="80"/>
        <v/>
      </c>
      <c r="Z190" s="315" t="str">
        <f t="shared" ca="1" si="81"/>
        <v/>
      </c>
      <c r="AA190" s="316" t="str">
        <f t="shared" ca="1" si="82"/>
        <v/>
      </c>
      <c r="AC190" s="310" t="e">
        <f t="shared" ca="1" si="83"/>
        <v>#N/A</v>
      </c>
      <c r="AD190" s="323" t="e">
        <f t="shared" ca="1" si="84"/>
        <v>#N/A</v>
      </c>
      <c r="AE190" s="324">
        <f t="shared" ca="1" si="63"/>
        <v>478.74397923390541</v>
      </c>
      <c r="AG190" s="306">
        <f t="shared" ca="1" si="85"/>
        <v>-94.280568988980107</v>
      </c>
      <c r="AH190" s="304">
        <f t="shared" ca="1" si="86"/>
        <v>-84.643720191003837</v>
      </c>
    </row>
    <row r="191" spans="1:34" x14ac:dyDescent="0.2">
      <c r="A191" s="347">
        <f t="shared" ca="1" si="64"/>
        <v>0.01</v>
      </c>
      <c r="B191" s="304">
        <f t="shared" ca="1" si="65"/>
        <v>1.8700000000000014</v>
      </c>
      <c r="D191" s="306">
        <f t="shared" ca="1" si="66"/>
        <v>-15.745938816425458</v>
      </c>
      <c r="E191" s="307">
        <f t="shared" ca="1" si="67"/>
        <v>-92.478614708194911</v>
      </c>
      <c r="F191" s="304">
        <f t="shared" ca="1" si="68"/>
        <v>93.809534523721936</v>
      </c>
      <c r="G191" s="306">
        <f t="shared" ca="1" si="69"/>
        <v>64.4572900267314</v>
      </c>
      <c r="H191" s="307">
        <f t="shared" ca="1" si="70"/>
        <v>338.31264428637303</v>
      </c>
      <c r="I191" s="304">
        <f t="shared" ca="1" si="71"/>
        <v>344.39829779142076</v>
      </c>
      <c r="J191" s="306">
        <f t="shared" ca="1" si="72"/>
        <v>89.623662374061766</v>
      </c>
      <c r="K191" s="307">
        <f t="shared" ca="1" si="73"/>
        <v>482.13172960750455</v>
      </c>
      <c r="L191" s="304">
        <f t="shared" ca="1" si="58"/>
        <v>490.39107409460837</v>
      </c>
      <c r="M191" s="306">
        <f t="shared" ca="1" si="74"/>
        <v>1.3825269412242023</v>
      </c>
      <c r="N191" s="304">
        <f t="shared" ca="1" si="75"/>
        <v>79.212958795278013</v>
      </c>
      <c r="P191" s="310">
        <f t="shared" ca="1" si="76"/>
        <v>23</v>
      </c>
      <c r="Q191" s="304">
        <f t="shared" ca="1" si="77"/>
        <v>0</v>
      </c>
      <c r="R191" s="306">
        <f t="shared" ca="1" si="78"/>
        <v>0</v>
      </c>
      <c r="S191" s="307">
        <f t="shared" ca="1" si="79"/>
        <v>5.081000000000004</v>
      </c>
      <c r="T191" s="304">
        <f t="shared" ca="1" si="59"/>
        <v>49.844610000000038</v>
      </c>
      <c r="U191" s="311">
        <f t="shared" ca="1" si="60"/>
        <v>0</v>
      </c>
      <c r="V191" s="306">
        <f t="shared" ca="1" si="61"/>
        <v>1.1673291113868343</v>
      </c>
      <c r="W191" s="304">
        <f t="shared" ca="1" si="62"/>
        <v>425.12705796031287</v>
      </c>
      <c r="Y191" s="314" t="str">
        <f t="shared" ca="1" si="80"/>
        <v/>
      </c>
      <c r="Z191" s="315" t="str">
        <f t="shared" ca="1" si="81"/>
        <v/>
      </c>
      <c r="AA191" s="316" t="str">
        <f t="shared" ca="1" si="82"/>
        <v/>
      </c>
      <c r="AC191" s="310" t="e">
        <f t="shared" ca="1" si="83"/>
        <v>#N/A</v>
      </c>
      <c r="AD191" s="323" t="e">
        <f t="shared" ca="1" si="84"/>
        <v>#N/A</v>
      </c>
      <c r="AE191" s="324">
        <f t="shared" ca="1" si="63"/>
        <v>482.13172960750455</v>
      </c>
      <c r="AG191" s="306">
        <f t="shared" ca="1" si="85"/>
        <v>-93.791575542545445</v>
      </c>
      <c r="AH191" s="304">
        <f t="shared" ca="1" si="86"/>
        <v>-84.154824264462661</v>
      </c>
    </row>
    <row r="192" spans="1:34" x14ac:dyDescent="0.2">
      <c r="A192" s="347">
        <f t="shared" ca="1" si="64"/>
        <v>0.01</v>
      </c>
      <c r="B192" s="304">
        <f t="shared" ca="1" si="65"/>
        <v>1.8800000000000014</v>
      </c>
      <c r="D192" s="306">
        <f t="shared" ca="1" si="66"/>
        <v>-15.659597626347509</v>
      </c>
      <c r="E192" s="307">
        <f t="shared" ca="1" si="67"/>
        <v>-92.001477166246758</v>
      </c>
      <c r="F192" s="304">
        <f t="shared" ca="1" si="68"/>
        <v>93.324674114569135</v>
      </c>
      <c r="G192" s="306">
        <f t="shared" ca="1" si="69"/>
        <v>64.300694050467925</v>
      </c>
      <c r="H192" s="307">
        <f t="shared" ca="1" si="70"/>
        <v>337.39262951471056</v>
      </c>
      <c r="I192" s="304">
        <f t="shared" ca="1" si="71"/>
        <v>343.46523216509502</v>
      </c>
      <c r="J192" s="306">
        <f t="shared" ca="1" si="72"/>
        <v>90.267452294447764</v>
      </c>
      <c r="K192" s="307">
        <f t="shared" ca="1" si="73"/>
        <v>485.51025597651</v>
      </c>
      <c r="L192" s="304">
        <f t="shared" ca="1" si="58"/>
        <v>493.83035710870053</v>
      </c>
      <c r="M192" s="306">
        <f t="shared" ca="1" si="74"/>
        <v>1.3824734851239928</v>
      </c>
      <c r="N192" s="304">
        <f t="shared" ca="1" si="75"/>
        <v>79.209895986346794</v>
      </c>
      <c r="P192" s="310">
        <f t="shared" ca="1" si="76"/>
        <v>23</v>
      </c>
      <c r="Q192" s="304">
        <f t="shared" ca="1" si="77"/>
        <v>0</v>
      </c>
      <c r="R192" s="306">
        <f t="shared" ca="1" si="78"/>
        <v>0</v>
      </c>
      <c r="S192" s="307">
        <f t="shared" ca="1" si="79"/>
        <v>5.081000000000004</v>
      </c>
      <c r="T192" s="304">
        <f t="shared" ca="1" si="59"/>
        <v>49.844610000000038</v>
      </c>
      <c r="U192" s="311">
        <f t="shared" ca="1" si="60"/>
        <v>0</v>
      </c>
      <c r="V192" s="306">
        <f t="shared" ca="1" si="61"/>
        <v>1.1669345619279645</v>
      </c>
      <c r="W192" s="304">
        <f t="shared" ca="1" si="62"/>
        <v>422.68370369331745</v>
      </c>
      <c r="Y192" s="314" t="str">
        <f t="shared" ca="1" si="80"/>
        <v/>
      </c>
      <c r="Z192" s="315" t="str">
        <f t="shared" ca="1" si="81"/>
        <v/>
      </c>
      <c r="AA192" s="316" t="str">
        <f t="shared" ca="1" si="82"/>
        <v/>
      </c>
      <c r="AC192" s="310" t="e">
        <f t="shared" ca="1" si="83"/>
        <v>#N/A</v>
      </c>
      <c r="AD192" s="323" t="e">
        <f t="shared" ca="1" si="84"/>
        <v>#N/A</v>
      </c>
      <c r="AE192" s="324">
        <f t="shared" ca="1" si="63"/>
        <v>485.51025597651</v>
      </c>
      <c r="AG192" s="306">
        <f t="shared" ca="1" si="85"/>
        <v>-93.306611706108157</v>
      </c>
      <c r="AH192" s="304">
        <f t="shared" ca="1" si="86"/>
        <v>-83.669958268118975</v>
      </c>
    </row>
    <row r="193" spans="1:34" x14ac:dyDescent="0.2">
      <c r="A193" s="347">
        <f t="shared" ca="1" si="64"/>
        <v>0.01</v>
      </c>
      <c r="B193" s="304">
        <f t="shared" ca="1" si="65"/>
        <v>1.8900000000000015</v>
      </c>
      <c r="D193" s="306">
        <f t="shared" ca="1" si="66"/>
        <v>-15.573964789794967</v>
      </c>
      <c r="E193" s="307">
        <f t="shared" ca="1" si="67"/>
        <v>-91.528261521007721</v>
      </c>
      <c r="F193" s="304">
        <f t="shared" ca="1" si="68"/>
        <v>92.84379912698401</v>
      </c>
      <c r="G193" s="306">
        <f t="shared" ca="1" si="69"/>
        <v>64.144954402569979</v>
      </c>
      <c r="H193" s="307">
        <f t="shared" ca="1" si="70"/>
        <v>336.4773468995005</v>
      </c>
      <c r="I193" s="304">
        <f t="shared" ca="1" si="71"/>
        <v>342.53697632786242</v>
      </c>
      <c r="J193" s="306">
        <f t="shared" ca="1" si="72"/>
        <v>90.909680536712955</v>
      </c>
      <c r="K193" s="307">
        <f t="shared" ca="1" si="73"/>
        <v>488.87960585858104</v>
      </c>
      <c r="L193" s="304">
        <f t="shared" ca="1" si="58"/>
        <v>497.26033326591488</v>
      </c>
      <c r="M193" s="306">
        <f t="shared" ca="1" si="74"/>
        <v>1.3824198691219514</v>
      </c>
      <c r="N193" s="304">
        <f t="shared" ca="1" si="75"/>
        <v>79.206824015715441</v>
      </c>
      <c r="P193" s="310">
        <f t="shared" ca="1" si="76"/>
        <v>23</v>
      </c>
      <c r="Q193" s="304">
        <f t="shared" ca="1" si="77"/>
        <v>0</v>
      </c>
      <c r="R193" s="306">
        <f t="shared" ca="1" si="78"/>
        <v>0</v>
      </c>
      <c r="S193" s="307">
        <f t="shared" ca="1" si="79"/>
        <v>5.081000000000004</v>
      </c>
      <c r="T193" s="304">
        <f t="shared" ca="1" si="59"/>
        <v>49.844610000000038</v>
      </c>
      <c r="U193" s="311">
        <f t="shared" ca="1" si="60"/>
        <v>0</v>
      </c>
      <c r="V193" s="306">
        <f t="shared" ca="1" si="61"/>
        <v>1.1665412137025279</v>
      </c>
      <c r="W193" s="304">
        <f t="shared" ca="1" si="62"/>
        <v>420.26037620513682</v>
      </c>
      <c r="Y193" s="314" t="str">
        <f t="shared" ca="1" si="80"/>
        <v/>
      </c>
      <c r="Z193" s="315" t="str">
        <f t="shared" ca="1" si="81"/>
        <v/>
      </c>
      <c r="AA193" s="316" t="str">
        <f t="shared" ca="1" si="82"/>
        <v/>
      </c>
      <c r="AC193" s="310" t="e">
        <f t="shared" ca="1" si="83"/>
        <v>#N/A</v>
      </c>
      <c r="AD193" s="323" t="e">
        <f t="shared" ca="1" si="84"/>
        <v>#N/A</v>
      </c>
      <c r="AE193" s="324">
        <f t="shared" ca="1" si="63"/>
        <v>488.87960585858104</v>
      </c>
      <c r="AG193" s="306">
        <f t="shared" ca="1" si="85"/>
        <v>-92.825632957397019</v>
      </c>
      <c r="AH193" s="304">
        <f t="shared" ca="1" si="86"/>
        <v>-83.189077680243486</v>
      </c>
    </row>
    <row r="194" spans="1:34" x14ac:dyDescent="0.2">
      <c r="A194" s="347">
        <f t="shared" ca="1" si="64"/>
        <v>0.01</v>
      </c>
      <c r="B194" s="304">
        <f t="shared" ca="1" si="65"/>
        <v>1.9000000000000015</v>
      </c>
      <c r="D194" s="306">
        <f t="shared" ca="1" si="66"/>
        <v>-15.489032499915606</v>
      </c>
      <c r="E194" s="307">
        <f t="shared" ca="1" si="67"/>
        <v>-91.058924567057318</v>
      </c>
      <c r="F194" s="304">
        <f t="shared" ca="1" si="68"/>
        <v>92.366865655885917</v>
      </c>
      <c r="G194" s="306">
        <f t="shared" ca="1" si="69"/>
        <v>63.990064077570821</v>
      </c>
      <c r="H194" s="307">
        <f t="shared" ca="1" si="70"/>
        <v>335.56675765382994</v>
      </c>
      <c r="I194" s="304">
        <f t="shared" ca="1" si="71"/>
        <v>341.61349086790449</v>
      </c>
      <c r="J194" s="306">
        <f t="shared" ca="1" si="72"/>
        <v>91.550355629113653</v>
      </c>
      <c r="K194" s="307">
        <f t="shared" ca="1" si="73"/>
        <v>492.23982638134771</v>
      </c>
      <c r="L194" s="304">
        <f t="shared" ca="1" si="58"/>
        <v>500.6810504620247</v>
      </c>
      <c r="M194" s="306">
        <f t="shared" ca="1" si="74"/>
        <v>1.3823660930550734</v>
      </c>
      <c r="N194" s="304">
        <f t="shared" ca="1" si="75"/>
        <v>79.203742874044522</v>
      </c>
      <c r="P194" s="310">
        <f t="shared" ca="1" si="76"/>
        <v>23</v>
      </c>
      <c r="Q194" s="304">
        <f t="shared" ca="1" si="77"/>
        <v>0</v>
      </c>
      <c r="R194" s="306">
        <f t="shared" ca="1" si="78"/>
        <v>0</v>
      </c>
      <c r="S194" s="307">
        <f t="shared" ca="1" si="79"/>
        <v>5.081000000000004</v>
      </c>
      <c r="T194" s="304">
        <f t="shared" ca="1" si="59"/>
        <v>49.844610000000038</v>
      </c>
      <c r="U194" s="311">
        <f t="shared" ca="1" si="60"/>
        <v>0</v>
      </c>
      <c r="V194" s="306">
        <f t="shared" ca="1" si="61"/>
        <v>1.1661490600904574</v>
      </c>
      <c r="W194" s="304">
        <f t="shared" ca="1" si="62"/>
        <v>417.85685549532695</v>
      </c>
      <c r="Y194" s="314" t="str">
        <f t="shared" ca="1" si="80"/>
        <v/>
      </c>
      <c r="Z194" s="315" t="str">
        <f t="shared" ca="1" si="81"/>
        <v/>
      </c>
      <c r="AA194" s="316" t="str">
        <f t="shared" ca="1" si="82"/>
        <v/>
      </c>
      <c r="AC194" s="310" t="e">
        <f t="shared" ca="1" si="83"/>
        <v>#N/A</v>
      </c>
      <c r="AD194" s="323" t="e">
        <f t="shared" ca="1" si="84"/>
        <v>#N/A</v>
      </c>
      <c r="AE194" s="324">
        <f t="shared" ca="1" si="63"/>
        <v>492.23982638134771</v>
      </c>
      <c r="AG194" s="306">
        <f t="shared" ca="1" si="85"/>
        <v>-92.348595390807006</v>
      </c>
      <c r="AH194" s="304">
        <f t="shared" ca="1" si="86"/>
        <v>-82.712138595775727</v>
      </c>
    </row>
    <row r="195" spans="1:34" x14ac:dyDescent="0.2">
      <c r="A195" s="347">
        <f t="shared" ca="1" si="64"/>
        <v>0.01</v>
      </c>
      <c r="B195" s="304">
        <f t="shared" ca="1" si="65"/>
        <v>1.9100000000000015</v>
      </c>
      <c r="D195" s="306">
        <f t="shared" ca="1" si="66"/>
        <v>-15.404793057682594</v>
      </c>
      <c r="E195" s="307">
        <f t="shared" ca="1" si="67"/>
        <v>-90.593423695721597</v>
      </c>
      <c r="F195" s="304">
        <f t="shared" ca="1" si="68"/>
        <v>91.893830402604053</v>
      </c>
      <c r="G195" s="306">
        <f t="shared" ca="1" si="69"/>
        <v>63.836016146993998</v>
      </c>
      <c r="H195" s="307">
        <f t="shared" ca="1" si="70"/>
        <v>334.66082341687274</v>
      </c>
      <c r="I195" s="304">
        <f t="shared" ca="1" si="71"/>
        <v>340.6947368063947</v>
      </c>
      <c r="J195" s="306">
        <f t="shared" ca="1" si="72"/>
        <v>92.18948603023648</v>
      </c>
      <c r="K195" s="307">
        <f t="shared" ca="1" si="73"/>
        <v>495.59096428670125</v>
      </c>
      <c r="L195" s="304">
        <f t="shared" ca="1" si="58"/>
        <v>504.09255620088419</v>
      </c>
      <c r="M195" s="306">
        <f t="shared" ca="1" si="74"/>
        <v>1.3823121567595362</v>
      </c>
      <c r="N195" s="304">
        <f t="shared" ca="1" si="75"/>
        <v>79.20065255194767</v>
      </c>
      <c r="P195" s="310">
        <f t="shared" ca="1" si="76"/>
        <v>23</v>
      </c>
      <c r="Q195" s="304">
        <f t="shared" ca="1" si="77"/>
        <v>0</v>
      </c>
      <c r="R195" s="306">
        <f t="shared" ca="1" si="78"/>
        <v>0</v>
      </c>
      <c r="S195" s="307">
        <f t="shared" ca="1" si="79"/>
        <v>5.081000000000004</v>
      </c>
      <c r="T195" s="304">
        <f t="shared" ca="1" si="59"/>
        <v>49.844610000000038</v>
      </c>
      <c r="U195" s="311">
        <f t="shared" ca="1" si="60"/>
        <v>0</v>
      </c>
      <c r="V195" s="306">
        <f t="shared" ca="1" si="61"/>
        <v>1.1657580945278359</v>
      </c>
      <c r="W195" s="304">
        <f t="shared" ca="1" si="62"/>
        <v>415.47292459350092</v>
      </c>
      <c r="Y195" s="314" t="str">
        <f t="shared" ca="1" si="80"/>
        <v/>
      </c>
      <c r="Z195" s="315" t="str">
        <f t="shared" ca="1" si="81"/>
        <v/>
      </c>
      <c r="AA195" s="316" t="str">
        <f t="shared" ca="1" si="82"/>
        <v/>
      </c>
      <c r="AC195" s="310" t="e">
        <f t="shared" ca="1" si="83"/>
        <v>#N/A</v>
      </c>
      <c r="AD195" s="323" t="e">
        <f t="shared" ca="1" si="84"/>
        <v>#N/A</v>
      </c>
      <c r="AE195" s="324">
        <f t="shared" ca="1" si="63"/>
        <v>495.59096428670125</v>
      </c>
      <c r="AG195" s="306">
        <f t="shared" ca="1" si="85"/>
        <v>-91.875455707140404</v>
      </c>
      <c r="AH195" s="304">
        <f t="shared" ca="1" si="86"/>
        <v>-82.239097716065075</v>
      </c>
    </row>
    <row r="196" spans="1:34" x14ac:dyDescent="0.2">
      <c r="A196" s="347">
        <f t="shared" ca="1" si="64"/>
        <v>0.01</v>
      </c>
      <c r="B196" s="304">
        <f t="shared" ca="1" si="65"/>
        <v>1.9200000000000015</v>
      </c>
      <c r="D196" s="306">
        <f t="shared" ca="1" si="66"/>
        <v>-15.321238870105947</v>
      </c>
      <c r="E196" s="307">
        <f t="shared" ca="1" si="67"/>
        <v>-90.131716885174043</v>
      </c>
      <c r="F196" s="304">
        <f t="shared" ca="1" si="68"/>
        <v>91.424650664818046</v>
      </c>
      <c r="G196" s="306">
        <f t="shared" ca="1" si="69"/>
        <v>63.682803758292941</v>
      </c>
      <c r="H196" s="307">
        <f t="shared" ca="1" si="70"/>
        <v>333.75950624802101</v>
      </c>
      <c r="I196" s="304">
        <f t="shared" ca="1" si="71"/>
        <v>339.7806755915351</v>
      </c>
      <c r="J196" s="306">
        <f t="shared" ca="1" si="72"/>
        <v>92.827080129762919</v>
      </c>
      <c r="K196" s="307">
        <f t="shared" ca="1" si="73"/>
        <v>498.9330659350257</v>
      </c>
      <c r="L196" s="304">
        <f t="shared" ref="L196:L259" ca="1" si="87">SQRT(pos_x^2+pos_z^2)</f>
        <v>507.49489759872677</v>
      </c>
      <c r="M196" s="306">
        <f t="shared" ca="1" si="74"/>
        <v>1.3822580600706997</v>
      </c>
      <c r="N196" s="304">
        <f t="shared" ca="1" si="75"/>
        <v>79.197553039991718</v>
      </c>
      <c r="P196" s="310">
        <f t="shared" ca="1" si="76"/>
        <v>23</v>
      </c>
      <c r="Q196" s="304">
        <f t="shared" ca="1" si="77"/>
        <v>0</v>
      </c>
      <c r="R196" s="306">
        <f t="shared" ca="1" si="78"/>
        <v>0</v>
      </c>
      <c r="S196" s="307">
        <f t="shared" ca="1" si="79"/>
        <v>5.081000000000004</v>
      </c>
      <c r="T196" s="304">
        <f t="shared" ref="T196:T259" ca="1" si="88">m*g</f>
        <v>49.844610000000038</v>
      </c>
      <c r="U196" s="311">
        <f t="shared" ref="U196:U259" ca="1" si="89">IF(pos_xz&lt;L_rampe,Poids*COS(Beta),0)</f>
        <v>0</v>
      </c>
      <c r="V196" s="306">
        <f t="shared" ref="V196:V259" ca="1" si="90">Rho_moyen*(20000-Alt_rampe-pos_z)/(20000+Alt_rampe+pos_z)</f>
        <v>1.1653683105062593</v>
      </c>
      <c r="W196" s="304">
        <f t="shared" ref="W196:W259" ca="1" si="91">1/2*Rho*Sref*Cx*vit_xz^2</f>
        <v>413.10836950920276</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498.9330659350257</v>
      </c>
      <c r="AG196" s="306">
        <f t="shared" ca="1" si="85"/>
        <v>-91.406171203547387</v>
      </c>
      <c r="AH196" s="304">
        <f t="shared" ca="1" si="86"/>
        <v>-81.76991233881138</v>
      </c>
    </row>
    <row r="197" spans="1:34" x14ac:dyDescent="0.2">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-15.238362448478224</v>
      </c>
      <c r="E197" s="307">
        <f t="shared" ref="E197:E260" ca="1" si="96">IF(AND(L196&lt;L_rampe,Poussee&lt;Poids*SIN(M196)),0,(-W196+Poussee)/m*SIN(M196)+U196/m*COS(M196)-Poids/m)</f>
        <v>-89.673762690727472</v>
      </c>
      <c r="F197" s="304">
        <f t="shared" ref="F197:F260" ca="1" si="97">SQRT(acc_x^2+acc_z^2)</f>
        <v>90.959284326692554</v>
      </c>
      <c r="G197" s="306">
        <f t="shared" ref="G197:G260" ca="1" si="98">G196+acc_x*pas</f>
        <v>63.530420133808157</v>
      </c>
      <c r="H197" s="307">
        <f t="shared" ref="H197:H260" ca="1" si="99">H196+acc_z*pas</f>
        <v>332.86276862111373</v>
      </c>
      <c r="I197" s="304">
        <f t="shared" ref="I197:I260" ca="1" si="100">SQRT(vit_x^2+vit_z^2)</f>
        <v>338.87126909269142</v>
      </c>
      <c r="J197" s="306">
        <f t="shared" ref="J197:J260" ca="1" si="101">J196+0.5*(vit_x+G196)*pas*(K196&gt;=0)</f>
        <v>93.463146249223428</v>
      </c>
      <c r="K197" s="307">
        <f t="shared" ref="K197:K260" ca="1" si="102">K196+0.5*(vit_z+H196)*pas</f>
        <v>502.26617730937136</v>
      </c>
      <c r="L197" s="304">
        <f t="shared" ca="1" si="87"/>
        <v>510.88812138840399</v>
      </c>
      <c r="M197" s="306">
        <f t="shared" ref="M197:M260" ca="1" si="103">IF(AND(L196&gt;L_rampe,G197&gt;0),ATAN2(G197,H197),$M$4)</f>
        <v>1.3822038028231038</v>
      </c>
      <c r="N197" s="304">
        <f t="shared" ref="N197:N260" ca="1" si="104">DEGREES(Beta)</f>
        <v>79.194444328696477</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5.081000000000004</v>
      </c>
      <c r="T197" s="304">
        <f t="shared" ca="1" si="88"/>
        <v>49.844610000000038</v>
      </c>
      <c r="U197" s="311">
        <f t="shared" ca="1" si="89"/>
        <v>0</v>
      </c>
      <c r="V197" s="306">
        <f t="shared" ca="1" si="90"/>
        <v>1.1649797015722168</v>
      </c>
      <c r="W197" s="304">
        <f t="shared" ca="1" si="91"/>
        <v>410.7629791827523</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502.26617730937136</v>
      </c>
      <c r="AG197" s="306">
        <f t="shared" ref="AG197:AG260" ca="1" si="114">IF(AND(L196&lt;L_rampe,Poussee&lt;Poids*SIN(M196)),0,(-W196+Poussee)/m-Poids*SIN(M196)/m)</f>
        <v>-90.940699763660689</v>
      </c>
      <c r="AH197" s="304">
        <f t="shared" ref="AH197:AH260" ca="1" si="115">IF(AND(L196&lt;L_rampe,Poussee&lt;Poids*SIN(M196)), g*SIN(M196), (-W196+Poussee)/m)</f>
        <v>-81.304540348199652</v>
      </c>
    </row>
    <row r="198" spans="1:34" x14ac:dyDescent="0.2">
      <c r="A198" s="347">
        <f t="shared" ca="1" si="93"/>
        <v>0.01</v>
      </c>
      <c r="B198" s="304">
        <f t="shared" ca="1" si="94"/>
        <v>1.9400000000000015</v>
      </c>
      <c r="D198" s="306">
        <f t="shared" ca="1" si="95"/>
        <v>-15.156156406654468</v>
      </c>
      <c r="E198" s="307">
        <f t="shared" ca="1" si="96"/>
        <v>-89.219520235313936</v>
      </c>
      <c r="F198" s="304">
        <f t="shared" ca="1" si="97"/>
        <v>90.497689849203141</v>
      </c>
      <c r="G198" s="306">
        <f t="shared" ca="1" si="98"/>
        <v>63.37885856974161</v>
      </c>
      <c r="H198" s="307">
        <f t="shared" ca="1" si="99"/>
        <v>331.97057341876058</v>
      </c>
      <c r="I198" s="304">
        <f t="shared" ca="1" si="100"/>
        <v>337.9664795946249</v>
      </c>
      <c r="J198" s="306">
        <f t="shared" ca="1" si="101"/>
        <v>94.09769264274118</v>
      </c>
      <c r="K198" s="307">
        <f t="shared" ca="1" si="102"/>
        <v>505.59034401957075</v>
      </c>
      <c r="L198" s="304">
        <f t="shared" ca="1" si="87"/>
        <v>514.27227392356633</v>
      </c>
      <c r="M198" s="306">
        <f t="shared" ca="1" si="103"/>
        <v>1.3821493848504689</v>
      </c>
      <c r="N198" s="304">
        <f t="shared" ca="1" si="104"/>
        <v>79.191326408534835</v>
      </c>
      <c r="P198" s="310">
        <f t="shared" ca="1" si="105"/>
        <v>23</v>
      </c>
      <c r="Q198" s="304">
        <f t="shared" ca="1" si="106"/>
        <v>0</v>
      </c>
      <c r="R198" s="306">
        <f t="shared" ca="1" si="107"/>
        <v>0</v>
      </c>
      <c r="S198" s="307">
        <f t="shared" ca="1" si="108"/>
        <v>5.081000000000004</v>
      </c>
      <c r="T198" s="304">
        <f t="shared" ca="1" si="88"/>
        <v>49.844610000000038</v>
      </c>
      <c r="U198" s="311">
        <f t="shared" ca="1" si="89"/>
        <v>0</v>
      </c>
      <c r="V198" s="306">
        <f t="shared" ca="1" si="90"/>
        <v>1.1645922613264721</v>
      </c>
      <c r="W198" s="304">
        <f t="shared" ca="1" si="91"/>
        <v>408.43654543703275</v>
      </c>
      <c r="Y198" s="314" t="str">
        <f t="shared" ca="1" si="109"/>
        <v/>
      </c>
      <c r="Z198" s="315" t="str">
        <f t="shared" ca="1" si="110"/>
        <v/>
      </c>
      <c r="AA198" s="316" t="str">
        <f t="shared" ca="1" si="111"/>
        <v/>
      </c>
      <c r="AC198" s="310" t="e">
        <f t="shared" ca="1" si="112"/>
        <v>#N/A</v>
      </c>
      <c r="AD198" s="323" t="e">
        <f t="shared" ca="1" si="113"/>
        <v>#N/A</v>
      </c>
      <c r="AE198" s="324">
        <f t="shared" ca="1" si="92"/>
        <v>505.59034401957075</v>
      </c>
      <c r="AG198" s="306">
        <f t="shared" ca="1" si="114"/>
        <v>-90.478999847921344</v>
      </c>
      <c r="AH198" s="304">
        <f t="shared" ca="1" si="115"/>
        <v>-80.842940205225744</v>
      </c>
    </row>
    <row r="199" spans="1:34" x14ac:dyDescent="0.2">
      <c r="A199" s="347">
        <f t="shared" ca="1" si="93"/>
        <v>0.01</v>
      </c>
      <c r="B199" s="304">
        <f t="shared" ca="1" si="94"/>
        <v>1.9500000000000015</v>
      </c>
      <c r="D199" s="306">
        <f t="shared" ca="1" si="95"/>
        <v>-15.074613459364887</v>
      </c>
      <c r="E199" s="307">
        <f t="shared" ca="1" si="96"/>
        <v>-88.768949200146963</v>
      </c>
      <c r="F199" s="304">
        <f t="shared" ca="1" si="97"/>
        <v>90.039826260647217</v>
      </c>
      <c r="G199" s="306">
        <f t="shared" ca="1" si="98"/>
        <v>63.228112435147963</v>
      </c>
      <c r="H199" s="307">
        <f t="shared" ca="1" si="99"/>
        <v>331.08288392675911</v>
      </c>
      <c r="I199" s="304">
        <f t="shared" ca="1" si="100"/>
        <v>337.06626979181937</v>
      </c>
      <c r="J199" s="306">
        <f t="shared" ca="1" si="101"/>
        <v>94.730727497765628</v>
      </c>
      <c r="K199" s="307">
        <f t="shared" ca="1" si="102"/>
        <v>508.90561130629834</v>
      </c>
      <c r="L199" s="304">
        <f t="shared" ca="1" si="87"/>
        <v>517.64740118278689</v>
      </c>
      <c r="M199" s="306">
        <f t="shared" ca="1" si="103"/>
        <v>1.3820948059856937</v>
      </c>
      <c r="N199" s="304">
        <f t="shared" ca="1" si="104"/>
        <v>79.188199269932596</v>
      </c>
      <c r="P199" s="310">
        <f t="shared" ca="1" si="105"/>
        <v>23</v>
      </c>
      <c r="Q199" s="304">
        <f t="shared" ca="1" si="106"/>
        <v>0</v>
      </c>
      <c r="R199" s="306">
        <f t="shared" ca="1" si="107"/>
        <v>0</v>
      </c>
      <c r="S199" s="307">
        <f t="shared" ca="1" si="108"/>
        <v>5.081000000000004</v>
      </c>
      <c r="T199" s="304">
        <f t="shared" ca="1" si="88"/>
        <v>49.844610000000038</v>
      </c>
      <c r="U199" s="311">
        <f t="shared" ca="1" si="89"/>
        <v>0</v>
      </c>
      <c r="V199" s="306">
        <f t="shared" ca="1" si="90"/>
        <v>1.164205983423461</v>
      </c>
      <c r="W199" s="304">
        <f t="shared" ca="1" si="91"/>
        <v>406.12886293020676</v>
      </c>
      <c r="Y199" s="314" t="str">
        <f t="shared" ca="1" si="109"/>
        <v/>
      </c>
      <c r="Z199" s="315" t="str">
        <f t="shared" ca="1" si="110"/>
        <v/>
      </c>
      <c r="AA199" s="316" t="str">
        <f t="shared" ca="1" si="111"/>
        <v/>
      </c>
      <c r="AC199" s="310" t="e">
        <f t="shared" ca="1" si="112"/>
        <v>#N/A</v>
      </c>
      <c r="AD199" s="323" t="e">
        <f t="shared" ca="1" si="113"/>
        <v>#N/A</v>
      </c>
      <c r="AE199" s="324">
        <f t="shared" ca="1" si="92"/>
        <v>508.90561130629834</v>
      </c>
      <c r="AG199" s="306">
        <f t="shared" ca="1" si="114"/>
        <v>-90.021030484089763</v>
      </c>
      <c r="AH199" s="304">
        <f t="shared" ca="1" si="115"/>
        <v>-80.385070938207519</v>
      </c>
    </row>
    <row r="200" spans="1:34" x14ac:dyDescent="0.2">
      <c r="A200" s="347">
        <f t="shared" ca="1" si="93"/>
        <v>0.01</v>
      </c>
      <c r="B200" s="304">
        <f t="shared" ca="1" si="94"/>
        <v>1.9600000000000015</v>
      </c>
      <c r="D200" s="306">
        <f t="shared" ca="1" si="95"/>
        <v>-14.993726420560245</v>
      </c>
      <c r="E200" s="307">
        <f t="shared" ca="1" si="96"/>
        <v>-88.32200981556413</v>
      </c>
      <c r="F200" s="304">
        <f t="shared" ca="1" si="97"/>
        <v>89.585653147338348</v>
      </c>
      <c r="G200" s="306">
        <f t="shared" ca="1" si="98"/>
        <v>63.078175170942359</v>
      </c>
      <c r="H200" s="307">
        <f t="shared" ca="1" si="99"/>
        <v>330.19966382860349</v>
      </c>
      <c r="I200" s="304">
        <f t="shared" ca="1" si="100"/>
        <v>336.1706027829008</v>
      </c>
      <c r="J200" s="306">
        <f t="shared" ca="1" si="101"/>
        <v>95.362258935796078</v>
      </c>
      <c r="K200" s="307">
        <f t="shared" ca="1" si="102"/>
        <v>512.21202404507517</v>
      </c>
      <c r="L200" s="304">
        <f t="shared" ca="1" si="87"/>
        <v>521.01354877362883</v>
      </c>
      <c r="M200" s="306">
        <f t="shared" ca="1" si="103"/>
        <v>1.3820400660608552</v>
      </c>
      <c r="N200" s="304">
        <f t="shared" ca="1" si="104"/>
        <v>79.185062903268488</v>
      </c>
      <c r="P200" s="310">
        <f t="shared" ca="1" si="105"/>
        <v>23</v>
      </c>
      <c r="Q200" s="304">
        <f t="shared" ca="1" si="106"/>
        <v>0</v>
      </c>
      <c r="R200" s="306">
        <f t="shared" ca="1" si="107"/>
        <v>0</v>
      </c>
      <c r="S200" s="307">
        <f t="shared" ca="1" si="108"/>
        <v>5.081000000000004</v>
      </c>
      <c r="T200" s="304">
        <f t="shared" ca="1" si="88"/>
        <v>49.844610000000038</v>
      </c>
      <c r="U200" s="311">
        <f t="shared" ca="1" si="89"/>
        <v>0</v>
      </c>
      <c r="V200" s="306">
        <f t="shared" ca="1" si="90"/>
        <v>1.1638208615706889</v>
      </c>
      <c r="W200" s="304">
        <f t="shared" ca="1" si="91"/>
        <v>403.83972910933329</v>
      </c>
      <c r="Y200" s="314" t="str">
        <f t="shared" ca="1" si="109"/>
        <v/>
      </c>
      <c r="Z200" s="315" t="str">
        <f t="shared" ca="1" si="110"/>
        <v/>
      </c>
      <c r="AA200" s="316" t="str">
        <f t="shared" ca="1" si="111"/>
        <v/>
      </c>
      <c r="AC200" s="310" t="e">
        <f t="shared" ca="1" si="112"/>
        <v>#N/A</v>
      </c>
      <c r="AD200" s="323" t="e">
        <f t="shared" ca="1" si="113"/>
        <v>#N/A</v>
      </c>
      <c r="AE200" s="324">
        <f t="shared" ca="1" si="92"/>
        <v>512.21202404507517</v>
      </c>
      <c r="AG200" s="306">
        <f t="shared" ca="1" si="114"/>
        <v>-89.566751257939842</v>
      </c>
      <c r="AH200" s="304">
        <f t="shared" ca="1" si="115"/>
        <v>-79.930892133478935</v>
      </c>
    </row>
    <row r="201" spans="1:34" x14ac:dyDescent="0.2">
      <c r="A201" s="347">
        <f t="shared" ca="1" si="93"/>
        <v>0.01</v>
      </c>
      <c r="B201" s="304">
        <f t="shared" ca="1" si="94"/>
        <v>1.9700000000000015</v>
      </c>
      <c r="D201" s="306">
        <f t="shared" ca="1" si="95"/>
        <v>-14.913488201788592</v>
      </c>
      <c r="E201" s="307">
        <f t="shared" ca="1" si="96"/>
        <v>-87.878662852043448</v>
      </c>
      <c r="F201" s="304">
        <f t="shared" ca="1" si="97"/>
        <v>89.135130644477144</v>
      </c>
      <c r="G201" s="306">
        <f t="shared" ca="1" si="98"/>
        <v>62.929040288924476</v>
      </c>
      <c r="H201" s="307">
        <f t="shared" ca="1" si="99"/>
        <v>329.32087720008303</v>
      </c>
      <c r="I201" s="304">
        <f t="shared" ca="1" si="100"/>
        <v>335.27944206514849</v>
      </c>
      <c r="J201" s="306">
        <f t="shared" ca="1" si="101"/>
        <v>95.992295013095415</v>
      </c>
      <c r="K201" s="307">
        <f t="shared" ca="1" si="102"/>
        <v>515.50962675021856</v>
      </c>
      <c r="L201" s="304">
        <f t="shared" ca="1" si="87"/>
        <v>524.37076193665757</v>
      </c>
      <c r="M201" s="306">
        <f t="shared" ca="1" si="103"/>
        <v>1.3819851649072072</v>
      </c>
      <c r="N201" s="304">
        <f t="shared" ca="1" si="104"/>
        <v>79.181917298874055</v>
      </c>
      <c r="P201" s="310">
        <f t="shared" ca="1" si="105"/>
        <v>23</v>
      </c>
      <c r="Q201" s="304">
        <f t="shared" ca="1" si="106"/>
        <v>0</v>
      </c>
      <c r="R201" s="306">
        <f t="shared" ca="1" si="107"/>
        <v>0</v>
      </c>
      <c r="S201" s="307">
        <f t="shared" ca="1" si="108"/>
        <v>5.081000000000004</v>
      </c>
      <c r="T201" s="304">
        <f t="shared" ca="1" si="88"/>
        <v>49.844610000000038</v>
      </c>
      <c r="U201" s="311">
        <f t="shared" ca="1" si="89"/>
        <v>0</v>
      </c>
      <c r="V201" s="306">
        <f t="shared" ca="1" si="90"/>
        <v>1.1634368895281446</v>
      </c>
      <c r="W201" s="304">
        <f t="shared" ca="1" si="91"/>
        <v>401.56894416487341</v>
      </c>
      <c r="Y201" s="314" t="str">
        <f t="shared" ca="1" si="109"/>
        <v/>
      </c>
      <c r="Z201" s="315" t="str">
        <f t="shared" ca="1" si="110"/>
        <v/>
      </c>
      <c r="AA201" s="316" t="str">
        <f t="shared" ca="1" si="111"/>
        <v/>
      </c>
      <c r="AC201" s="310" t="e">
        <f t="shared" ca="1" si="112"/>
        <v>#N/A</v>
      </c>
      <c r="AD201" s="323" t="e">
        <f t="shared" ca="1" si="113"/>
        <v>#N/A</v>
      </c>
      <c r="AE201" s="324">
        <f t="shared" ca="1" si="92"/>
        <v>515.50962675021856</v>
      </c>
      <c r="AG201" s="306">
        <f t="shared" ca="1" si="114"/>
        <v>-89.116122304130144</v>
      </c>
      <c r="AH201" s="304">
        <f t="shared" ca="1" si="115"/>
        <v>-79.480363926261163</v>
      </c>
    </row>
    <row r="202" spans="1:34" x14ac:dyDescent="0.2">
      <c r="A202" s="347">
        <f t="shared" ca="1" si="93"/>
        <v>0.01</v>
      </c>
      <c r="B202" s="304">
        <f t="shared" ca="1" si="94"/>
        <v>1.9800000000000015</v>
      </c>
      <c r="D202" s="306">
        <f t="shared" ca="1" si="95"/>
        <v>-14.833891810603246</v>
      </c>
      <c r="E202" s="307">
        <f t="shared" ca="1" si="96"/>
        <v>-87.438869611392548</v>
      </c>
      <c r="F202" s="304">
        <f t="shared" ca="1" si="97"/>
        <v>88.688219427197822</v>
      </c>
      <c r="G202" s="306">
        <f t="shared" ca="1" si="98"/>
        <v>62.780701370818441</v>
      </c>
      <c r="H202" s="307">
        <f t="shared" ca="1" si="99"/>
        <v>328.44648850396908</v>
      </c>
      <c r="I202" s="304">
        <f t="shared" ca="1" si="100"/>
        <v>334.39275152909607</v>
      </c>
      <c r="J202" s="306">
        <f t="shared" ca="1" si="101"/>
        <v>96.620843721394124</v>
      </c>
      <c r="K202" s="307">
        <f t="shared" ca="1" si="102"/>
        <v>518.79846357873885</v>
      </c>
      <c r="L202" s="304">
        <f t="shared" ca="1" si="87"/>
        <v>527.71908554939921</v>
      </c>
      <c r="M202" s="306">
        <f t="shared" ca="1" si="103"/>
        <v>1.3819301023551802</v>
      </c>
      <c r="N202" s="304">
        <f t="shared" ca="1" si="104"/>
        <v>79.178762447033691</v>
      </c>
      <c r="P202" s="310">
        <f t="shared" ca="1" si="105"/>
        <v>23</v>
      </c>
      <c r="Q202" s="304">
        <f t="shared" ca="1" si="106"/>
        <v>0</v>
      </c>
      <c r="R202" s="306">
        <f t="shared" ca="1" si="107"/>
        <v>0</v>
      </c>
      <c r="S202" s="307">
        <f t="shared" ca="1" si="108"/>
        <v>5.081000000000004</v>
      </c>
      <c r="T202" s="304">
        <f t="shared" ca="1" si="88"/>
        <v>49.844610000000038</v>
      </c>
      <c r="U202" s="311">
        <f t="shared" ca="1" si="89"/>
        <v>0</v>
      </c>
      <c r="V202" s="306">
        <f t="shared" ca="1" si="90"/>
        <v>1.1630540611077174</v>
      </c>
      <c r="W202" s="304">
        <f t="shared" ca="1" si="91"/>
        <v>399.31631098605976</v>
      </c>
      <c r="Y202" s="314" t="str">
        <f t="shared" ca="1" si="109"/>
        <v/>
      </c>
      <c r="Z202" s="315" t="str">
        <f t="shared" ca="1" si="110"/>
        <v/>
      </c>
      <c r="AA202" s="316" t="str">
        <f t="shared" ca="1" si="111"/>
        <v/>
      </c>
      <c r="AC202" s="310" t="e">
        <f t="shared" ca="1" si="112"/>
        <v>#N/A</v>
      </c>
      <c r="AD202" s="323" t="e">
        <f t="shared" ca="1" si="113"/>
        <v>#N/A</v>
      </c>
      <c r="AE202" s="324">
        <f t="shared" ca="1" si="92"/>
        <v>518.79846357873885</v>
      </c>
      <c r="AG202" s="306">
        <f t="shared" ca="1" si="114"/>
        <v>-88.669104297250115</v>
      </c>
      <c r="AH202" s="304">
        <f t="shared" ca="1" si="115"/>
        <v>-79.033446991708942</v>
      </c>
    </row>
    <row r="203" spans="1:34" x14ac:dyDescent="0.2">
      <c r="A203" s="347">
        <f t="shared" ca="1" si="93"/>
        <v>0.01</v>
      </c>
      <c r="B203" s="304">
        <f t="shared" ca="1" si="94"/>
        <v>1.9900000000000015</v>
      </c>
      <c r="D203" s="306">
        <f t="shared" ca="1" si="95"/>
        <v>-14.754930349000864</v>
      </c>
      <c r="E203" s="307">
        <f t="shared" ca="1" si="96"/>
        <v>-87.002591918104628</v>
      </c>
      <c r="F203" s="304">
        <f t="shared" ca="1" si="97"/>
        <v>88.244880701784112</v>
      </c>
      <c r="G203" s="306">
        <f t="shared" ca="1" si="98"/>
        <v>62.633152067328432</v>
      </c>
      <c r="H203" s="307">
        <f t="shared" ca="1" si="99"/>
        <v>327.57646258478803</v>
      </c>
      <c r="I203" s="304">
        <f t="shared" ca="1" si="100"/>
        <v>333.51049545321979</v>
      </c>
      <c r="J203" s="306">
        <f t="shared" ca="1" si="101"/>
        <v>97.247912988584858</v>
      </c>
      <c r="K203" s="307">
        <f t="shared" ca="1" si="102"/>
        <v>522.07857833418268</v>
      </c>
      <c r="L203" s="304">
        <f t="shared" ca="1" si="87"/>
        <v>531.05856413024412</v>
      </c>
      <c r="M203" s="306">
        <f t="shared" ca="1" si="103"/>
        <v>1.3818748782343784</v>
      </c>
      <c r="N203" s="304">
        <f t="shared" ca="1" si="104"/>
        <v>79.175598337984425</v>
      </c>
      <c r="P203" s="310">
        <f t="shared" ca="1" si="105"/>
        <v>23</v>
      </c>
      <c r="Q203" s="304">
        <f t="shared" ca="1" si="106"/>
        <v>0</v>
      </c>
      <c r="R203" s="306">
        <f t="shared" ca="1" si="107"/>
        <v>0</v>
      </c>
      <c r="S203" s="307">
        <f t="shared" ca="1" si="108"/>
        <v>5.081000000000004</v>
      </c>
      <c r="T203" s="304">
        <f t="shared" ca="1" si="88"/>
        <v>49.844610000000038</v>
      </c>
      <c r="U203" s="311">
        <f t="shared" ca="1" si="89"/>
        <v>0</v>
      </c>
      <c r="V203" s="306">
        <f t="shared" ca="1" si="90"/>
        <v>1.1626723701726236</v>
      </c>
      <c r="W203" s="304">
        <f t="shared" ca="1" si="91"/>
        <v>397.08163511711371</v>
      </c>
      <c r="Y203" s="314" t="str">
        <f t="shared" ca="1" si="109"/>
        <v/>
      </c>
      <c r="Z203" s="315" t="str">
        <f t="shared" ca="1" si="110"/>
        <v/>
      </c>
      <c r="AA203" s="316" t="str">
        <f t="shared" ca="1" si="111"/>
        <v/>
      </c>
      <c r="AC203" s="310" t="e">
        <f t="shared" ca="1" si="112"/>
        <v>#N/A</v>
      </c>
      <c r="AD203" s="323" t="e">
        <f t="shared" ca="1" si="113"/>
        <v>#N/A</v>
      </c>
      <c r="AE203" s="324">
        <f t="shared" ca="1" si="92"/>
        <v>522.07857833418268</v>
      </c>
      <c r="AG203" s="306">
        <f t="shared" ca="1" si="114"/>
        <v>-88.225658443036238</v>
      </c>
      <c r="AH203" s="304">
        <f t="shared" ca="1" si="115"/>
        <v>-78.590102536126636</v>
      </c>
    </row>
    <row r="204" spans="1:34" x14ac:dyDescent="0.2">
      <c r="A204" s="347">
        <f t="shared" ca="1" si="93"/>
        <v>0.01</v>
      </c>
      <c r="B204" s="304">
        <f t="shared" ca="1" si="94"/>
        <v>2.0000000000000013</v>
      </c>
      <c r="D204" s="306">
        <f t="shared" ca="1" si="95"/>
        <v>-14.676597011889394</v>
      </c>
      <c r="E204" s="307">
        <f t="shared" ca="1" si="96"/>
        <v>-86.56979211087895</v>
      </c>
      <c r="F204" s="304">
        <f t="shared" ca="1" si="97"/>
        <v>87.805076197052529</v>
      </c>
      <c r="G204" s="306">
        <f t="shared" ca="1" si="98"/>
        <v>62.48638609720954</v>
      </c>
      <c r="H204" s="307">
        <f t="shared" ca="1" si="99"/>
        <v>326.71076466367924</v>
      </c>
      <c r="I204" s="304">
        <f t="shared" ca="1" si="100"/>
        <v>332.63263849871305</v>
      </c>
      <c r="J204" s="306">
        <f t="shared" ca="1" si="101"/>
        <v>97.873510679407545</v>
      </c>
      <c r="K204" s="307">
        <f t="shared" ca="1" si="102"/>
        <v>525.35001447042498</v>
      </c>
      <c r="L204" s="304">
        <f t="shared" ca="1" si="87"/>
        <v>534.38924184229961</v>
      </c>
      <c r="M204" s="306">
        <f t="shared" ca="1" si="103"/>
        <v>1.3818194923735809</v>
      </c>
      <c r="N204" s="304">
        <f t="shared" ca="1" si="104"/>
        <v>79.172424961916036</v>
      </c>
      <c r="P204" s="310">
        <f t="shared" ca="1" si="105"/>
        <v>23</v>
      </c>
      <c r="Q204" s="304">
        <f t="shared" ca="1" si="106"/>
        <v>0</v>
      </c>
      <c r="R204" s="306">
        <f t="shared" ca="1" si="107"/>
        <v>0</v>
      </c>
      <c r="S204" s="307">
        <f t="shared" ca="1" si="108"/>
        <v>5.081000000000004</v>
      </c>
      <c r="T204" s="304">
        <f t="shared" ca="1" si="88"/>
        <v>49.844610000000038</v>
      </c>
      <c r="U204" s="311">
        <f t="shared" ca="1" si="89"/>
        <v>0</v>
      </c>
      <c r="V204" s="306">
        <f t="shared" ca="1" si="90"/>
        <v>1.1622918106368405</v>
      </c>
      <c r="W204" s="304">
        <f t="shared" ca="1" si="91"/>
        <v>394.86472471428982</v>
      </c>
      <c r="Y204" s="314" t="str">
        <f t="shared" ca="1" si="109"/>
        <v/>
      </c>
      <c r="Z204" s="315" t="str">
        <f t="shared" ca="1" si="110"/>
        <v/>
      </c>
      <c r="AA204" s="316" t="str">
        <f t="shared" ca="1" si="111"/>
        <v/>
      </c>
      <c r="AC204" s="310">
        <f t="shared" ca="1" si="112"/>
        <v>2.0000000000000013</v>
      </c>
      <c r="AD204" s="323">
        <f t="shared" ca="1" si="113"/>
        <v>97.873510679407545</v>
      </c>
      <c r="AE204" s="324">
        <f t="shared" ca="1" si="92"/>
        <v>525.35001447042498</v>
      </c>
      <c r="AG204" s="306">
        <f t="shared" ca="1" si="114"/>
        <v>-87.785746469755153</v>
      </c>
      <c r="AH204" s="304">
        <f t="shared" ca="1" si="115"/>
        <v>-78.15029228835138</v>
      </c>
    </row>
    <row r="205" spans="1:34" x14ac:dyDescent="0.2">
      <c r="A205" s="347">
        <f t="shared" ca="1" si="93"/>
        <v>0.1</v>
      </c>
      <c r="B205" s="304">
        <f t="shared" ca="1" si="94"/>
        <v>2.1000000000000014</v>
      </c>
      <c r="D205" s="306">
        <f t="shared" ca="1" si="95"/>
        <v>-14.598885085584669</v>
      </c>
      <c r="E205" s="307">
        <f t="shared" ca="1" si="96"/>
        <v>-86.14043303430131</v>
      </c>
      <c r="F205" s="304">
        <f t="shared" ca="1" si="97"/>
        <v>87.368768155897996</v>
      </c>
      <c r="G205" s="306">
        <f t="shared" ca="1" si="98"/>
        <v>61.026497588651075</v>
      </c>
      <c r="H205" s="307">
        <f t="shared" ca="1" si="99"/>
        <v>318.09672136024909</v>
      </c>
      <c r="I205" s="304">
        <f t="shared" ca="1" si="100"/>
        <v>323.89775786207224</v>
      </c>
      <c r="J205" s="306">
        <f t="shared" ca="1" si="101"/>
        <v>104.04915486370058</v>
      </c>
      <c r="K205" s="307">
        <f t="shared" ca="1" si="102"/>
        <v>557.59038877162141</v>
      </c>
      <c r="L205" s="304">
        <f t="shared" ca="1" si="87"/>
        <v>567.21536322488498</v>
      </c>
      <c r="M205" s="306">
        <f t="shared" ca="1" si="103"/>
        <v>1.3812505325027247</v>
      </c>
      <c r="N205" s="304">
        <f t="shared" ca="1" si="104"/>
        <v>79.139825962603666</v>
      </c>
      <c r="P205" s="310">
        <f t="shared" ca="1" si="105"/>
        <v>23</v>
      </c>
      <c r="Q205" s="304">
        <f t="shared" ca="1" si="106"/>
        <v>0</v>
      </c>
      <c r="R205" s="306">
        <f t="shared" ca="1" si="107"/>
        <v>0</v>
      </c>
      <c r="S205" s="307">
        <f t="shared" ca="1" si="108"/>
        <v>5.081000000000004</v>
      </c>
      <c r="T205" s="304">
        <f t="shared" ca="1" si="88"/>
        <v>49.844610000000038</v>
      </c>
      <c r="U205" s="311">
        <f t="shared" ca="1" si="89"/>
        <v>0</v>
      </c>
      <c r="V205" s="306">
        <f t="shared" ca="1" si="90"/>
        <v>1.1585478318880882</v>
      </c>
      <c r="W205" s="304">
        <f t="shared" ca="1" si="91"/>
        <v>373.19282948170593</v>
      </c>
      <c r="Y205" s="314" t="str">
        <f t="shared" ca="1" si="109"/>
        <v/>
      </c>
      <c r="Z205" s="315" t="str">
        <f t="shared" ca="1" si="110"/>
        <v/>
      </c>
      <c r="AA205" s="316" t="str">
        <f t="shared" ca="1" si="111"/>
        <v/>
      </c>
      <c r="AC205" s="310" t="e">
        <f t="shared" ca="1" si="112"/>
        <v>#N/A</v>
      </c>
      <c r="AD205" s="323" t="e">
        <f t="shared" ca="1" si="113"/>
        <v>#N/A</v>
      </c>
      <c r="AE205" s="324">
        <f t="shared" ca="1" si="92"/>
        <v>557.59038877162141</v>
      </c>
      <c r="AG205" s="306">
        <f t="shared" ca="1" si="114"/>
        <v>-87.349330619749395</v>
      </c>
      <c r="AH205" s="304">
        <f t="shared" ca="1" si="115"/>
        <v>-77.71397849129886</v>
      </c>
    </row>
    <row r="206" spans="1:34" x14ac:dyDescent="0.2">
      <c r="A206" s="347">
        <f t="shared" ca="1" si="93"/>
        <v>0.1</v>
      </c>
      <c r="B206" s="304">
        <f t="shared" ca="1" si="94"/>
        <v>2.2000000000000015</v>
      </c>
      <c r="D206" s="306">
        <f t="shared" ca="1" si="95"/>
        <v>-13.838677860084266</v>
      </c>
      <c r="E206" s="307">
        <f t="shared" ca="1" si="96"/>
        <v>-81.943224569520595</v>
      </c>
      <c r="F206" s="304">
        <f t="shared" ca="1" si="97"/>
        <v>83.103556228154702</v>
      </c>
      <c r="G206" s="306">
        <f t="shared" ca="1" si="98"/>
        <v>59.642629802642645</v>
      </c>
      <c r="H206" s="307">
        <f t="shared" ca="1" si="99"/>
        <v>309.90239890329701</v>
      </c>
      <c r="I206" s="304">
        <f t="shared" ca="1" si="100"/>
        <v>315.58951208142724</v>
      </c>
      <c r="J206" s="306">
        <f t="shared" ca="1" si="101"/>
        <v>110.08261123326527</v>
      </c>
      <c r="K206" s="307">
        <f t="shared" ca="1" si="102"/>
        <v>588.99034478479871</v>
      </c>
      <c r="L206" s="304">
        <f t="shared" ca="1" si="87"/>
        <v>599.18929191504276</v>
      </c>
      <c r="M206" s="306">
        <f t="shared" ca="1" si="103"/>
        <v>1.3806648571141422</v>
      </c>
      <c r="N206" s="304">
        <f t="shared" ca="1" si="104"/>
        <v>79.106269234673206</v>
      </c>
      <c r="P206" s="310">
        <f t="shared" ca="1" si="105"/>
        <v>23</v>
      </c>
      <c r="Q206" s="304">
        <f t="shared" ca="1" si="106"/>
        <v>0</v>
      </c>
      <c r="R206" s="306">
        <f t="shared" ca="1" si="107"/>
        <v>0</v>
      </c>
      <c r="S206" s="307">
        <f t="shared" ca="1" si="108"/>
        <v>5.081000000000004</v>
      </c>
      <c r="T206" s="304">
        <f t="shared" ca="1" si="88"/>
        <v>49.844610000000038</v>
      </c>
      <c r="U206" s="311">
        <f t="shared" ca="1" si="89"/>
        <v>0</v>
      </c>
      <c r="V206" s="306">
        <f t="shared" ca="1" si="90"/>
        <v>1.1549127193437987</v>
      </c>
      <c r="W206" s="304">
        <f t="shared" ca="1" si="91"/>
        <v>353.18132111957317</v>
      </c>
      <c r="Y206" s="314" t="str">
        <f t="shared" ca="1" si="109"/>
        <v/>
      </c>
      <c r="Z206" s="315" t="str">
        <f t="shared" ca="1" si="110"/>
        <v/>
      </c>
      <c r="AA206" s="316" t="str">
        <f t="shared" ca="1" si="111"/>
        <v/>
      </c>
      <c r="AC206" s="310" t="e">
        <f t="shared" ca="1" si="112"/>
        <v>#N/A</v>
      </c>
      <c r="AD206" s="323" t="e">
        <f t="shared" ca="1" si="113"/>
        <v>#N/A</v>
      </c>
      <c r="AE206" s="324">
        <f t="shared" ca="1" si="92"/>
        <v>588.99034478479871</v>
      </c>
      <c r="AG206" s="306">
        <f t="shared" ca="1" si="114"/>
        <v>-83.082999067159676</v>
      </c>
      <c r="AH206" s="304">
        <f t="shared" ca="1" si="115"/>
        <v>-73.448697004862353</v>
      </c>
    </row>
    <row r="207" spans="1:34" x14ac:dyDescent="0.2">
      <c r="A207" s="347">
        <f t="shared" ca="1" si="93"/>
        <v>0.1</v>
      </c>
      <c r="B207" s="304">
        <f t="shared" ca="1" si="94"/>
        <v>2.3000000000000016</v>
      </c>
      <c r="D207" s="306">
        <f t="shared" ca="1" si="95"/>
        <v>-13.136593288949573</v>
      </c>
      <c r="E207" s="307">
        <f t="shared" ca="1" si="96"/>
        <v>-78.067583328125536</v>
      </c>
      <c r="F207" s="304">
        <f t="shared" ca="1" si="97"/>
        <v>79.165129002188195</v>
      </c>
      <c r="G207" s="306">
        <f t="shared" ca="1" si="98"/>
        <v>58.328970473747688</v>
      </c>
      <c r="H207" s="307">
        <f t="shared" ca="1" si="99"/>
        <v>302.09564057048448</v>
      </c>
      <c r="I207" s="304">
        <f t="shared" ca="1" si="100"/>
        <v>307.67522625037373</v>
      </c>
      <c r="J207" s="306">
        <f t="shared" ca="1" si="101"/>
        <v>115.98119124708478</v>
      </c>
      <c r="K207" s="307">
        <f t="shared" ca="1" si="102"/>
        <v>619.59024675848775</v>
      </c>
      <c r="L207" s="304">
        <f t="shared" ca="1" si="87"/>
        <v>630.35205290483236</v>
      </c>
      <c r="M207" s="306">
        <f t="shared" ca="1" si="103"/>
        <v>1.3800622826441051</v>
      </c>
      <c r="N207" s="304">
        <f t="shared" ca="1" si="104"/>
        <v>79.071744260697741</v>
      </c>
      <c r="P207" s="310">
        <f t="shared" ca="1" si="105"/>
        <v>23</v>
      </c>
      <c r="Q207" s="304">
        <f t="shared" ca="1" si="106"/>
        <v>0</v>
      </c>
      <c r="R207" s="306">
        <f t="shared" ca="1" si="107"/>
        <v>0</v>
      </c>
      <c r="S207" s="307">
        <f t="shared" ca="1" si="108"/>
        <v>5.081000000000004</v>
      </c>
      <c r="T207" s="304">
        <f t="shared" ca="1" si="88"/>
        <v>49.844610000000038</v>
      </c>
      <c r="U207" s="311">
        <f t="shared" ca="1" si="89"/>
        <v>0</v>
      </c>
      <c r="V207" s="306">
        <f t="shared" ca="1" si="90"/>
        <v>1.1513808792322178</v>
      </c>
      <c r="W207" s="304">
        <f t="shared" ca="1" si="91"/>
        <v>334.66285266579285</v>
      </c>
      <c r="Y207" s="314" t="str">
        <f t="shared" ca="1" si="109"/>
        <v/>
      </c>
      <c r="Z207" s="315" t="str">
        <f t="shared" ca="1" si="110"/>
        <v/>
      </c>
      <c r="AA207" s="316" t="str">
        <f t="shared" ca="1" si="111"/>
        <v/>
      </c>
      <c r="AC207" s="310" t="e">
        <f t="shared" ca="1" si="112"/>
        <v>#N/A</v>
      </c>
      <c r="AD207" s="323" t="e">
        <f t="shared" ca="1" si="113"/>
        <v>#N/A</v>
      </c>
      <c r="AE207" s="324">
        <f t="shared" ca="1" si="92"/>
        <v>619.59024675848775</v>
      </c>
      <c r="AG207" s="306">
        <f t="shared" ca="1" si="114"/>
        <v>-79.143416888725397</v>
      </c>
      <c r="AH207" s="304">
        <f t="shared" ca="1" si="115"/>
        <v>-69.510199000112749</v>
      </c>
    </row>
    <row r="208" spans="1:34" x14ac:dyDescent="0.2">
      <c r="A208" s="347">
        <f t="shared" ca="1" si="93"/>
        <v>0.1</v>
      </c>
      <c r="B208" s="304">
        <f t="shared" ca="1" si="94"/>
        <v>2.4000000000000017</v>
      </c>
      <c r="D208" s="306">
        <f t="shared" ca="1" si="95"/>
        <v>-12.48676953610599</v>
      </c>
      <c r="E208" s="307">
        <f t="shared" ca="1" si="96"/>
        <v>-74.481099301567738</v>
      </c>
      <c r="F208" s="304">
        <f t="shared" ca="1" si="97"/>
        <v>75.52055062443479</v>
      </c>
      <c r="G208" s="306">
        <f t="shared" ca="1" si="98"/>
        <v>57.08029352013709</v>
      </c>
      <c r="H208" s="307">
        <f t="shared" ca="1" si="99"/>
        <v>294.64753064032772</v>
      </c>
      <c r="I208" s="304">
        <f t="shared" ca="1" si="100"/>
        <v>300.1255191095683</v>
      </c>
      <c r="J208" s="306">
        <f t="shared" ca="1" si="101"/>
        <v>121.75165444677901</v>
      </c>
      <c r="K208" s="307">
        <f t="shared" ca="1" si="102"/>
        <v>649.42740531902837</v>
      </c>
      <c r="L208" s="304">
        <f t="shared" ca="1" si="87"/>
        <v>660.74156834569851</v>
      </c>
      <c r="M208" s="306">
        <f t="shared" ca="1" si="103"/>
        <v>1.379442616322299</v>
      </c>
      <c r="N208" s="304">
        <f t="shared" ca="1" si="104"/>
        <v>79.036239995751856</v>
      </c>
      <c r="P208" s="310">
        <f t="shared" ca="1" si="105"/>
        <v>23</v>
      </c>
      <c r="Q208" s="304">
        <f t="shared" ca="1" si="106"/>
        <v>0</v>
      </c>
      <c r="R208" s="306">
        <f t="shared" ca="1" si="107"/>
        <v>0</v>
      </c>
      <c r="S208" s="307">
        <f t="shared" ca="1" si="108"/>
        <v>5.081000000000004</v>
      </c>
      <c r="T208" s="304">
        <f t="shared" ca="1" si="88"/>
        <v>49.844610000000038</v>
      </c>
      <c r="U208" s="311">
        <f t="shared" ca="1" si="89"/>
        <v>0</v>
      </c>
      <c r="V208" s="306">
        <f t="shared" ca="1" si="90"/>
        <v>1.1479471543302082</v>
      </c>
      <c r="W208" s="304">
        <f t="shared" ca="1" si="91"/>
        <v>317.49082747879612</v>
      </c>
      <c r="Y208" s="314" t="str">
        <f t="shared" ca="1" si="109"/>
        <v/>
      </c>
      <c r="Z208" s="315" t="str">
        <f t="shared" ca="1" si="110"/>
        <v/>
      </c>
      <c r="AA208" s="316" t="str">
        <f t="shared" ca="1" si="111"/>
        <v/>
      </c>
      <c r="AC208" s="310" t="e">
        <f t="shared" ca="1" si="112"/>
        <v>#N/A</v>
      </c>
      <c r="AD208" s="323" t="e">
        <f t="shared" ca="1" si="113"/>
        <v>#N/A</v>
      </c>
      <c r="AE208" s="324">
        <f t="shared" ca="1" si="92"/>
        <v>649.42740531902837</v>
      </c>
      <c r="AG208" s="306">
        <f t="shared" ca="1" si="114"/>
        <v>-75.497647628549586</v>
      </c>
      <c r="AH208" s="304">
        <f t="shared" ca="1" si="115"/>
        <v>-65.865548645107779</v>
      </c>
    </row>
    <row r="209" spans="1:34" x14ac:dyDescent="0.2">
      <c r="A209" s="347">
        <f t="shared" ca="1" si="93"/>
        <v>0.1</v>
      </c>
      <c r="B209" s="304">
        <f t="shared" ca="1" si="94"/>
        <v>2.5000000000000018</v>
      </c>
      <c r="D209" s="306">
        <f t="shared" ca="1" si="95"/>
        <v>-11.88407164341789</v>
      </c>
      <c r="E209" s="307">
        <f t="shared" ca="1" si="96"/>
        <v>-71.155381176964411</v>
      </c>
      <c r="F209" s="304">
        <f t="shared" ca="1" si="97"/>
        <v>72.140969145590148</v>
      </c>
      <c r="G209" s="306">
        <f t="shared" ca="1" si="98"/>
        <v>55.8918863557953</v>
      </c>
      <c r="H209" s="307">
        <f t="shared" ca="1" si="99"/>
        <v>287.5319925226313</v>
      </c>
      <c r="I209" s="304">
        <f t="shared" ca="1" si="100"/>
        <v>292.91389465923879</v>
      </c>
      <c r="J209" s="306">
        <f t="shared" ca="1" si="101"/>
        <v>127.40026344057563</v>
      </c>
      <c r="K209" s="307">
        <f t="shared" ca="1" si="102"/>
        <v>678.53638147717629</v>
      </c>
      <c r="L209" s="304">
        <f t="shared" ca="1" si="87"/>
        <v>690.39296644220542</v>
      </c>
      <c r="M209" s="306">
        <f t="shared" ca="1" si="103"/>
        <v>1.3788056560632851</v>
      </c>
      <c r="N209" s="304">
        <f t="shared" ca="1" si="104"/>
        <v>78.999744861192795</v>
      </c>
      <c r="P209" s="310">
        <f t="shared" ca="1" si="105"/>
        <v>23</v>
      </c>
      <c r="Q209" s="304">
        <f t="shared" ca="1" si="106"/>
        <v>0</v>
      </c>
      <c r="R209" s="306">
        <f t="shared" ca="1" si="107"/>
        <v>0</v>
      </c>
      <c r="S209" s="307">
        <f t="shared" ca="1" si="108"/>
        <v>5.081000000000004</v>
      </c>
      <c r="T209" s="304">
        <f t="shared" ca="1" si="88"/>
        <v>49.844610000000038</v>
      </c>
      <c r="U209" s="311">
        <f t="shared" ca="1" si="89"/>
        <v>0</v>
      </c>
      <c r="V209" s="306">
        <f t="shared" ca="1" si="90"/>
        <v>1.1446067795151986</v>
      </c>
      <c r="W209" s="304">
        <f t="shared" ca="1" si="91"/>
        <v>301.53636774572698</v>
      </c>
      <c r="Y209" s="314" t="str">
        <f t="shared" ca="1" si="109"/>
        <v/>
      </c>
      <c r="Z209" s="315" t="str">
        <f t="shared" ca="1" si="110"/>
        <v/>
      </c>
      <c r="AA209" s="316" t="str">
        <f t="shared" ca="1" si="111"/>
        <v/>
      </c>
      <c r="AC209" s="310" t="e">
        <f t="shared" ca="1" si="112"/>
        <v>#N/A</v>
      </c>
      <c r="AD209" s="323" t="e">
        <f t="shared" ca="1" si="113"/>
        <v>#N/A</v>
      </c>
      <c r="AE209" s="324">
        <f t="shared" ca="1" si="92"/>
        <v>678.53638147717629</v>
      </c>
      <c r="AG209" s="306">
        <f t="shared" ca="1" si="114"/>
        <v>-72.11683870601729</v>
      </c>
      <c r="AH209" s="304">
        <f t="shared" ca="1" si="115"/>
        <v>-62.485894012752581</v>
      </c>
    </row>
    <row r="210" spans="1:34" x14ac:dyDescent="0.2">
      <c r="A210" s="347">
        <f t="shared" ca="1" si="93"/>
        <v>0.1</v>
      </c>
      <c r="B210" s="304">
        <f t="shared" ca="1" si="94"/>
        <v>2.6000000000000019</v>
      </c>
      <c r="D210" s="306">
        <f t="shared" ca="1" si="95"/>
        <v>-11.323985332337916</v>
      </c>
      <c r="E210" s="307">
        <f t="shared" ca="1" si="96"/>
        <v>-68.065469231744103</v>
      </c>
      <c r="F210" s="304">
        <f t="shared" ca="1" si="97"/>
        <v>69.001019887712573</v>
      </c>
      <c r="G210" s="306">
        <f t="shared" ca="1" si="98"/>
        <v>54.75948782256151</v>
      </c>
      <c r="H210" s="307">
        <f t="shared" ca="1" si="99"/>
        <v>280.72544559945686</v>
      </c>
      <c r="I210" s="304">
        <f t="shared" ca="1" si="100"/>
        <v>286.01639343506673</v>
      </c>
      <c r="J210" s="306">
        <f t="shared" ca="1" si="101"/>
        <v>132.93283214949346</v>
      </c>
      <c r="K210" s="307">
        <f t="shared" ca="1" si="102"/>
        <v>706.94925338328073</v>
      </c>
      <c r="L210" s="304">
        <f t="shared" ca="1" si="87"/>
        <v>719.338852504481</v>
      </c>
      <c r="M210" s="306">
        <f t="shared" ca="1" si="103"/>
        <v>1.3781511903394068</v>
      </c>
      <c r="N210" s="304">
        <f t="shared" ca="1" si="104"/>
        <v>78.962246737378607</v>
      </c>
      <c r="P210" s="310">
        <f t="shared" ca="1" si="105"/>
        <v>23</v>
      </c>
      <c r="Q210" s="304">
        <f t="shared" ca="1" si="106"/>
        <v>0</v>
      </c>
      <c r="R210" s="306">
        <f t="shared" ca="1" si="107"/>
        <v>0</v>
      </c>
      <c r="S210" s="307">
        <f t="shared" ca="1" si="108"/>
        <v>5.081000000000004</v>
      </c>
      <c r="T210" s="304">
        <f t="shared" ca="1" si="88"/>
        <v>49.844610000000038</v>
      </c>
      <c r="U210" s="311">
        <f t="shared" ca="1" si="89"/>
        <v>0</v>
      </c>
      <c r="V210" s="306">
        <f t="shared" ca="1" si="90"/>
        <v>1.1413553428564063</v>
      </c>
      <c r="W210" s="304">
        <f t="shared" ca="1" si="91"/>
        <v>286.68578978935807</v>
      </c>
      <c r="Y210" s="314" t="str">
        <f t="shared" ca="1" si="109"/>
        <v/>
      </c>
      <c r="Z210" s="315" t="str">
        <f t="shared" ca="1" si="110"/>
        <v/>
      </c>
      <c r="AA210" s="316" t="str">
        <f t="shared" ca="1" si="111"/>
        <v/>
      </c>
      <c r="AC210" s="310" t="e">
        <f t="shared" ca="1" si="112"/>
        <v>#N/A</v>
      </c>
      <c r="AD210" s="323" t="e">
        <f t="shared" ca="1" si="113"/>
        <v>#N/A</v>
      </c>
      <c r="AE210" s="324">
        <f t="shared" ca="1" si="92"/>
        <v>706.94925338328073</v>
      </c>
      <c r="AG210" s="306">
        <f t="shared" ca="1" si="114"/>
        <v>-68.975624782105939</v>
      </c>
      <c r="AH210" s="304">
        <f t="shared" ca="1" si="115"/>
        <v>-59.345870447889538</v>
      </c>
    </row>
    <row r="211" spans="1:34" x14ac:dyDescent="0.2">
      <c r="A211" s="347">
        <f t="shared" ca="1" si="93"/>
        <v>0.1</v>
      </c>
      <c r="B211" s="304">
        <f t="shared" ca="1" si="94"/>
        <v>2.700000000000002</v>
      </c>
      <c r="D211" s="306">
        <f t="shared" ca="1" si="95"/>
        <v>-10.802528560250266</v>
      </c>
      <c r="E211" s="307">
        <f t="shared" ca="1" si="96"/>
        <v>-65.189346379271143</v>
      </c>
      <c r="F211" s="304">
        <f t="shared" ca="1" si="97"/>
        <v>66.078328555220082</v>
      </c>
      <c r="G211" s="306">
        <f t="shared" ca="1" si="98"/>
        <v>53.679234966536484</v>
      </c>
      <c r="H211" s="307">
        <f t="shared" ca="1" si="99"/>
        <v>274.20651096152977</v>
      </c>
      <c r="I211" s="304">
        <f t="shared" ca="1" si="100"/>
        <v>279.41129347305952</v>
      </c>
      <c r="J211" s="306">
        <f t="shared" ca="1" si="101"/>
        <v>138.35476828894838</v>
      </c>
      <c r="K211" s="307">
        <f t="shared" ca="1" si="102"/>
        <v>734.69585121133002</v>
      </c>
      <c r="L211" s="304">
        <f t="shared" ca="1" si="87"/>
        <v>747.60954762190499</v>
      </c>
      <c r="M211" s="306">
        <f t="shared" ca="1" si="103"/>
        <v>1.3774789980357331</v>
      </c>
      <c r="N211" s="304">
        <f t="shared" ca="1" si="104"/>
        <v>78.923732955356925</v>
      </c>
      <c r="P211" s="310">
        <f t="shared" ca="1" si="105"/>
        <v>23</v>
      </c>
      <c r="Q211" s="304">
        <f t="shared" ca="1" si="106"/>
        <v>0</v>
      </c>
      <c r="R211" s="306">
        <f t="shared" ca="1" si="107"/>
        <v>0</v>
      </c>
      <c r="S211" s="307">
        <f t="shared" ca="1" si="108"/>
        <v>5.081000000000004</v>
      </c>
      <c r="T211" s="304">
        <f t="shared" ca="1" si="88"/>
        <v>49.844610000000038</v>
      </c>
      <c r="U211" s="311">
        <f t="shared" ca="1" si="89"/>
        <v>0</v>
      </c>
      <c r="V211" s="306">
        <f t="shared" ca="1" si="90"/>
        <v>1.1381887514345863</v>
      </c>
      <c r="W211" s="304">
        <f t="shared" ca="1" si="91"/>
        <v>272.83849124895215</v>
      </c>
      <c r="Y211" s="314" t="str">
        <f t="shared" ca="1" si="109"/>
        <v/>
      </c>
      <c r="Z211" s="315" t="str">
        <f t="shared" ca="1" si="110"/>
        <v/>
      </c>
      <c r="AA211" s="316" t="str">
        <f t="shared" ca="1" si="111"/>
        <v/>
      </c>
      <c r="AC211" s="310" t="e">
        <f t="shared" ca="1" si="112"/>
        <v>#N/A</v>
      </c>
      <c r="AD211" s="323" t="e">
        <f t="shared" ca="1" si="113"/>
        <v>#N/A</v>
      </c>
      <c r="AE211" s="324">
        <f t="shared" ca="1" si="92"/>
        <v>734.69585121133002</v>
      </c>
      <c r="AG211" s="306">
        <f t="shared" ca="1" si="114"/>
        <v>-66.051630869525937</v>
      </c>
      <c r="AH211" s="304">
        <f t="shared" ca="1" si="115"/>
        <v>-56.423103678283375</v>
      </c>
    </row>
    <row r="212" spans="1:34" x14ac:dyDescent="0.2">
      <c r="A212" s="347">
        <f t="shared" ca="1" si="93"/>
        <v>0.1</v>
      </c>
      <c r="B212" s="304">
        <f t="shared" ca="1" si="94"/>
        <v>2.800000000000002</v>
      </c>
      <c r="D212" s="306">
        <f t="shared" ca="1" si="95"/>
        <v>-10.316177505908087</v>
      </c>
      <c r="E212" s="307">
        <f t="shared" ca="1" si="96"/>
        <v>-62.507528981519911</v>
      </c>
      <c r="F212" s="304">
        <f t="shared" ca="1" si="97"/>
        <v>63.353095407477568</v>
      </c>
      <c r="G212" s="306">
        <f t="shared" ca="1" si="98"/>
        <v>52.647617215945672</v>
      </c>
      <c r="H212" s="307">
        <f t="shared" ca="1" si="99"/>
        <v>267.9557580633778</v>
      </c>
      <c r="I212" s="304">
        <f t="shared" ca="1" si="100"/>
        <v>273.07885285725843</v>
      </c>
      <c r="J212" s="306">
        <f t="shared" ca="1" si="101"/>
        <v>143.6711108980725</v>
      </c>
      <c r="K212" s="307">
        <f t="shared" ca="1" si="102"/>
        <v>761.80396466257537</v>
      </c>
      <c r="L212" s="304">
        <f t="shared" ca="1" si="87"/>
        <v>775.233299518477</v>
      </c>
      <c r="M212" s="306">
        <f t="shared" ca="1" si="103"/>
        <v>1.3767888482874686</v>
      </c>
      <c r="N212" s="304">
        <f t="shared" ca="1" si="104"/>
        <v>78.884190287549345</v>
      </c>
      <c r="P212" s="310">
        <f t="shared" ca="1" si="105"/>
        <v>23</v>
      </c>
      <c r="Q212" s="304">
        <f t="shared" ca="1" si="106"/>
        <v>0</v>
      </c>
      <c r="R212" s="306">
        <f t="shared" ca="1" si="107"/>
        <v>0</v>
      </c>
      <c r="S212" s="307">
        <f t="shared" ca="1" si="108"/>
        <v>5.081000000000004</v>
      </c>
      <c r="T212" s="304">
        <f t="shared" ca="1" si="88"/>
        <v>49.844610000000038</v>
      </c>
      <c r="U212" s="311">
        <f t="shared" ca="1" si="89"/>
        <v>0</v>
      </c>
      <c r="V212" s="306">
        <f t="shared" ca="1" si="90"/>
        <v>1.1351032012150759</v>
      </c>
      <c r="W212" s="304">
        <f t="shared" ca="1" si="91"/>
        <v>259.90517481462376</v>
      </c>
      <c r="Y212" s="314" t="str">
        <f t="shared" ca="1" si="109"/>
        <v/>
      </c>
      <c r="Z212" s="315" t="str">
        <f t="shared" ca="1" si="110"/>
        <v/>
      </c>
      <c r="AA212" s="316" t="str">
        <f t="shared" ca="1" si="111"/>
        <v/>
      </c>
      <c r="AC212" s="310" t="e">
        <f t="shared" ca="1" si="112"/>
        <v>#N/A</v>
      </c>
      <c r="AD212" s="323" t="e">
        <f t="shared" ca="1" si="113"/>
        <v>#N/A</v>
      </c>
      <c r="AE212" s="324">
        <f t="shared" ca="1" si="92"/>
        <v>761.80396466257537</v>
      </c>
      <c r="AG212" s="306">
        <f t="shared" ca="1" si="114"/>
        <v>-63.325056504387234</v>
      </c>
      <c r="AH212" s="304">
        <f t="shared" ca="1" si="115"/>
        <v>-53.697793987197784</v>
      </c>
    </row>
    <row r="213" spans="1:34" x14ac:dyDescent="0.2">
      <c r="A213" s="347">
        <f t="shared" ca="1" si="93"/>
        <v>0.1</v>
      </c>
      <c r="B213" s="304">
        <f t="shared" ca="1" si="94"/>
        <v>2.9000000000000021</v>
      </c>
      <c r="D213" s="306">
        <f t="shared" ca="1" si="95"/>
        <v>-9.8618043452008219</v>
      </c>
      <c r="E213" s="307">
        <f t="shared" ca="1" si="96"/>
        <v>-60.002722841607429</v>
      </c>
      <c r="F213" s="304">
        <f t="shared" ca="1" si="97"/>
        <v>60.807745669032819</v>
      </c>
      <c r="G213" s="306">
        <f t="shared" ca="1" si="98"/>
        <v>51.661436781425593</v>
      </c>
      <c r="H213" s="307">
        <f t="shared" ca="1" si="99"/>
        <v>261.95548577921704</v>
      </c>
      <c r="I213" s="304">
        <f t="shared" ca="1" si="100"/>
        <v>267.00108722652573</v>
      </c>
      <c r="J213" s="306">
        <f t="shared" ca="1" si="101"/>
        <v>148.88656359794106</v>
      </c>
      <c r="K213" s="307">
        <f t="shared" ca="1" si="102"/>
        <v>788.29952685470516</v>
      </c>
      <c r="L213" s="304">
        <f t="shared" ca="1" si="87"/>
        <v>802.23646941494496</v>
      </c>
      <c r="M213" s="306">
        <f t="shared" ca="1" si="103"/>
        <v>1.3760805003001277</v>
      </c>
      <c r="N213" s="304">
        <f t="shared" ca="1" si="104"/>
        <v>78.843604937448134</v>
      </c>
      <c r="P213" s="310">
        <f t="shared" ca="1" si="105"/>
        <v>23</v>
      </c>
      <c r="Q213" s="304">
        <f t="shared" ca="1" si="106"/>
        <v>0</v>
      </c>
      <c r="R213" s="306">
        <f t="shared" ca="1" si="107"/>
        <v>0</v>
      </c>
      <c r="S213" s="307">
        <f t="shared" ca="1" si="108"/>
        <v>5.081000000000004</v>
      </c>
      <c r="T213" s="304">
        <f t="shared" ca="1" si="88"/>
        <v>49.844610000000038</v>
      </c>
      <c r="U213" s="311">
        <f t="shared" ca="1" si="89"/>
        <v>0</v>
      </c>
      <c r="V213" s="306">
        <f t="shared" ca="1" si="90"/>
        <v>1.1320951504090513</v>
      </c>
      <c r="W213" s="304">
        <f t="shared" ca="1" si="91"/>
        <v>247.80634839010673</v>
      </c>
      <c r="Y213" s="314" t="str">
        <f t="shared" ca="1" si="109"/>
        <v/>
      </c>
      <c r="Z213" s="315" t="str">
        <f t="shared" ca="1" si="110"/>
        <v/>
      </c>
      <c r="AA213" s="316" t="str">
        <f t="shared" ca="1" si="111"/>
        <v/>
      </c>
      <c r="AC213" s="310" t="e">
        <f t="shared" ca="1" si="112"/>
        <v>#N/A</v>
      </c>
      <c r="AD213" s="323" t="e">
        <f t="shared" ca="1" si="113"/>
        <v>#N/A</v>
      </c>
      <c r="AE213" s="324">
        <f t="shared" ca="1" si="92"/>
        <v>788.29952685470516</v>
      </c>
      <c r="AG213" s="306">
        <f t="shared" ca="1" si="114"/>
        <v>-60.778326155449136</v>
      </c>
      <c r="AH213" s="304">
        <f t="shared" ca="1" si="115"/>
        <v>-51.152366623622036</v>
      </c>
    </row>
    <row r="214" spans="1:34" x14ac:dyDescent="0.2">
      <c r="A214" s="347">
        <f t="shared" ca="1" si="93"/>
        <v>0.1</v>
      </c>
      <c r="B214" s="304">
        <f t="shared" ca="1" si="94"/>
        <v>3.0000000000000022</v>
      </c>
      <c r="D214" s="306">
        <f t="shared" ca="1" si="95"/>
        <v>-9.4366247108514543</v>
      </c>
      <c r="E214" s="307">
        <f t="shared" ca="1" si="96"/>
        <v>-57.659532731850632</v>
      </c>
      <c r="F214" s="304">
        <f t="shared" ca="1" si="97"/>
        <v>58.42663434418251</v>
      </c>
      <c r="G214" s="306">
        <f t="shared" ca="1" si="98"/>
        <v>50.717774310340445</v>
      </c>
      <c r="H214" s="307">
        <f t="shared" ca="1" si="99"/>
        <v>256.18953250603198</v>
      </c>
      <c r="I214" s="304">
        <f t="shared" ca="1" si="100"/>
        <v>261.16157679998383</v>
      </c>
      <c r="J214" s="306">
        <f t="shared" ca="1" si="101"/>
        <v>154.00552415252938</v>
      </c>
      <c r="K214" s="307">
        <f t="shared" ca="1" si="102"/>
        <v>814.20677776896764</v>
      </c>
      <c r="L214" s="304">
        <f t="shared" ca="1" si="87"/>
        <v>828.64369812025984</v>
      </c>
      <c r="M214" s="306">
        <f t="shared" ca="1" si="103"/>
        <v>1.375353703152647</v>
      </c>
      <c r="N214" s="304">
        <f t="shared" ca="1" si="104"/>
        <v>78.801962528335338</v>
      </c>
      <c r="P214" s="310">
        <f t="shared" ca="1" si="105"/>
        <v>23</v>
      </c>
      <c r="Q214" s="304">
        <f t="shared" ca="1" si="106"/>
        <v>0</v>
      </c>
      <c r="R214" s="306">
        <f t="shared" ca="1" si="107"/>
        <v>0</v>
      </c>
      <c r="S214" s="307">
        <f t="shared" ca="1" si="108"/>
        <v>5.081000000000004</v>
      </c>
      <c r="T214" s="304">
        <f t="shared" ca="1" si="88"/>
        <v>49.844610000000038</v>
      </c>
      <c r="U214" s="311">
        <f t="shared" ca="1" si="89"/>
        <v>0</v>
      </c>
      <c r="V214" s="306">
        <f t="shared" ca="1" si="90"/>
        <v>1.1291612958479609</v>
      </c>
      <c r="W214" s="304">
        <f t="shared" ca="1" si="91"/>
        <v>236.47105341427022</v>
      </c>
      <c r="Y214" s="314" t="str">
        <f t="shared" ca="1" si="109"/>
        <v/>
      </c>
      <c r="Z214" s="315" t="str">
        <f t="shared" ca="1" si="110"/>
        <v/>
      </c>
      <c r="AA214" s="316" t="str">
        <f t="shared" ca="1" si="111"/>
        <v/>
      </c>
      <c r="AC214" s="310">
        <f t="shared" ca="1" si="112"/>
        <v>3.0000000000000022</v>
      </c>
      <c r="AD214" s="323">
        <f t="shared" ca="1" si="113"/>
        <v>154.00552415252938</v>
      </c>
      <c r="AE214" s="324">
        <f t="shared" ca="1" si="92"/>
        <v>814.20677776896764</v>
      </c>
      <c r="AG214" s="306">
        <f t="shared" ca="1" si="114"/>
        <v>-58.395794037633024</v>
      </c>
      <c r="AH214" s="304">
        <f t="shared" ca="1" si="115"/>
        <v>-48.771176616828683</v>
      </c>
    </row>
    <row r="215" spans="1:34" x14ac:dyDescent="0.2">
      <c r="A215" s="347">
        <f t="shared" ca="1" si="93"/>
        <v>0.1</v>
      </c>
      <c r="B215" s="304">
        <f t="shared" ca="1" si="94"/>
        <v>3.1000000000000023</v>
      </c>
      <c r="D215" s="306">
        <f t="shared" ca="1" si="95"/>
        <v>-9.0381531449927657</v>
      </c>
      <c r="E215" s="307">
        <f t="shared" ca="1" si="96"/>
        <v>-55.464216109036443</v>
      </c>
      <c r="F215" s="304">
        <f t="shared" ca="1" si="97"/>
        <v>56.195795935837054</v>
      </c>
      <c r="G215" s="306">
        <f t="shared" ca="1" si="98"/>
        <v>49.813958995841169</v>
      </c>
      <c r="H215" s="307">
        <f t="shared" ca="1" si="99"/>
        <v>250.64311089512833</v>
      </c>
      <c r="I215" s="304">
        <f t="shared" ca="1" si="100"/>
        <v>255.5452984306832</v>
      </c>
      <c r="J215" s="306">
        <f t="shared" ca="1" si="101"/>
        <v>159.03211081783846</v>
      </c>
      <c r="K215" s="307">
        <f t="shared" ca="1" si="102"/>
        <v>839.54840993902565</v>
      </c>
      <c r="L215" s="304">
        <f t="shared" ca="1" si="87"/>
        <v>854.47805407881799</v>
      </c>
      <c r="M215" s="306">
        <f t="shared" ca="1" si="103"/>
        <v>1.374608195583497</v>
      </c>
      <c r="N215" s="304">
        <f t="shared" ca="1" si="104"/>
        <v>78.759248091027985</v>
      </c>
      <c r="P215" s="310">
        <f t="shared" ca="1" si="105"/>
        <v>23</v>
      </c>
      <c r="Q215" s="304">
        <f t="shared" ca="1" si="106"/>
        <v>0</v>
      </c>
      <c r="R215" s="306">
        <f t="shared" ca="1" si="107"/>
        <v>0</v>
      </c>
      <c r="S215" s="307">
        <f t="shared" ca="1" si="108"/>
        <v>5.081000000000004</v>
      </c>
      <c r="T215" s="304">
        <f t="shared" ca="1" si="88"/>
        <v>49.844610000000038</v>
      </c>
      <c r="U215" s="311">
        <f t="shared" ca="1" si="89"/>
        <v>0</v>
      </c>
      <c r="V215" s="306">
        <f t="shared" ca="1" si="90"/>
        <v>1.1262985519700792</v>
      </c>
      <c r="W215" s="304">
        <f t="shared" ca="1" si="91"/>
        <v>225.83578237909302</v>
      </c>
      <c r="Y215" s="314" t="str">
        <f t="shared" ca="1" si="109"/>
        <v/>
      </c>
      <c r="Z215" s="315" t="str">
        <f t="shared" ca="1" si="110"/>
        <v/>
      </c>
      <c r="AA215" s="316" t="str">
        <f t="shared" ca="1" si="111"/>
        <v/>
      </c>
      <c r="AC215" s="310" t="e">
        <f t="shared" ca="1" si="112"/>
        <v>#N/A</v>
      </c>
      <c r="AD215" s="323" t="e">
        <f t="shared" ca="1" si="113"/>
        <v>#N/A</v>
      </c>
      <c r="AE215" s="324">
        <f t="shared" ca="1" si="92"/>
        <v>839.54840993902565</v>
      </c>
      <c r="AG215" s="306">
        <f t="shared" ca="1" si="114"/>
        <v>-56.163493829765081</v>
      </c>
      <c r="AH215" s="304">
        <f t="shared" ca="1" si="115"/>
        <v>-46.540258495231257</v>
      </c>
    </row>
    <row r="216" spans="1:34" x14ac:dyDescent="0.2">
      <c r="A216" s="347">
        <f t="shared" ca="1" si="93"/>
        <v>0.1</v>
      </c>
      <c r="B216" s="304">
        <f t="shared" ca="1" si="94"/>
        <v>3.2000000000000024</v>
      </c>
      <c r="D216" s="306">
        <f t="shared" ca="1" si="95"/>
        <v>-8.6641651796488315</v>
      </c>
      <c r="E216" s="307">
        <f t="shared" ca="1" si="96"/>
        <v>-53.404473471135525</v>
      </c>
      <c r="F216" s="304">
        <f t="shared" ca="1" si="97"/>
        <v>54.102731400452022</v>
      </c>
      <c r="G216" s="306">
        <f t="shared" ca="1" si="98"/>
        <v>48.947542477876283</v>
      </c>
      <c r="H216" s="307">
        <f t="shared" ca="1" si="99"/>
        <v>245.30266354801478</v>
      </c>
      <c r="I216" s="304">
        <f t="shared" ca="1" si="100"/>
        <v>250.13847896390118</v>
      </c>
      <c r="J216" s="306">
        <f t="shared" ca="1" si="101"/>
        <v>163.97018589152432</v>
      </c>
      <c r="K216" s="307">
        <f t="shared" ca="1" si="102"/>
        <v>864.34569866118284</v>
      </c>
      <c r="L216" s="304">
        <f t="shared" ca="1" si="87"/>
        <v>879.76116568952352</v>
      </c>
      <c r="M216" s="306">
        <f t="shared" ca="1" si="103"/>
        <v>1.3738437057597672</v>
      </c>
      <c r="N216" s="304">
        <f t="shared" ca="1" si="104"/>
        <v>78.715446050647571</v>
      </c>
      <c r="P216" s="310">
        <f t="shared" ca="1" si="105"/>
        <v>23</v>
      </c>
      <c r="Q216" s="304">
        <f t="shared" ca="1" si="106"/>
        <v>0</v>
      </c>
      <c r="R216" s="306">
        <f t="shared" ca="1" si="107"/>
        <v>0</v>
      </c>
      <c r="S216" s="307">
        <f t="shared" ca="1" si="108"/>
        <v>5.081000000000004</v>
      </c>
      <c r="T216" s="304">
        <f t="shared" ca="1" si="88"/>
        <v>49.844610000000038</v>
      </c>
      <c r="U216" s="311">
        <f t="shared" ca="1" si="89"/>
        <v>0</v>
      </c>
      <c r="V216" s="306">
        <f t="shared" ca="1" si="90"/>
        <v>1.1235040320791954</v>
      </c>
      <c r="W216" s="304">
        <f t="shared" ca="1" si="91"/>
        <v>215.84355393211416</v>
      </c>
      <c r="Y216" s="314" t="str">
        <f t="shared" ca="1" si="109"/>
        <v/>
      </c>
      <c r="Z216" s="315" t="str">
        <f t="shared" ca="1" si="110"/>
        <v/>
      </c>
      <c r="AA216" s="316" t="str">
        <f t="shared" ca="1" si="111"/>
        <v/>
      </c>
      <c r="AC216" s="310" t="e">
        <f t="shared" ca="1" si="112"/>
        <v>#N/A</v>
      </c>
      <c r="AD216" s="323" t="e">
        <f t="shared" ca="1" si="113"/>
        <v>#N/A</v>
      </c>
      <c r="AE216" s="324">
        <f t="shared" ca="1" si="92"/>
        <v>864.34569866118284</v>
      </c>
      <c r="AG216" s="306">
        <f t="shared" ca="1" si="114"/>
        <v>-54.068925628314247</v>
      </c>
      <c r="AH216" s="304">
        <f t="shared" ca="1" si="115"/>
        <v>-44.44711324130936</v>
      </c>
    </row>
    <row r="217" spans="1:34" x14ac:dyDescent="0.2">
      <c r="A217" s="347">
        <f t="shared" ca="1" si="93"/>
        <v>0.1</v>
      </c>
      <c r="B217" s="304">
        <f t="shared" ca="1" si="94"/>
        <v>3.3000000000000025</v>
      </c>
      <c r="D217" s="306">
        <f t="shared" ca="1" si="95"/>
        <v>-8.3126649376590009</v>
      </c>
      <c r="E217" s="307">
        <f t="shared" ca="1" si="96"/>
        <v>-51.469269233212366</v>
      </c>
      <c r="F217" s="304">
        <f t="shared" ca="1" si="97"/>
        <v>52.136226117419412</v>
      </c>
      <c r="G217" s="306">
        <f t="shared" ca="1" si="98"/>
        <v>48.116275984110381</v>
      </c>
      <c r="H217" s="307">
        <f t="shared" ca="1" si="99"/>
        <v>240.15573662469353</v>
      </c>
      <c r="I217" s="304">
        <f t="shared" ca="1" si="100"/>
        <v>244.92846679863132</v>
      </c>
      <c r="J217" s="306">
        <f t="shared" ca="1" si="101"/>
        <v>168.82337681462366</v>
      </c>
      <c r="K217" s="307">
        <f t="shared" ca="1" si="102"/>
        <v>888.61861866981826</v>
      </c>
      <c r="L217" s="304">
        <f t="shared" ca="1" si="87"/>
        <v>904.51333987163969</v>
      </c>
      <c r="M217" s="306">
        <f t="shared" ca="1" si="103"/>
        <v>1.3730599510290942</v>
      </c>
      <c r="N217" s="304">
        <f t="shared" ca="1" si="104"/>
        <v>78.670540212406593</v>
      </c>
      <c r="P217" s="310">
        <f t="shared" ca="1" si="105"/>
        <v>23</v>
      </c>
      <c r="Q217" s="304">
        <f t="shared" ca="1" si="106"/>
        <v>0</v>
      </c>
      <c r="R217" s="306">
        <f t="shared" ca="1" si="107"/>
        <v>0</v>
      </c>
      <c r="S217" s="307">
        <f t="shared" ca="1" si="108"/>
        <v>5.081000000000004</v>
      </c>
      <c r="T217" s="304">
        <f t="shared" ca="1" si="88"/>
        <v>49.844610000000038</v>
      </c>
      <c r="U217" s="311">
        <f t="shared" ca="1" si="89"/>
        <v>0</v>
      </c>
      <c r="V217" s="306">
        <f t="shared" ca="1" si="90"/>
        <v>1.1207750315860909</v>
      </c>
      <c r="W217" s="304">
        <f t="shared" ca="1" si="91"/>
        <v>206.44311978887836</v>
      </c>
      <c r="Y217" s="314" t="str">
        <f t="shared" ca="1" si="109"/>
        <v/>
      </c>
      <c r="Z217" s="315" t="str">
        <f t="shared" ca="1" si="110"/>
        <v/>
      </c>
      <c r="AA217" s="316" t="str">
        <f t="shared" ca="1" si="111"/>
        <v/>
      </c>
      <c r="AC217" s="310" t="e">
        <f t="shared" ca="1" si="112"/>
        <v>#N/A</v>
      </c>
      <c r="AD217" s="323" t="e">
        <f t="shared" ca="1" si="113"/>
        <v>#N/A</v>
      </c>
      <c r="AE217" s="324">
        <f t="shared" ca="1" si="92"/>
        <v>888.61861866981826</v>
      </c>
      <c r="AG217" s="306">
        <f t="shared" ca="1" si="114"/>
        <v>-52.100873915516516</v>
      </c>
      <c r="AH217" s="304">
        <f t="shared" ca="1" si="115"/>
        <v>-42.480526260994687</v>
      </c>
    </row>
    <row r="218" spans="1:34" x14ac:dyDescent="0.2">
      <c r="A218" s="347">
        <f t="shared" ca="1" si="93"/>
        <v>0.1</v>
      </c>
      <c r="B218" s="304">
        <f t="shared" ca="1" si="94"/>
        <v>3.4000000000000026</v>
      </c>
      <c r="D218" s="306">
        <f t="shared" ca="1" si="95"/>
        <v>-7.9818573510926516</v>
      </c>
      <c r="E218" s="307">
        <f t="shared" ca="1" si="96"/>
        <v>-49.648678130824202</v>
      </c>
      <c r="F218" s="304">
        <f t="shared" ca="1" si="97"/>
        <v>50.286193800200991</v>
      </c>
      <c r="G218" s="306">
        <f t="shared" ca="1" si="98"/>
        <v>47.318090249001116</v>
      </c>
      <c r="H218" s="307">
        <f t="shared" ca="1" si="99"/>
        <v>235.1908688116111</v>
      </c>
      <c r="I218" s="304">
        <f t="shared" ca="1" si="100"/>
        <v>239.90361905809814</v>
      </c>
      <c r="J218" s="306">
        <f t="shared" ca="1" si="101"/>
        <v>173.59509512627923</v>
      </c>
      <c r="K218" s="307">
        <f t="shared" ca="1" si="102"/>
        <v>912.3859489416335</v>
      </c>
      <c r="L218" s="304">
        <f t="shared" ca="1" si="87"/>
        <v>928.75366856773542</v>
      </c>
      <c r="M218" s="306">
        <f t="shared" ca="1" si="103"/>
        <v>1.3722566376542353</v>
      </c>
      <c r="N218" s="304">
        <f t="shared" ca="1" si="104"/>
        <v>78.624513746400766</v>
      </c>
      <c r="P218" s="310">
        <f t="shared" ca="1" si="105"/>
        <v>23</v>
      </c>
      <c r="Q218" s="304">
        <f t="shared" ca="1" si="106"/>
        <v>0</v>
      </c>
      <c r="R218" s="306">
        <f t="shared" ca="1" si="107"/>
        <v>0</v>
      </c>
      <c r="S218" s="307">
        <f t="shared" ca="1" si="108"/>
        <v>5.081000000000004</v>
      </c>
      <c r="T218" s="304">
        <f t="shared" ca="1" si="88"/>
        <v>49.844610000000038</v>
      </c>
      <c r="U218" s="311">
        <f t="shared" ca="1" si="89"/>
        <v>0</v>
      </c>
      <c r="V218" s="306">
        <f t="shared" ca="1" si="90"/>
        <v>1.118109012985669</v>
      </c>
      <c r="W218" s="304">
        <f t="shared" ca="1" si="91"/>
        <v>197.58828234191023</v>
      </c>
      <c r="Y218" s="314" t="str">
        <f t="shared" ca="1" si="109"/>
        <v/>
      </c>
      <c r="Z218" s="315" t="str">
        <f t="shared" ca="1" si="110"/>
        <v/>
      </c>
      <c r="AA218" s="316" t="str">
        <f t="shared" ca="1" si="111"/>
        <v/>
      </c>
      <c r="AC218" s="310" t="e">
        <f t="shared" ca="1" si="112"/>
        <v>#N/A</v>
      </c>
      <c r="AD218" s="323" t="e">
        <f t="shared" ca="1" si="113"/>
        <v>#N/A</v>
      </c>
      <c r="AE218" s="324">
        <f t="shared" ca="1" si="92"/>
        <v>912.3859489416335</v>
      </c>
      <c r="AG218" s="306">
        <f t="shared" ca="1" si="114"/>
        <v>-50.249251469164662</v>
      </c>
      <c r="AH218" s="304">
        <f t="shared" ca="1" si="115"/>
        <v>-40.630411294799885</v>
      </c>
    </row>
    <row r="219" spans="1:34" x14ac:dyDescent="0.2">
      <c r="A219" s="347">
        <f t="shared" ca="1" si="93"/>
        <v>0.1</v>
      </c>
      <c r="B219" s="304">
        <f t="shared" ca="1" si="94"/>
        <v>3.5000000000000027</v>
      </c>
      <c r="D219" s="306">
        <f t="shared" ca="1" si="95"/>
        <v>-7.6701242574949626</v>
      </c>
      <c r="E219" s="307">
        <f t="shared" ca="1" si="96"/>
        <v>-47.933753061892332</v>
      </c>
      <c r="F219" s="304">
        <f t="shared" ca="1" si="97"/>
        <v>48.543542193827236</v>
      </c>
      <c r="G219" s="306">
        <f t="shared" ca="1" si="98"/>
        <v>46.551077823251617</v>
      </c>
      <c r="H219" s="307">
        <f t="shared" ca="1" si="99"/>
        <v>230.39749350542186</v>
      </c>
      <c r="I219" s="304">
        <f t="shared" ca="1" si="100"/>
        <v>235.0532021906686</v>
      </c>
      <c r="J219" s="306">
        <f t="shared" ca="1" si="101"/>
        <v>178.28855352989186</v>
      </c>
      <c r="K219" s="307">
        <f t="shared" ca="1" si="102"/>
        <v>935.66536705748513</v>
      </c>
      <c r="L219" s="304">
        <f t="shared" ca="1" si="87"/>
        <v>952.50012463547716</v>
      </c>
      <c r="M219" s="306">
        <f t="shared" ca="1" si="103"/>
        <v>1.371433460529994</v>
      </c>
      <c r="N219" s="304">
        <f t="shared" ca="1" si="104"/>
        <v>78.577349171390026</v>
      </c>
      <c r="P219" s="310">
        <f t="shared" ca="1" si="105"/>
        <v>23</v>
      </c>
      <c r="Q219" s="304">
        <f t="shared" ca="1" si="106"/>
        <v>0</v>
      </c>
      <c r="R219" s="306">
        <f t="shared" ca="1" si="107"/>
        <v>0</v>
      </c>
      <c r="S219" s="307">
        <f t="shared" ca="1" si="108"/>
        <v>5.081000000000004</v>
      </c>
      <c r="T219" s="304">
        <f t="shared" ca="1" si="88"/>
        <v>49.844610000000038</v>
      </c>
      <c r="U219" s="311">
        <f t="shared" ca="1" si="89"/>
        <v>0</v>
      </c>
      <c r="V219" s="306">
        <f t="shared" ca="1" si="90"/>
        <v>1.1155035923578562</v>
      </c>
      <c r="W219" s="304">
        <f t="shared" ca="1" si="91"/>
        <v>189.23730559344065</v>
      </c>
      <c r="Y219" s="314" t="str">
        <f t="shared" ca="1" si="109"/>
        <v/>
      </c>
      <c r="Z219" s="315" t="str">
        <f t="shared" ca="1" si="110"/>
        <v/>
      </c>
      <c r="AA219" s="316" t="str">
        <f t="shared" ca="1" si="111"/>
        <v/>
      </c>
      <c r="AC219" s="310" t="e">
        <f t="shared" ca="1" si="112"/>
        <v>#N/A</v>
      </c>
      <c r="AD219" s="323" t="e">
        <f t="shared" ca="1" si="113"/>
        <v>#N/A</v>
      </c>
      <c r="AE219" s="324">
        <f t="shared" ca="1" si="92"/>
        <v>935.66536705748513</v>
      </c>
      <c r="AG219" s="306">
        <f t="shared" ca="1" si="114"/>
        <v>-48.504965058683965</v>
      </c>
      <c r="AH219" s="304">
        <f t="shared" ca="1" si="115"/>
        <v>-38.88767611531393</v>
      </c>
    </row>
    <row r="220" spans="1:34" x14ac:dyDescent="0.2">
      <c r="A220" s="347">
        <f t="shared" ca="1" si="93"/>
        <v>0.1</v>
      </c>
      <c r="B220" s="304">
        <f t="shared" ca="1" si="94"/>
        <v>3.6000000000000028</v>
      </c>
      <c r="D220" s="306">
        <f t="shared" ca="1" si="95"/>
        <v>-7.376003765354417</v>
      </c>
      <c r="E220" s="307">
        <f t="shared" ca="1" si="96"/>
        <v>-46.316411002483342</v>
      </c>
      <c r="F220" s="304">
        <f t="shared" ca="1" si="97"/>
        <v>46.900057139597202</v>
      </c>
      <c r="G220" s="306">
        <f t="shared" ca="1" si="98"/>
        <v>45.813477446716178</v>
      </c>
      <c r="H220" s="307">
        <f t="shared" ca="1" si="99"/>
        <v>225.76585240517352</v>
      </c>
      <c r="I220" s="304">
        <f t="shared" ca="1" si="100"/>
        <v>230.36730416444814</v>
      </c>
      <c r="J220" s="306">
        <f t="shared" ca="1" si="101"/>
        <v>182.90678129339025</v>
      </c>
      <c r="K220" s="307">
        <f t="shared" ca="1" si="102"/>
        <v>958.47353435301488</v>
      </c>
      <c r="L220" s="304">
        <f t="shared" ca="1" si="87"/>
        <v>975.76964837930268</v>
      </c>
      <c r="M220" s="306">
        <f t="shared" ca="1" si="103"/>
        <v>1.370590102882147</v>
      </c>
      <c r="N220" s="304">
        <f t="shared" ca="1" si="104"/>
        <v>78.529028337548311</v>
      </c>
      <c r="P220" s="310">
        <f t="shared" ca="1" si="105"/>
        <v>23</v>
      </c>
      <c r="Q220" s="304">
        <f t="shared" ca="1" si="106"/>
        <v>0</v>
      </c>
      <c r="R220" s="306">
        <f t="shared" ca="1" si="107"/>
        <v>0</v>
      </c>
      <c r="S220" s="307">
        <f t="shared" ca="1" si="108"/>
        <v>5.081000000000004</v>
      </c>
      <c r="T220" s="304">
        <f t="shared" ca="1" si="88"/>
        <v>49.844610000000038</v>
      </c>
      <c r="U220" s="311">
        <f t="shared" ca="1" si="89"/>
        <v>0</v>
      </c>
      <c r="V220" s="306">
        <f t="shared" ca="1" si="90"/>
        <v>1.1129565272100634</v>
      </c>
      <c r="W220" s="304">
        <f t="shared" ca="1" si="91"/>
        <v>181.35240505592401</v>
      </c>
      <c r="Y220" s="314" t="str">
        <f t="shared" ca="1" si="109"/>
        <v/>
      </c>
      <c r="Z220" s="315" t="str">
        <f t="shared" ca="1" si="110"/>
        <v/>
      </c>
      <c r="AA220" s="316" t="str">
        <f t="shared" ca="1" si="111"/>
        <v/>
      </c>
      <c r="AC220" s="310" t="e">
        <f t="shared" ca="1" si="112"/>
        <v>#N/A</v>
      </c>
      <c r="AD220" s="323" t="e">
        <f t="shared" ca="1" si="113"/>
        <v>#N/A</v>
      </c>
      <c r="AE220" s="324">
        <f t="shared" ca="1" si="92"/>
        <v>958.47353435301488</v>
      </c>
      <c r="AG220" s="306">
        <f t="shared" ca="1" si="114"/>
        <v>-46.859799508325878</v>
      </c>
      <c r="AH220" s="304">
        <f t="shared" ca="1" si="115"/>
        <v>-37.244106591899332</v>
      </c>
    </row>
    <row r="221" spans="1:34" x14ac:dyDescent="0.2">
      <c r="A221" s="347">
        <f t="shared" ca="1" si="93"/>
        <v>0.1</v>
      </c>
      <c r="B221" s="304">
        <f t="shared" ca="1" si="94"/>
        <v>3.7000000000000028</v>
      </c>
      <c r="D221" s="306">
        <f t="shared" ca="1" si="95"/>
        <v>-7.0981723858709236</v>
      </c>
      <c r="E221" s="307">
        <f t="shared" ca="1" si="96"/>
        <v>-44.789334216199727</v>
      </c>
      <c r="F221" s="304">
        <f t="shared" ca="1" si="97"/>
        <v>45.3483021815589</v>
      </c>
      <c r="G221" s="306">
        <f t="shared" ca="1" si="98"/>
        <v>45.103660208129085</v>
      </c>
      <c r="H221" s="307">
        <f t="shared" ca="1" si="99"/>
        <v>221.28691898355353</v>
      </c>
      <c r="I221" s="304">
        <f t="shared" ca="1" si="100"/>
        <v>225.83675670139294</v>
      </c>
      <c r="J221" s="306">
        <f t="shared" ca="1" si="101"/>
        <v>187.45263817613252</v>
      </c>
      <c r="K221" s="307">
        <f t="shared" ca="1" si="102"/>
        <v>980.82617292245118</v>
      </c>
      <c r="L221" s="304">
        <f t="shared" ca="1" si="87"/>
        <v>998.57822580351421</v>
      </c>
      <c r="M221" s="306">
        <f t="shared" ca="1" si="103"/>
        <v>1.3697262359479359</v>
      </c>
      <c r="N221" s="304">
        <f t="shared" ca="1" si="104"/>
        <v>78.479532408157112</v>
      </c>
      <c r="P221" s="310">
        <f t="shared" ca="1" si="105"/>
        <v>23</v>
      </c>
      <c r="Q221" s="304">
        <f t="shared" ca="1" si="106"/>
        <v>0</v>
      </c>
      <c r="R221" s="306">
        <f t="shared" ca="1" si="107"/>
        <v>0</v>
      </c>
      <c r="S221" s="307">
        <f t="shared" ca="1" si="108"/>
        <v>5.081000000000004</v>
      </c>
      <c r="T221" s="304">
        <f t="shared" ca="1" si="88"/>
        <v>49.844610000000038</v>
      </c>
      <c r="U221" s="311">
        <f t="shared" ca="1" si="89"/>
        <v>0</v>
      </c>
      <c r="V221" s="306">
        <f t="shared" ca="1" si="90"/>
        <v>1.1104657055039469</v>
      </c>
      <c r="W221" s="304">
        <f t="shared" ca="1" si="91"/>
        <v>173.89930470877758</v>
      </c>
      <c r="Y221" s="314" t="str">
        <f t="shared" ca="1" si="109"/>
        <v/>
      </c>
      <c r="Z221" s="315" t="str">
        <f t="shared" ca="1" si="110"/>
        <v/>
      </c>
      <c r="AA221" s="316" t="str">
        <f t="shared" ca="1" si="111"/>
        <v/>
      </c>
      <c r="AC221" s="310" t="e">
        <f t="shared" ca="1" si="112"/>
        <v>#N/A</v>
      </c>
      <c r="AD221" s="323" t="e">
        <f t="shared" ca="1" si="113"/>
        <v>#N/A</v>
      </c>
      <c r="AE221" s="324">
        <f t="shared" ca="1" si="92"/>
        <v>980.82617292245118</v>
      </c>
      <c r="AG221" s="306">
        <f t="shared" ca="1" si="114"/>
        <v>-45.306317302055142</v>
      </c>
      <c r="AH221" s="304">
        <f t="shared" ca="1" si="115"/>
        <v>-35.692266297170612</v>
      </c>
    </row>
    <row r="222" spans="1:34" x14ac:dyDescent="0.2">
      <c r="A222" s="347">
        <f t="shared" ca="1" si="93"/>
        <v>0.1</v>
      </c>
      <c r="B222" s="304">
        <f t="shared" ca="1" si="94"/>
        <v>3.8000000000000029</v>
      </c>
      <c r="D222" s="306">
        <f t="shared" ca="1" si="95"/>
        <v>-6.8354295137390695</v>
      </c>
      <c r="E222" s="307">
        <f t="shared" ca="1" si="96"/>
        <v>-43.345884450281297</v>
      </c>
      <c r="F222" s="304">
        <f t="shared" ca="1" si="97"/>
        <v>43.881531370434566</v>
      </c>
      <c r="G222" s="306">
        <f t="shared" ca="1" si="98"/>
        <v>44.420117256755177</v>
      </c>
      <c r="H222" s="307">
        <f t="shared" ca="1" si="99"/>
        <v>216.95233053852542</v>
      </c>
      <c r="I222" s="304">
        <f t="shared" ca="1" si="100"/>
        <v>221.45306623120274</v>
      </c>
      <c r="J222" s="306">
        <f t="shared" ca="1" si="101"/>
        <v>191.92882704937674</v>
      </c>
      <c r="K222" s="307">
        <f t="shared" ca="1" si="102"/>
        <v>1002.7381353985551</v>
      </c>
      <c r="L222" s="304">
        <f t="shared" ca="1" si="87"/>
        <v>1020.9409595246536</v>
      </c>
      <c r="M222" s="306">
        <f t="shared" ca="1" si="103"/>
        <v>1.3688415186376286</v>
      </c>
      <c r="N222" s="304">
        <f t="shared" ca="1" si="104"/>
        <v>78.428841840214332</v>
      </c>
      <c r="P222" s="310">
        <f t="shared" ca="1" si="105"/>
        <v>23</v>
      </c>
      <c r="Q222" s="304">
        <f t="shared" ca="1" si="106"/>
        <v>0</v>
      </c>
      <c r="R222" s="306">
        <f t="shared" ca="1" si="107"/>
        <v>0</v>
      </c>
      <c r="S222" s="307">
        <f t="shared" ca="1" si="108"/>
        <v>5.081000000000004</v>
      </c>
      <c r="T222" s="304">
        <f t="shared" ca="1" si="88"/>
        <v>49.844610000000038</v>
      </c>
      <c r="U222" s="311">
        <f t="shared" ca="1" si="89"/>
        <v>0</v>
      </c>
      <c r="V222" s="306">
        <f t="shared" ca="1" si="90"/>
        <v>1.108029135730362</v>
      </c>
      <c r="W222" s="304">
        <f t="shared" ca="1" si="91"/>
        <v>166.84685108924029</v>
      </c>
      <c r="Y222" s="314" t="str">
        <f t="shared" ca="1" si="109"/>
        <v/>
      </c>
      <c r="Z222" s="315" t="str">
        <f t="shared" ca="1" si="110"/>
        <v/>
      </c>
      <c r="AA222" s="316" t="str">
        <f t="shared" ca="1" si="111"/>
        <v/>
      </c>
      <c r="AC222" s="310" t="e">
        <f t="shared" ca="1" si="112"/>
        <v>#N/A</v>
      </c>
      <c r="AD222" s="323" t="e">
        <f t="shared" ca="1" si="113"/>
        <v>#N/A</v>
      </c>
      <c r="AE222" s="324">
        <f t="shared" ca="1" si="92"/>
        <v>1002.7381353985551</v>
      </c>
      <c r="AG222" s="306">
        <f t="shared" ca="1" si="114"/>
        <v>-43.837771385791029</v>
      </c>
      <c r="AH222" s="304">
        <f t="shared" ca="1" si="115"/>
        <v>-34.225409310918607</v>
      </c>
    </row>
    <row r="223" spans="1:34" x14ac:dyDescent="0.2">
      <c r="A223" s="347">
        <f t="shared" ca="1" si="93"/>
        <v>0.1</v>
      </c>
      <c r="B223" s="304">
        <f t="shared" ca="1" si="94"/>
        <v>3.900000000000003</v>
      </c>
      <c r="D223" s="306">
        <f t="shared" ca="1" si="95"/>
        <v>-6.5866839093573555</v>
      </c>
      <c r="E223" s="307">
        <f t="shared" ca="1" si="96"/>
        <v>-41.980028196815944</v>
      </c>
      <c r="F223" s="304">
        <f t="shared" ca="1" si="97"/>
        <v>42.493613312205504</v>
      </c>
      <c r="G223" s="306">
        <f t="shared" ca="1" si="98"/>
        <v>43.761448865819439</v>
      </c>
      <c r="H223" s="307">
        <f t="shared" ca="1" si="99"/>
        <v>212.75432771884383</v>
      </c>
      <c r="I223" s="304">
        <f t="shared" ca="1" si="100"/>
        <v>217.20835244053791</v>
      </c>
      <c r="J223" s="306">
        <f t="shared" ca="1" si="101"/>
        <v>196.33790535550546</v>
      </c>
      <c r="K223" s="307">
        <f t="shared" ca="1" si="102"/>
        <v>1024.2234683114236</v>
      </c>
      <c r="L223" s="304">
        <f t="shared" ca="1" si="87"/>
        <v>1042.8721331588399</v>
      </c>
      <c r="M223" s="306">
        <f t="shared" ca="1" si="103"/>
        <v>1.3679355971765765</v>
      </c>
      <c r="N223" s="304">
        <f t="shared" ca="1" si="104"/>
        <v>78.376936363925722</v>
      </c>
      <c r="P223" s="310">
        <f t="shared" ca="1" si="105"/>
        <v>23</v>
      </c>
      <c r="Q223" s="304">
        <f t="shared" ca="1" si="106"/>
        <v>0</v>
      </c>
      <c r="R223" s="306">
        <f t="shared" ca="1" si="107"/>
        <v>0</v>
      </c>
      <c r="S223" s="307">
        <f t="shared" ca="1" si="108"/>
        <v>5.081000000000004</v>
      </c>
      <c r="T223" s="304">
        <f t="shared" ca="1" si="88"/>
        <v>49.844610000000038</v>
      </c>
      <c r="U223" s="311">
        <f t="shared" ca="1" si="89"/>
        <v>0</v>
      </c>
      <c r="V223" s="306">
        <f t="shared" ca="1" si="90"/>
        <v>1.1056449379143456</v>
      </c>
      <c r="W223" s="304">
        <f t="shared" ca="1" si="91"/>
        <v>160.16667622139514</v>
      </c>
      <c r="Y223" s="314" t="str">
        <f t="shared" ca="1" si="109"/>
        <v/>
      </c>
      <c r="Z223" s="315" t="str">
        <f t="shared" ca="1" si="110"/>
        <v/>
      </c>
      <c r="AA223" s="316" t="str">
        <f t="shared" ca="1" si="111"/>
        <v/>
      </c>
      <c r="AC223" s="310" t="e">
        <f t="shared" ca="1" si="112"/>
        <v>#N/A</v>
      </c>
      <c r="AD223" s="323" t="e">
        <f t="shared" ca="1" si="113"/>
        <v>#N/A</v>
      </c>
      <c r="AE223" s="324">
        <f t="shared" ca="1" si="92"/>
        <v>1024.2234683114236</v>
      </c>
      <c r="AG223" s="306">
        <f t="shared" ca="1" si="114"/>
        <v>-42.44802921421266</v>
      </c>
      <c r="AH223" s="304">
        <f t="shared" ca="1" si="115"/>
        <v>-32.837404268695167</v>
      </c>
    </row>
    <row r="224" spans="1:34" x14ac:dyDescent="0.2">
      <c r="A224" s="347">
        <f t="shared" ca="1" si="93"/>
        <v>0.1</v>
      </c>
      <c r="B224" s="304">
        <f t="shared" ca="1" si="94"/>
        <v>4.0000000000000027</v>
      </c>
      <c r="D224" s="306">
        <f t="shared" ca="1" si="95"/>
        <v>-6.3509418918431635</v>
      </c>
      <c r="E224" s="307">
        <f t="shared" ca="1" si="96"/>
        <v>-40.686271412391548</v>
      </c>
      <c r="F224" s="304">
        <f t="shared" ca="1" si="97"/>
        <v>41.17896482861557</v>
      </c>
      <c r="G224" s="306">
        <f t="shared" ca="1" si="98"/>
        <v>43.126354676635124</v>
      </c>
      <c r="H224" s="307">
        <f t="shared" ca="1" si="99"/>
        <v>208.68570057760468</v>
      </c>
      <c r="I224" s="304">
        <f t="shared" ca="1" si="100"/>
        <v>213.09529345637975</v>
      </c>
      <c r="J224" s="306">
        <f t="shared" ca="1" si="101"/>
        <v>200.68229553262819</v>
      </c>
      <c r="K224" s="307">
        <f t="shared" ca="1" si="102"/>
        <v>1045.295469726246</v>
      </c>
      <c r="L224" s="304">
        <f t="shared" ca="1" si="87"/>
        <v>1064.3852698954727</v>
      </c>
      <c r="M224" s="306">
        <f t="shared" ca="1" si="103"/>
        <v>1.3670081047271356</v>
      </c>
      <c r="N224" s="304">
        <f t="shared" ca="1" si="104"/>
        <v>78.323794961042509</v>
      </c>
      <c r="P224" s="310">
        <f t="shared" ca="1" si="105"/>
        <v>23</v>
      </c>
      <c r="Q224" s="304">
        <f t="shared" ca="1" si="106"/>
        <v>0</v>
      </c>
      <c r="R224" s="306">
        <f t="shared" ca="1" si="107"/>
        <v>0</v>
      </c>
      <c r="S224" s="307">
        <f t="shared" ca="1" si="108"/>
        <v>5.081000000000004</v>
      </c>
      <c r="T224" s="304">
        <f t="shared" ca="1" si="88"/>
        <v>49.844610000000038</v>
      </c>
      <c r="U224" s="311">
        <f t="shared" ca="1" si="89"/>
        <v>0</v>
      </c>
      <c r="V224" s="306">
        <f t="shared" ca="1" si="90"/>
        <v>1.1033113354472368</v>
      </c>
      <c r="W224" s="304">
        <f t="shared" ca="1" si="91"/>
        <v>153.8329024220499</v>
      </c>
      <c r="Y224" s="314" t="str">
        <f t="shared" ca="1" si="109"/>
        <v/>
      </c>
      <c r="Z224" s="315" t="str">
        <f t="shared" ca="1" si="110"/>
        <v/>
      </c>
      <c r="AA224" s="316" t="str">
        <f t="shared" ca="1" si="111"/>
        <v/>
      </c>
      <c r="AC224" s="310">
        <f t="shared" ca="1" si="112"/>
        <v>4.0000000000000027</v>
      </c>
      <c r="AD224" s="323">
        <f t="shared" ca="1" si="113"/>
        <v>200.68229553262819</v>
      </c>
      <c r="AE224" s="324">
        <f t="shared" ca="1" si="92"/>
        <v>1045.295469726246</v>
      </c>
      <c r="AG224" s="306">
        <f t="shared" ca="1" si="114"/>
        <v>-41.131506409382801</v>
      </c>
      <c r="AH224" s="304">
        <f t="shared" ca="1" si="115"/>
        <v>-31.522668022317461</v>
      </c>
    </row>
    <row r="225" spans="1:34" x14ac:dyDescent="0.2">
      <c r="A225" s="347">
        <f t="shared" ca="1" si="93"/>
        <v>0.1</v>
      </c>
      <c r="B225" s="304">
        <f t="shared" ca="1" si="94"/>
        <v>4.1000000000000023</v>
      </c>
      <c r="D225" s="306">
        <f t="shared" ca="1" si="95"/>
        <v>-6.1272969989891202</v>
      </c>
      <c r="E225" s="307">
        <f t="shared" ca="1" si="96"/>
        <v>-39.459602348001347</v>
      </c>
      <c r="F225" s="304">
        <f t="shared" ca="1" si="97"/>
        <v>39.9324928595275</v>
      </c>
      <c r="G225" s="306">
        <f t="shared" ca="1" si="98"/>
        <v>42.51362497673621</v>
      </c>
      <c r="H225" s="307">
        <f t="shared" ca="1" si="99"/>
        <v>204.73974034280454</v>
      </c>
      <c r="I225" s="304">
        <f t="shared" ca="1" si="100"/>
        <v>209.107076839359</v>
      </c>
      <c r="J225" s="306">
        <f t="shared" ca="1" si="101"/>
        <v>204.96429451529676</v>
      </c>
      <c r="K225" s="307">
        <f t="shared" ca="1" si="102"/>
        <v>1065.9667417722665</v>
      </c>
      <c r="L225" s="304">
        <f t="shared" ca="1" si="87"/>
        <v>1085.4931858794578</v>
      </c>
      <c r="M225" s="306">
        <f t="shared" ca="1" si="103"/>
        <v>1.3660586609897425</v>
      </c>
      <c r="N225" s="304">
        <f t="shared" ca="1" si="104"/>
        <v>78.269395842004755</v>
      </c>
      <c r="P225" s="310">
        <f t="shared" ca="1" si="105"/>
        <v>23</v>
      </c>
      <c r="Q225" s="304">
        <f t="shared" ca="1" si="106"/>
        <v>0</v>
      </c>
      <c r="R225" s="306">
        <f t="shared" ca="1" si="107"/>
        <v>0</v>
      </c>
      <c r="S225" s="307">
        <f t="shared" ca="1" si="108"/>
        <v>5.081000000000004</v>
      </c>
      <c r="T225" s="304">
        <f t="shared" ca="1" si="88"/>
        <v>49.844610000000038</v>
      </c>
      <c r="U225" s="311">
        <f t="shared" ca="1" si="89"/>
        <v>0</v>
      </c>
      <c r="V225" s="306">
        <f t="shared" ca="1" si="90"/>
        <v>1.1010266476561266</v>
      </c>
      <c r="W225" s="304">
        <f t="shared" ca="1" si="91"/>
        <v>147.82188312189854</v>
      </c>
      <c r="Y225" s="314" t="str">
        <f t="shared" ca="1" si="109"/>
        <v/>
      </c>
      <c r="Z225" s="315" t="str">
        <f t="shared" ca="1" si="110"/>
        <v/>
      </c>
      <c r="AA225" s="316" t="str">
        <f t="shared" ca="1" si="111"/>
        <v/>
      </c>
      <c r="AC225" s="310" t="e">
        <f t="shared" ca="1" si="112"/>
        <v>#N/A</v>
      </c>
      <c r="AD225" s="323" t="e">
        <f t="shared" ca="1" si="113"/>
        <v>#N/A</v>
      </c>
      <c r="AE225" s="324">
        <f t="shared" ca="1" si="92"/>
        <v>1065.9667417722665</v>
      </c>
      <c r="AG225" s="306">
        <f t="shared" ca="1" si="114"/>
        <v>-39.883108661119039</v>
      </c>
      <c r="AH225" s="304">
        <f t="shared" ca="1" si="115"/>
        <v>-30.276107542225898</v>
      </c>
    </row>
    <row r="226" spans="1:34" x14ac:dyDescent="0.2">
      <c r="A226" s="347">
        <f t="shared" ca="1" si="93"/>
        <v>0.1</v>
      </c>
      <c r="B226" s="304">
        <f t="shared" ca="1" si="94"/>
        <v>4.200000000000002</v>
      </c>
      <c r="D226" s="306">
        <f t="shared" ca="1" si="95"/>
        <v>-5.9149209088230306</v>
      </c>
      <c r="E226" s="307">
        <f t="shared" ca="1" si="96"/>
        <v>-38.295441353997262</v>
      </c>
      <c r="F226" s="304">
        <f t="shared" ca="1" si="97"/>
        <v>38.749543453505041</v>
      </c>
      <c r="G226" s="306">
        <f t="shared" ca="1" si="98"/>
        <v>41.922132885853905</v>
      </c>
      <c r="H226" s="307">
        <f t="shared" ca="1" si="99"/>
        <v>200.91019620740482</v>
      </c>
      <c r="I226" s="304">
        <f t="shared" ca="1" si="100"/>
        <v>205.23735567824173</v>
      </c>
      <c r="J226" s="306">
        <f t="shared" ca="1" si="101"/>
        <v>209.18608240842627</v>
      </c>
      <c r="K226" s="307">
        <f t="shared" ca="1" si="102"/>
        <v>1086.2492385997768</v>
      </c>
      <c r="L226" s="304">
        <f t="shared" ca="1" si="87"/>
        <v>1106.2080389474577</v>
      </c>
      <c r="M226" s="306">
        <f t="shared" ca="1" si="103"/>
        <v>1.3650868717823723</v>
      </c>
      <c r="N226" s="304">
        <f t="shared" ca="1" si="104"/>
        <v>78.213716421846087</v>
      </c>
      <c r="P226" s="310">
        <f t="shared" ca="1" si="105"/>
        <v>23</v>
      </c>
      <c r="Q226" s="304">
        <f t="shared" ca="1" si="106"/>
        <v>0</v>
      </c>
      <c r="R226" s="306">
        <f t="shared" ca="1" si="107"/>
        <v>0</v>
      </c>
      <c r="S226" s="307">
        <f t="shared" ca="1" si="108"/>
        <v>5.081000000000004</v>
      </c>
      <c r="T226" s="304">
        <f t="shared" ca="1" si="88"/>
        <v>49.844610000000038</v>
      </c>
      <c r="U226" s="311">
        <f t="shared" ca="1" si="89"/>
        <v>0</v>
      </c>
      <c r="V226" s="306">
        <f t="shared" ca="1" si="90"/>
        <v>1.0987892830320083</v>
      </c>
      <c r="W226" s="304">
        <f t="shared" ca="1" si="91"/>
        <v>142.11197474997599</v>
      </c>
      <c r="Y226" s="314" t="str">
        <f t="shared" ca="1" si="109"/>
        <v/>
      </c>
      <c r="Z226" s="315" t="str">
        <f t="shared" ca="1" si="110"/>
        <v/>
      </c>
      <c r="AA226" s="316" t="str">
        <f t="shared" ca="1" si="111"/>
        <v/>
      </c>
      <c r="AC226" s="310" t="e">
        <f t="shared" ca="1" si="112"/>
        <v>#N/A</v>
      </c>
      <c r="AD226" s="323" t="e">
        <f t="shared" ca="1" si="113"/>
        <v>#N/A</v>
      </c>
      <c r="AE226" s="324">
        <f t="shared" ca="1" si="92"/>
        <v>1086.2492385997768</v>
      </c>
      <c r="AG226" s="306">
        <f t="shared" ca="1" si="114"/>
        <v>-38.6981807154799</v>
      </c>
      <c r="AH226" s="304">
        <f t="shared" ca="1" si="115"/>
        <v>-29.093068908068968</v>
      </c>
    </row>
    <row r="227" spans="1:34" x14ac:dyDescent="0.2">
      <c r="A227" s="347">
        <f t="shared" ca="1" si="93"/>
        <v>0.1</v>
      </c>
      <c r="B227" s="304">
        <f t="shared" ca="1" si="94"/>
        <v>4.3000000000000016</v>
      </c>
      <c r="D227" s="306">
        <f t="shared" ca="1" si="95"/>
        <v>-5.7130554492983121</v>
      </c>
      <c r="E227" s="307">
        <f t="shared" ca="1" si="96"/>
        <v>-37.189596701045275</v>
      </c>
      <c r="F227" s="304">
        <f t="shared" ca="1" si="97"/>
        <v>37.625856872012292</v>
      </c>
      <c r="G227" s="306">
        <f t="shared" ca="1" si="98"/>
        <v>41.350827340924077</v>
      </c>
      <c r="H227" s="307">
        <f t="shared" ca="1" si="99"/>
        <v>197.19123653730028</v>
      </c>
      <c r="I227" s="304">
        <f t="shared" ca="1" si="100"/>
        <v>201.48020917422241</v>
      </c>
      <c r="J227" s="306">
        <f t="shared" ca="1" si="101"/>
        <v>213.34973041976517</v>
      </c>
      <c r="K227" s="307">
        <f t="shared" ca="1" si="102"/>
        <v>1106.1543102370122</v>
      </c>
      <c r="L227" s="304">
        <f t="shared" ca="1" si="87"/>
        <v>1126.5413731976764</v>
      </c>
      <c r="M227" s="306">
        <f t="shared" ca="1" si="103"/>
        <v>1.3640923285975339</v>
      </c>
      <c r="N227" s="304">
        <f t="shared" ca="1" si="104"/>
        <v>78.156733294811346</v>
      </c>
      <c r="P227" s="310">
        <f t="shared" ca="1" si="105"/>
        <v>23</v>
      </c>
      <c r="Q227" s="304">
        <f t="shared" ca="1" si="106"/>
        <v>0</v>
      </c>
      <c r="R227" s="306">
        <f t="shared" ca="1" si="107"/>
        <v>0</v>
      </c>
      <c r="S227" s="307">
        <f t="shared" ca="1" si="108"/>
        <v>5.081000000000004</v>
      </c>
      <c r="T227" s="304">
        <f t="shared" ca="1" si="88"/>
        <v>49.844610000000038</v>
      </c>
      <c r="U227" s="311">
        <f t="shared" ca="1" si="89"/>
        <v>0</v>
      </c>
      <c r="V227" s="306">
        <f t="shared" ca="1" si="90"/>
        <v>1.0965977330476437</v>
      </c>
      <c r="W227" s="304">
        <f t="shared" ca="1" si="91"/>
        <v>136.6833354844903</v>
      </c>
      <c r="Y227" s="314" t="str">
        <f t="shared" ca="1" si="109"/>
        <v/>
      </c>
      <c r="Z227" s="315" t="str">
        <f t="shared" ca="1" si="110"/>
        <v/>
      </c>
      <c r="AA227" s="316" t="str">
        <f t="shared" ca="1" si="111"/>
        <v/>
      </c>
      <c r="AC227" s="310" t="e">
        <f t="shared" ca="1" si="112"/>
        <v>#N/A</v>
      </c>
      <c r="AD227" s="323" t="e">
        <f t="shared" ca="1" si="113"/>
        <v>#N/A</v>
      </c>
      <c r="AE227" s="324">
        <f t="shared" ca="1" si="92"/>
        <v>1106.1543102370122</v>
      </c>
      <c r="AG227" s="306">
        <f t="shared" ca="1" si="114"/>
        <v>-37.572461476751087</v>
      </c>
      <c r="AH227" s="304">
        <f t="shared" ca="1" si="115"/>
        <v>-27.969292412906096</v>
      </c>
    </row>
    <row r="228" spans="1:34" x14ac:dyDescent="0.2">
      <c r="A228" s="347">
        <f t="shared" ca="1" si="93"/>
        <v>0.1</v>
      </c>
      <c r="B228" s="304">
        <f t="shared" ca="1" si="94"/>
        <v>4.4000000000000012</v>
      </c>
      <c r="D228" s="306">
        <f t="shared" ca="1" si="95"/>
        <v>-5.5210055490936876</v>
      </c>
      <c r="E228" s="307">
        <f t="shared" ca="1" si="96"/>
        <v>-36.138225604270382</v>
      </c>
      <c r="F228" s="304">
        <f t="shared" ca="1" si="97"/>
        <v>36.557527981227977</v>
      </c>
      <c r="G228" s="306">
        <f t="shared" ca="1" si="98"/>
        <v>40.798726786014711</v>
      </c>
      <c r="H228" s="307">
        <f t="shared" ca="1" si="99"/>
        <v>193.57741397687326</v>
      </c>
      <c r="I228" s="304">
        <f t="shared" ca="1" si="100"/>
        <v>197.83010718627648</v>
      </c>
      <c r="J228" s="306">
        <f t="shared" ca="1" si="101"/>
        <v>217.45720812611211</v>
      </c>
      <c r="K228" s="307">
        <f t="shared" ca="1" si="102"/>
        <v>1125.6927427627209</v>
      </c>
      <c r="L228" s="304">
        <f t="shared" ca="1" si="87"/>
        <v>1146.5041598156809</v>
      </c>
      <c r="M228" s="306">
        <f t="shared" ca="1" si="103"/>
        <v>1.3630746081358849</v>
      </c>
      <c r="N228" s="304">
        <f t="shared" ca="1" si="104"/>
        <v>78.098422207634755</v>
      </c>
      <c r="P228" s="310">
        <f t="shared" ca="1" si="105"/>
        <v>23</v>
      </c>
      <c r="Q228" s="304">
        <f t="shared" ca="1" si="106"/>
        <v>0</v>
      </c>
      <c r="R228" s="306">
        <f t="shared" ca="1" si="107"/>
        <v>0</v>
      </c>
      <c r="S228" s="307">
        <f t="shared" ca="1" si="108"/>
        <v>5.081000000000004</v>
      </c>
      <c r="T228" s="304">
        <f t="shared" ca="1" si="88"/>
        <v>49.844610000000038</v>
      </c>
      <c r="U228" s="311">
        <f t="shared" ca="1" si="89"/>
        <v>0</v>
      </c>
      <c r="V228" s="306">
        <f t="shared" ca="1" si="90"/>
        <v>1.0944505665044528</v>
      </c>
      <c r="W228" s="304">
        <f t="shared" ca="1" si="91"/>
        <v>131.51774730211193</v>
      </c>
      <c r="Y228" s="314" t="str">
        <f t="shared" ca="1" si="109"/>
        <v/>
      </c>
      <c r="Z228" s="315" t="str">
        <f t="shared" ca="1" si="110"/>
        <v/>
      </c>
      <c r="AA228" s="316" t="str">
        <f t="shared" ca="1" si="111"/>
        <v/>
      </c>
      <c r="AC228" s="310" t="e">
        <f t="shared" ca="1" si="112"/>
        <v>#N/A</v>
      </c>
      <c r="AD228" s="323" t="e">
        <f t="shared" ca="1" si="113"/>
        <v>#N/A</v>
      </c>
      <c r="AE228" s="324">
        <f t="shared" ca="1" si="92"/>
        <v>1125.6927427627209</v>
      </c>
      <c r="AG228" s="306">
        <f t="shared" ca="1" si="114"/>
        <v>-36.502044396923296</v>
      </c>
      <c r="AH228" s="304">
        <f t="shared" ca="1" si="115"/>
        <v>-26.900872955026607</v>
      </c>
    </row>
    <row r="229" spans="1:34" x14ac:dyDescent="0.2">
      <c r="A229" s="347">
        <f t="shared" ca="1" si="93"/>
        <v>0.1</v>
      </c>
      <c r="B229" s="304">
        <f t="shared" ca="1" si="94"/>
        <v>4.5000000000000009</v>
      </c>
      <c r="D229" s="306">
        <f t="shared" ca="1" si="95"/>
        <v>-5.3381330045357833</v>
      </c>
      <c r="E229" s="307">
        <f t="shared" ca="1" si="96"/>
        <v>-35.13779975959568</v>
      </c>
      <c r="F229" s="304">
        <f t="shared" ca="1" si="97"/>
        <v>35.540971229266603</v>
      </c>
      <c r="G229" s="306">
        <f t="shared" ca="1" si="98"/>
        <v>40.264913485561131</v>
      </c>
      <c r="H229" s="307">
        <f t="shared" ca="1" si="99"/>
        <v>190.06363400091368</v>
      </c>
      <c r="I229" s="304">
        <f t="shared" ca="1" si="100"/>
        <v>194.2818782790433</v>
      </c>
      <c r="J229" s="306">
        <f t="shared" ca="1" si="101"/>
        <v>221.51039013969091</v>
      </c>
      <c r="K229" s="307">
        <f t="shared" ca="1" si="102"/>
        <v>1144.8747951616101</v>
      </c>
      <c r="L229" s="304">
        <f t="shared" ca="1" si="87"/>
        <v>1166.1068345293997</v>
      </c>
      <c r="M229" s="306">
        <f t="shared" ca="1" si="103"/>
        <v>1.3620332718154757</v>
      </c>
      <c r="N229" s="304">
        <f t="shared" ca="1" si="104"/>
        <v>78.038758031421622</v>
      </c>
      <c r="P229" s="310">
        <f t="shared" ca="1" si="105"/>
        <v>23</v>
      </c>
      <c r="Q229" s="304">
        <f t="shared" ca="1" si="106"/>
        <v>0</v>
      </c>
      <c r="R229" s="306">
        <f t="shared" ca="1" si="107"/>
        <v>0</v>
      </c>
      <c r="S229" s="307">
        <f t="shared" ca="1" si="108"/>
        <v>5.081000000000004</v>
      </c>
      <c r="T229" s="304">
        <f t="shared" ca="1" si="88"/>
        <v>49.844610000000038</v>
      </c>
      <c r="U229" s="311">
        <f t="shared" ca="1" si="89"/>
        <v>0</v>
      </c>
      <c r="V229" s="306">
        <f t="shared" ca="1" si="90"/>
        <v>1.0923464243549095</v>
      </c>
      <c r="W229" s="304">
        <f t="shared" ca="1" si="91"/>
        <v>126.59845828353728</v>
      </c>
      <c r="Y229" s="314" t="str">
        <f t="shared" ca="1" si="109"/>
        <v/>
      </c>
      <c r="Z229" s="315" t="str">
        <f t="shared" ca="1" si="110"/>
        <v/>
      </c>
      <c r="AA229" s="316" t="str">
        <f t="shared" ca="1" si="111"/>
        <v/>
      </c>
      <c r="AC229" s="310" t="e">
        <f t="shared" ca="1" si="112"/>
        <v>#N/A</v>
      </c>
      <c r="AD229" s="323" t="e">
        <f t="shared" ca="1" si="113"/>
        <v>#N/A</v>
      </c>
      <c r="AE229" s="324">
        <f t="shared" ca="1" si="92"/>
        <v>1144.8747951616101</v>
      </c>
      <c r="AG229" s="306">
        <f t="shared" ca="1" si="114"/>
        <v>-35.483342450446543</v>
      </c>
      <c r="AH229" s="304">
        <f t="shared" ca="1" si="115"/>
        <v>-25.884225015176504</v>
      </c>
    </row>
    <row r="230" spans="1:34" x14ac:dyDescent="0.2">
      <c r="A230" s="347">
        <f t="shared" ca="1" si="93"/>
        <v>0.1</v>
      </c>
      <c r="B230" s="304">
        <f t="shared" ca="1" si="94"/>
        <v>4.6000000000000005</v>
      </c>
      <c r="D230" s="306">
        <f t="shared" ca="1" si="95"/>
        <v>-5.1638509560757937</v>
      </c>
      <c r="E230" s="307">
        <f t="shared" ca="1" si="96"/>
        <v>-34.185074803098871</v>
      </c>
      <c r="F230" s="304">
        <f t="shared" ca="1" si="97"/>
        <v>34.57288961006919</v>
      </c>
      <c r="G230" s="306">
        <f t="shared" ca="1" si="98"/>
        <v>39.748528389953549</v>
      </c>
      <c r="H230" s="307">
        <f t="shared" ca="1" si="99"/>
        <v>186.64512652060378</v>
      </c>
      <c r="I230" s="304">
        <f t="shared" ca="1" si="100"/>
        <v>190.83068087458878</v>
      </c>
      <c r="J230" s="306">
        <f t="shared" ca="1" si="101"/>
        <v>225.51106223346665</v>
      </c>
      <c r="K230" s="307">
        <f t="shared" ca="1" si="102"/>
        <v>1163.7102331876861</v>
      </c>
      <c r="L230" s="304">
        <f t="shared" ca="1" si="87"/>
        <v>1185.3593320235873</v>
      </c>
      <c r="M230" s="306">
        <f t="shared" ca="1" si="103"/>
        <v>1.3609678652555526</v>
      </c>
      <c r="N230" s="304">
        <f t="shared" ca="1" si="104"/>
        <v>77.977714732072471</v>
      </c>
      <c r="P230" s="310">
        <f t="shared" ca="1" si="105"/>
        <v>23</v>
      </c>
      <c r="Q230" s="304">
        <f t="shared" ca="1" si="106"/>
        <v>0</v>
      </c>
      <c r="R230" s="306">
        <f t="shared" ca="1" si="107"/>
        <v>0</v>
      </c>
      <c r="S230" s="307">
        <f t="shared" ca="1" si="108"/>
        <v>5.081000000000004</v>
      </c>
      <c r="T230" s="304">
        <f t="shared" ca="1" si="88"/>
        <v>49.844610000000038</v>
      </c>
      <c r="U230" s="311">
        <f t="shared" ca="1" si="89"/>
        <v>0</v>
      </c>
      <c r="V230" s="306">
        <f t="shared" ca="1" si="90"/>
        <v>1.0902840149531572</v>
      </c>
      <c r="W230" s="304">
        <f t="shared" ca="1" si="91"/>
        <v>121.91004257401228</v>
      </c>
      <c r="Y230" s="314" t="str">
        <f t="shared" ca="1" si="109"/>
        <v/>
      </c>
      <c r="Z230" s="315" t="str">
        <f t="shared" ca="1" si="110"/>
        <v/>
      </c>
      <c r="AA230" s="316" t="str">
        <f t="shared" ca="1" si="111"/>
        <v/>
      </c>
      <c r="AC230" s="310" t="e">
        <f t="shared" ca="1" si="112"/>
        <v>#N/A</v>
      </c>
      <c r="AD230" s="323" t="e">
        <f t="shared" ca="1" si="113"/>
        <v>#N/A</v>
      </c>
      <c r="AE230" s="324">
        <f t="shared" ca="1" si="92"/>
        <v>1163.7102331876861</v>
      </c>
      <c r="AG230" s="306">
        <f t="shared" ca="1" si="114"/>
        <v>-34.513057095516274</v>
      </c>
      <c r="AH230" s="304">
        <f t="shared" ca="1" si="115"/>
        <v>-24.916051620456049</v>
      </c>
    </row>
    <row r="231" spans="1:34" x14ac:dyDescent="0.2">
      <c r="A231" s="347">
        <f t="shared" ca="1" si="93"/>
        <v>0.1</v>
      </c>
      <c r="B231" s="304">
        <f t="shared" ca="1" si="94"/>
        <v>4.7</v>
      </c>
      <c r="D231" s="306">
        <f t="shared" ca="1" si="95"/>
        <v>-4.9976189831957267</v>
      </c>
      <c r="E231" s="307">
        <f t="shared" ca="1" si="96"/>
        <v>-33.277063189592162</v>
      </c>
      <c r="F231" s="304">
        <f t="shared" ca="1" si="97"/>
        <v>33.650247101994779</v>
      </c>
      <c r="G231" s="306">
        <f t="shared" ca="1" si="98"/>
        <v>39.24876649163398</v>
      </c>
      <c r="H231" s="307">
        <f t="shared" ca="1" si="99"/>
        <v>183.31742020164455</v>
      </c>
      <c r="I231" s="304">
        <f t="shared" ca="1" si="100"/>
        <v>187.47197716059094</v>
      </c>
      <c r="J231" s="306">
        <f t="shared" ca="1" si="101"/>
        <v>229.46092697754602</v>
      </c>
      <c r="K231" s="307">
        <f t="shared" ca="1" si="102"/>
        <v>1182.2083605237985</v>
      </c>
      <c r="L231" s="304">
        <f t="shared" ca="1" si="87"/>
        <v>1204.2711176067298</v>
      </c>
      <c r="M231" s="306">
        <f t="shared" ca="1" si="103"/>
        <v>1.3598779177337708</v>
      </c>
      <c r="N231" s="304">
        <f t="shared" ca="1" si="104"/>
        <v>77.915265339183634</v>
      </c>
      <c r="P231" s="310">
        <f t="shared" ca="1" si="105"/>
        <v>23</v>
      </c>
      <c r="Q231" s="304">
        <f t="shared" ca="1" si="106"/>
        <v>0</v>
      </c>
      <c r="R231" s="306">
        <f t="shared" ca="1" si="107"/>
        <v>0</v>
      </c>
      <c r="S231" s="307">
        <f t="shared" ca="1" si="108"/>
        <v>5.081000000000004</v>
      </c>
      <c r="T231" s="304">
        <f t="shared" ca="1" si="88"/>
        <v>49.844610000000038</v>
      </c>
      <c r="U231" s="311">
        <f t="shared" ca="1" si="89"/>
        <v>0</v>
      </c>
      <c r="V231" s="306">
        <f t="shared" ca="1" si="90"/>
        <v>1.0882621096919618</v>
      </c>
      <c r="W231" s="304">
        <f t="shared" ca="1" si="91"/>
        <v>117.43827576834512</v>
      </c>
      <c r="Y231" s="314" t="str">
        <f t="shared" ca="1" si="109"/>
        <v/>
      </c>
      <c r="Z231" s="315" t="str">
        <f t="shared" ca="1" si="110"/>
        <v/>
      </c>
      <c r="AA231" s="316" t="str">
        <f t="shared" ca="1" si="111"/>
        <v>Satellite</v>
      </c>
      <c r="AC231" s="310" t="e">
        <f t="shared" ca="1" si="112"/>
        <v>#N/A</v>
      </c>
      <c r="AD231" s="323" t="e">
        <f t="shared" ca="1" si="113"/>
        <v>#N/A</v>
      </c>
      <c r="AE231" s="324">
        <f t="shared" ca="1" si="92"/>
        <v>1182.2083605237985</v>
      </c>
      <c r="AG231" s="306">
        <f t="shared" ca="1" si="114"/>
        <v>-33.58815070991448</v>
      </c>
      <c r="AH231" s="304">
        <f t="shared" ca="1" si="115"/>
        <v>-23.993316782919148</v>
      </c>
    </row>
    <row r="232" spans="1:34" x14ac:dyDescent="0.2">
      <c r="A232" s="347">
        <f t="shared" ca="1" si="93"/>
        <v>0.1</v>
      </c>
      <c r="B232" s="304">
        <f t="shared" ca="1" si="94"/>
        <v>4.8</v>
      </c>
      <c r="D232" s="306">
        <f t="shared" ca="1" si="95"/>
        <v>-4.8389387396108416</v>
      </c>
      <c r="E232" s="307">
        <f t="shared" ca="1" si="96"/>
        <v>-32.411010058452092</v>
      </c>
      <c r="F232" s="304">
        <f t="shared" ca="1" si="97"/>
        <v>32.770244142129748</v>
      </c>
      <c r="G232" s="306">
        <f t="shared" ca="1" si="98"/>
        <v>38.764872617672893</v>
      </c>
      <c r="H232" s="307">
        <f t="shared" ca="1" si="99"/>
        <v>180.07631919579933</v>
      </c>
      <c r="I232" s="304">
        <f t="shared" ca="1" si="100"/>
        <v>184.20150945139349</v>
      </c>
      <c r="J232" s="306">
        <f t="shared" ca="1" si="101"/>
        <v>233.36160893301135</v>
      </c>
      <c r="K232" s="307">
        <f t="shared" ca="1" si="102"/>
        <v>1200.3780474936707</v>
      </c>
      <c r="L232" s="304">
        <f t="shared" ca="1" si="87"/>
        <v>1222.8512163908251</v>
      </c>
      <c r="M232" s="306">
        <f t="shared" ca="1" si="103"/>
        <v>1.358762941615588</v>
      </c>
      <c r="N232" s="304">
        <f t="shared" ca="1" si="104"/>
        <v>77.851381913353876</v>
      </c>
      <c r="P232" s="310">
        <f t="shared" ca="1" si="105"/>
        <v>23</v>
      </c>
      <c r="Q232" s="304">
        <f t="shared" ca="1" si="106"/>
        <v>0</v>
      </c>
      <c r="R232" s="306">
        <f t="shared" ca="1" si="107"/>
        <v>0</v>
      </c>
      <c r="S232" s="307">
        <f t="shared" ca="1" si="108"/>
        <v>5.081000000000004</v>
      </c>
      <c r="T232" s="304">
        <f t="shared" ca="1" si="88"/>
        <v>49.844610000000038</v>
      </c>
      <c r="U232" s="311">
        <f t="shared" ca="1" si="89"/>
        <v>0</v>
      </c>
      <c r="V232" s="306">
        <f t="shared" ca="1" si="90"/>
        <v>1.086279538988826</v>
      </c>
      <c r="W232" s="304">
        <f t="shared" ca="1" si="91"/>
        <v>113.17002380283564</v>
      </c>
      <c r="Y232" s="314" t="str">
        <f t="shared" ca="1" si="109"/>
        <v/>
      </c>
      <c r="Z232" s="315" t="str">
        <f t="shared" ca="1" si="110"/>
        <v/>
      </c>
      <c r="AA232" s="316" t="str">
        <f t="shared" ca="1" si="111"/>
        <v/>
      </c>
      <c r="AC232" s="310" t="e">
        <f t="shared" ca="1" si="112"/>
        <v>#N/A</v>
      </c>
      <c r="AD232" s="323" t="e">
        <f t="shared" ca="1" si="113"/>
        <v>#N/A</v>
      </c>
      <c r="AE232" s="324">
        <f t="shared" ca="1" si="92"/>
        <v>1200.3780474936707</v>
      </c>
      <c r="AG232" s="306">
        <f t="shared" ca="1" si="114"/>
        <v>-32.70582206241437</v>
      </c>
      <c r="AH232" s="304">
        <f t="shared" ca="1" si="115"/>
        <v>-23.113220973891956</v>
      </c>
    </row>
    <row r="233" spans="1:34" x14ac:dyDescent="0.2">
      <c r="A233" s="347">
        <f t="shared" ca="1" si="93"/>
        <v>0.1</v>
      </c>
      <c r="B233" s="304">
        <f t="shared" ca="1" si="94"/>
        <v>4.8999999999999995</v>
      </c>
      <c r="D233" s="306">
        <f t="shared" ca="1" si="95"/>
        <v>-4.6873500615960912</v>
      </c>
      <c r="E233" s="307">
        <f t="shared" ca="1" si="96"/>
        <v>-31.584371715324842</v>
      </c>
      <c r="F233" s="304">
        <f t="shared" ca="1" si="97"/>
        <v>31.930295758914557</v>
      </c>
      <c r="G233" s="306">
        <f t="shared" ca="1" si="98"/>
        <v>38.296137611513281</v>
      </c>
      <c r="H233" s="307">
        <f t="shared" ca="1" si="99"/>
        <v>176.91788202426685</v>
      </c>
      <c r="I233" s="304">
        <f t="shared" ca="1" si="100"/>
        <v>181.01527873611212</v>
      </c>
      <c r="J233" s="306">
        <f t="shared" ca="1" si="101"/>
        <v>237.21465944447067</v>
      </c>
      <c r="K233" s="307">
        <f t="shared" ca="1" si="102"/>
        <v>1218.2277575546741</v>
      </c>
      <c r="L233" s="304">
        <f t="shared" ca="1" si="87"/>
        <v>1241.1082402159957</v>
      </c>
      <c r="M233" s="306">
        <f t="shared" ca="1" si="103"/>
        <v>1.3576224317545111</v>
      </c>
      <c r="N233" s="304">
        <f t="shared" ca="1" si="104"/>
        <v>77.786035511821126</v>
      </c>
      <c r="P233" s="310">
        <f t="shared" ca="1" si="105"/>
        <v>23</v>
      </c>
      <c r="Q233" s="304">
        <f t="shared" ca="1" si="106"/>
        <v>0</v>
      </c>
      <c r="R233" s="306">
        <f t="shared" ca="1" si="107"/>
        <v>0</v>
      </c>
      <c r="S233" s="307">
        <f t="shared" ca="1" si="108"/>
        <v>5.081000000000004</v>
      </c>
      <c r="T233" s="304">
        <f t="shared" ca="1" si="88"/>
        <v>49.844610000000038</v>
      </c>
      <c r="U233" s="311">
        <f t="shared" ca="1" si="89"/>
        <v>0</v>
      </c>
      <c r="V233" s="306">
        <f t="shared" ca="1" si="90"/>
        <v>1.0843351885882044</v>
      </c>
      <c r="W233" s="304">
        <f t="shared" ca="1" si="91"/>
        <v>109.09314370131688</v>
      </c>
      <c r="Y233" s="314" t="str">
        <f t="shared" ca="1" si="109"/>
        <v/>
      </c>
      <c r="Z233" s="315" t="str">
        <f t="shared" ca="1" si="110"/>
        <v/>
      </c>
      <c r="AA233" s="316" t="str">
        <f t="shared" ca="1" si="111"/>
        <v/>
      </c>
      <c r="AC233" s="310" t="e">
        <f t="shared" ca="1" si="112"/>
        <v>#N/A</v>
      </c>
      <c r="AD233" s="323" t="e">
        <f t="shared" ca="1" si="113"/>
        <v>#N/A</v>
      </c>
      <c r="AE233" s="324">
        <f t="shared" ca="1" si="92"/>
        <v>1218.2277575546741</v>
      </c>
      <c r="AG233" s="306">
        <f t="shared" ca="1" si="114"/>
        <v>-31.863484442338937</v>
      </c>
      <c r="AH233" s="304">
        <f t="shared" ca="1" si="115"/>
        <v>-22.273179256610028</v>
      </c>
    </row>
    <row r="234" spans="1:34" x14ac:dyDescent="0.2">
      <c r="A234" s="347">
        <f t="shared" ca="1" si="93"/>
        <v>0.1</v>
      </c>
      <c r="B234" s="304">
        <f t="shared" ca="1" si="94"/>
        <v>4.9999999999999991</v>
      </c>
      <c r="D234" s="306">
        <f t="shared" ca="1" si="95"/>
        <v>-4.5424274915396374</v>
      </c>
      <c r="E234" s="307">
        <f t="shared" ca="1" si="96"/>
        <v>-30.794796409609525</v>
      </c>
      <c r="F234" s="304">
        <f t="shared" ca="1" si="97"/>
        <v>31.128012037796356</v>
      </c>
      <c r="G234" s="306">
        <f t="shared" ca="1" si="98"/>
        <v>37.841894862359318</v>
      </c>
      <c r="H234" s="307">
        <f t="shared" ca="1" si="99"/>
        <v>173.83840238330589</v>
      </c>
      <c r="I234" s="304">
        <f t="shared" ca="1" si="100"/>
        <v>177.90952518050861</v>
      </c>
      <c r="J234" s="306">
        <f t="shared" ca="1" si="101"/>
        <v>241.02156106816429</v>
      </c>
      <c r="K234" s="307">
        <f t="shared" ca="1" si="102"/>
        <v>1235.7655717750526</v>
      </c>
      <c r="L234" s="304">
        <f t="shared" ca="1" si="87"/>
        <v>1259.0504125269399</v>
      </c>
      <c r="M234" s="306">
        <f t="shared" ca="1" si="103"/>
        <v>1.3564558648617857</v>
      </c>
      <c r="N234" s="304">
        <f t="shared" ca="1" si="104"/>
        <v>77.71919615234826</v>
      </c>
      <c r="P234" s="310">
        <f t="shared" ca="1" si="105"/>
        <v>23</v>
      </c>
      <c r="Q234" s="304">
        <f t="shared" ca="1" si="106"/>
        <v>0</v>
      </c>
      <c r="R234" s="306">
        <f t="shared" ca="1" si="107"/>
        <v>0</v>
      </c>
      <c r="S234" s="307">
        <f t="shared" ca="1" si="108"/>
        <v>5.081000000000004</v>
      </c>
      <c r="T234" s="304">
        <f t="shared" ca="1" si="88"/>
        <v>49.844610000000038</v>
      </c>
      <c r="U234" s="311">
        <f t="shared" ca="1" si="89"/>
        <v>0</v>
      </c>
      <c r="V234" s="306">
        <f t="shared" ca="1" si="90"/>
        <v>1.0824279961503736</v>
      </c>
      <c r="W234" s="304">
        <f t="shared" ca="1" si="91"/>
        <v>105.19639474718232</v>
      </c>
      <c r="Y234" s="314" t="str">
        <f t="shared" ca="1" si="109"/>
        <v/>
      </c>
      <c r="Z234" s="315" t="str">
        <f t="shared" ca="1" si="110"/>
        <v/>
      </c>
      <c r="AA234" s="316" t="str">
        <f t="shared" ca="1" si="111"/>
        <v/>
      </c>
      <c r="AC234" s="310">
        <f t="shared" ca="1" si="112"/>
        <v>4.9999999999999991</v>
      </c>
      <c r="AD234" s="323">
        <f t="shared" ca="1" si="113"/>
        <v>241.02156106816429</v>
      </c>
      <c r="AE234" s="324">
        <f t="shared" ca="1" si="92"/>
        <v>1235.7655717750526</v>
      </c>
      <c r="AG234" s="306">
        <f t="shared" ca="1" si="114"/>
        <v>-31.058746121972192</v>
      </c>
      <c r="AH234" s="304">
        <f t="shared" ca="1" si="115"/>
        <v>-21.470801751882856</v>
      </c>
    </row>
    <row r="235" spans="1:34" x14ac:dyDescent="0.2">
      <c r="A235" s="347">
        <f t="shared" ca="1" si="93"/>
        <v>0.1</v>
      </c>
      <c r="B235" s="304">
        <f t="shared" ca="1" si="94"/>
        <v>5.0999999999999988</v>
      </c>
      <c r="D235" s="306">
        <f t="shared" ca="1" si="95"/>
        <v>-4.403777166697024</v>
      </c>
      <c r="E235" s="307">
        <f t="shared" ca="1" si="96"/>
        <v>-30.040107131135414</v>
      </c>
      <c r="F235" s="304">
        <f t="shared" ca="1" si="97"/>
        <v>30.361180638835751</v>
      </c>
      <c r="G235" s="306">
        <f t="shared" ca="1" si="98"/>
        <v>37.401517145689617</v>
      </c>
      <c r="H235" s="307">
        <f t="shared" ca="1" si="99"/>
        <v>170.83439167019236</v>
      </c>
      <c r="I235" s="304">
        <f t="shared" ca="1" si="100"/>
        <v>174.88071037745701</v>
      </c>
      <c r="J235" s="306">
        <f t="shared" ca="1" si="101"/>
        <v>244.78373166856673</v>
      </c>
      <c r="K235" s="307">
        <f t="shared" ca="1" si="102"/>
        <v>1252.9992114777276</v>
      </c>
      <c r="L235" s="304">
        <f t="shared" ca="1" si="87"/>
        <v>1276.6855913863037</v>
      </c>
      <c r="M235" s="306">
        <f t="shared" ca="1" si="103"/>
        <v>1.3552626988440184</v>
      </c>
      <c r="N235" s="304">
        <f t="shared" ca="1" si="104"/>
        <v>77.650832775271766</v>
      </c>
      <c r="P235" s="310">
        <f t="shared" ca="1" si="105"/>
        <v>23</v>
      </c>
      <c r="Q235" s="304">
        <f t="shared" ca="1" si="106"/>
        <v>0</v>
      </c>
      <c r="R235" s="306">
        <f t="shared" ca="1" si="107"/>
        <v>0</v>
      </c>
      <c r="S235" s="307">
        <f t="shared" ca="1" si="108"/>
        <v>5.081000000000004</v>
      </c>
      <c r="T235" s="304">
        <f t="shared" ca="1" si="88"/>
        <v>49.844610000000038</v>
      </c>
      <c r="U235" s="311">
        <f t="shared" ca="1" si="89"/>
        <v>0</v>
      </c>
      <c r="V235" s="306">
        <f t="shared" ca="1" si="90"/>
        <v>1.080556948100645</v>
      </c>
      <c r="W235" s="304">
        <f t="shared" ca="1" si="91"/>
        <v>101.4693588444477</v>
      </c>
      <c r="Y235" s="314" t="str">
        <f t="shared" ca="1" si="109"/>
        <v/>
      </c>
      <c r="Z235" s="315" t="str">
        <f t="shared" ca="1" si="110"/>
        <v/>
      </c>
      <c r="AA235" s="316" t="str">
        <f t="shared" ca="1" si="111"/>
        <v/>
      </c>
      <c r="AC235" s="310" t="e">
        <f t="shared" ca="1" si="112"/>
        <v>#N/A</v>
      </c>
      <c r="AD235" s="323" t="e">
        <f t="shared" ca="1" si="113"/>
        <v>#N/A</v>
      </c>
      <c r="AE235" s="324">
        <f t="shared" ca="1" si="92"/>
        <v>1252.9992114777276</v>
      </c>
      <c r="AG235" s="306">
        <f t="shared" ca="1" si="114"/>
        <v>-30.289392870740592</v>
      </c>
      <c r="AH235" s="304">
        <f t="shared" ca="1" si="115"/>
        <v>-20.703876155713882</v>
      </c>
    </row>
    <row r="236" spans="1:34" x14ac:dyDescent="0.2">
      <c r="A236" s="347">
        <f t="shared" ca="1" si="93"/>
        <v>0.1</v>
      </c>
      <c r="B236" s="304">
        <f t="shared" ca="1" si="94"/>
        <v>5.1999999999999984</v>
      </c>
      <c r="D236" s="306">
        <f t="shared" ca="1" si="95"/>
        <v>-4.2710340298166098</v>
      </c>
      <c r="E236" s="307">
        <f t="shared" ca="1" si="96"/>
        <v>-29.318286186473571</v>
      </c>
      <c r="F236" s="304">
        <f t="shared" ca="1" si="97"/>
        <v>29.62775112282096</v>
      </c>
      <c r="G236" s="306">
        <f t="shared" ca="1" si="98"/>
        <v>36.974413742707959</v>
      </c>
      <c r="H236" s="307">
        <f t="shared" ca="1" si="99"/>
        <v>167.902563051545</v>
      </c>
      <c r="I236" s="304">
        <f t="shared" ca="1" si="100"/>
        <v>171.92550116517037</v>
      </c>
      <c r="J236" s="306">
        <f t="shared" ca="1" si="101"/>
        <v>248.50252821298662</v>
      </c>
      <c r="K236" s="307">
        <f t="shared" ca="1" si="102"/>
        <v>1269.9360592138146</v>
      </c>
      <c r="L236" s="304">
        <f t="shared" ca="1" si="87"/>
        <v>1294.0212907907503</v>
      </c>
      <c r="M236" s="306">
        <f t="shared" ca="1" si="103"/>
        <v>1.35404237210711</v>
      </c>
      <c r="N236" s="304">
        <f t="shared" ca="1" si="104"/>
        <v>77.580913203619943</v>
      </c>
      <c r="P236" s="310">
        <f t="shared" ca="1" si="105"/>
        <v>23</v>
      </c>
      <c r="Q236" s="304">
        <f t="shared" ca="1" si="106"/>
        <v>0</v>
      </c>
      <c r="R236" s="306">
        <f t="shared" ca="1" si="107"/>
        <v>0</v>
      </c>
      <c r="S236" s="307">
        <f t="shared" ca="1" si="108"/>
        <v>5.081000000000004</v>
      </c>
      <c r="T236" s="304">
        <f t="shared" ca="1" si="88"/>
        <v>49.844610000000038</v>
      </c>
      <c r="U236" s="311">
        <f t="shared" ca="1" si="89"/>
        <v>0</v>
      </c>
      <c r="V236" s="306">
        <f t="shared" ca="1" si="90"/>
        <v>1.0787210767154112</v>
      </c>
      <c r="W236" s="304">
        <f t="shared" ca="1" si="91"/>
        <v>97.902368993992653</v>
      </c>
      <c r="Y236" s="314" t="str">
        <f t="shared" ca="1" si="109"/>
        <v/>
      </c>
      <c r="Z236" s="315" t="str">
        <f t="shared" ca="1" si="110"/>
        <v/>
      </c>
      <c r="AA236" s="316" t="str">
        <f t="shared" ca="1" si="111"/>
        <v/>
      </c>
      <c r="AC236" s="310" t="e">
        <f t="shared" ca="1" si="112"/>
        <v>#N/A</v>
      </c>
      <c r="AD236" s="323" t="e">
        <f t="shared" ca="1" si="113"/>
        <v>#N/A</v>
      </c>
      <c r="AE236" s="324">
        <f t="shared" ca="1" si="92"/>
        <v>1269.9360592138146</v>
      </c>
      <c r="AG236" s="306">
        <f t="shared" ca="1" si="114"/>
        <v>-29.553372277706892</v>
      </c>
      <c r="AH236" s="304">
        <f t="shared" ca="1" si="115"/>
        <v>-19.970352065429566</v>
      </c>
    </row>
    <row r="237" spans="1:34" x14ac:dyDescent="0.2">
      <c r="A237" s="347">
        <f t="shared" ca="1" si="93"/>
        <v>0.1</v>
      </c>
      <c r="B237" s="304">
        <f t="shared" ca="1" si="94"/>
        <v>5.299999999999998</v>
      </c>
      <c r="D237" s="306">
        <f t="shared" ca="1" si="95"/>
        <v>-4.143859324020438</v>
      </c>
      <c r="E237" s="307">
        <f t="shared" ca="1" si="96"/>
        <v>-28.627461346910252</v>
      </c>
      <c r="F237" s="304">
        <f t="shared" ca="1" si="97"/>
        <v>28.925820874542381</v>
      </c>
      <c r="G237" s="306">
        <f t="shared" ca="1" si="98"/>
        <v>36.560027810305918</v>
      </c>
      <c r="H237" s="307">
        <f t="shared" ca="1" si="99"/>
        <v>165.03981691685397</v>
      </c>
      <c r="I237" s="304">
        <f t="shared" ca="1" si="100"/>
        <v>169.04075485349389</v>
      </c>
      <c r="J237" s="306">
        <f t="shared" ca="1" si="101"/>
        <v>252.1792502906373</v>
      </c>
      <c r="K237" s="307">
        <f t="shared" ca="1" si="102"/>
        <v>1286.5831782122345</v>
      </c>
      <c r="L237" s="304">
        <f t="shared" ca="1" si="87"/>
        <v>1311.0647004384805</v>
      </c>
      <c r="M237" s="306">
        <f t="shared" ca="1" si="103"/>
        <v>1.3527943028247833</v>
      </c>
      <c r="N237" s="304">
        <f t="shared" ca="1" si="104"/>
        <v>77.509404101202705</v>
      </c>
      <c r="P237" s="310">
        <f t="shared" ca="1" si="105"/>
        <v>23</v>
      </c>
      <c r="Q237" s="304">
        <f t="shared" ca="1" si="106"/>
        <v>0</v>
      </c>
      <c r="R237" s="306">
        <f t="shared" ca="1" si="107"/>
        <v>0</v>
      </c>
      <c r="S237" s="307">
        <f t="shared" ca="1" si="108"/>
        <v>5.081000000000004</v>
      </c>
      <c r="T237" s="304">
        <f t="shared" ca="1" si="88"/>
        <v>49.844610000000038</v>
      </c>
      <c r="U237" s="311">
        <f t="shared" ca="1" si="89"/>
        <v>0</v>
      </c>
      <c r="V237" s="306">
        <f t="shared" ca="1" si="90"/>
        <v>1.076919457423946</v>
      </c>
      <c r="W237" s="304">
        <f t="shared" ca="1" si="91"/>
        <v>94.486444950628055</v>
      </c>
      <c r="Y237" s="314" t="str">
        <f t="shared" ca="1" si="109"/>
        <v/>
      </c>
      <c r="Z237" s="315" t="str">
        <f t="shared" ca="1" si="110"/>
        <v/>
      </c>
      <c r="AA237" s="316" t="str">
        <f t="shared" ca="1" si="111"/>
        <v/>
      </c>
      <c r="AC237" s="310" t="e">
        <f t="shared" ca="1" si="112"/>
        <v>#N/A</v>
      </c>
      <c r="AD237" s="323" t="e">
        <f t="shared" ca="1" si="113"/>
        <v>#N/A</v>
      </c>
      <c r="AE237" s="324">
        <f t="shared" ca="1" si="92"/>
        <v>1286.5831782122345</v>
      </c>
      <c r="AG237" s="306">
        <f t="shared" ca="1" si="114"/>
        <v>-28.848779671016999</v>
      </c>
      <c r="AH237" s="304">
        <f t="shared" ca="1" si="115"/>
        <v>-19.268326902970394</v>
      </c>
    </row>
    <row r="238" spans="1:34" x14ac:dyDescent="0.2">
      <c r="A238" s="347">
        <f t="shared" ca="1" si="93"/>
        <v>0.1</v>
      </c>
      <c r="B238" s="304">
        <f t="shared" ca="1" si="94"/>
        <v>5.3999999999999977</v>
      </c>
      <c r="D238" s="306">
        <f t="shared" ca="1" si="95"/>
        <v>-4.0219383392111556</v>
      </c>
      <c r="E238" s="307">
        <f t="shared" ca="1" si="96"/>
        <v>-27.965893387126251</v>
      </c>
      <c r="F238" s="304">
        <f t="shared" ca="1" si="97"/>
        <v>28.253622439335604</v>
      </c>
      <c r="G238" s="306">
        <f t="shared" ca="1" si="98"/>
        <v>36.157833976384801</v>
      </c>
      <c r="H238" s="307">
        <f t="shared" ca="1" si="99"/>
        <v>162.24322757814133</v>
      </c>
      <c r="I238" s="304">
        <f t="shared" ca="1" si="100"/>
        <v>166.2235057169604</v>
      </c>
      <c r="J238" s="306">
        <f t="shared" ca="1" si="101"/>
        <v>255.81514337997183</v>
      </c>
      <c r="K238" s="307">
        <f t="shared" ca="1" si="102"/>
        <v>1302.9473304369842</v>
      </c>
      <c r="L238" s="304">
        <f t="shared" ca="1" si="87"/>
        <v>1327.8227040819038</v>
      </c>
      <c r="M238" s="306">
        <f t="shared" ca="1" si="103"/>
        <v>1.3515178881698573</v>
      </c>
      <c r="N238" s="304">
        <f t="shared" ca="1" si="104"/>
        <v>77.436270928566799</v>
      </c>
      <c r="P238" s="310">
        <f t="shared" ca="1" si="105"/>
        <v>23</v>
      </c>
      <c r="Q238" s="304">
        <f t="shared" ca="1" si="106"/>
        <v>0</v>
      </c>
      <c r="R238" s="306">
        <f t="shared" ca="1" si="107"/>
        <v>0</v>
      </c>
      <c r="S238" s="307">
        <f t="shared" ca="1" si="108"/>
        <v>5.081000000000004</v>
      </c>
      <c r="T238" s="304">
        <f t="shared" ca="1" si="88"/>
        <v>49.844610000000038</v>
      </c>
      <c r="U238" s="311">
        <f t="shared" ca="1" si="89"/>
        <v>0</v>
      </c>
      <c r="V238" s="306">
        <f t="shared" ca="1" si="90"/>
        <v>1.0751512063070414</v>
      </c>
      <c r="W238" s="304">
        <f t="shared" ca="1" si="91"/>
        <v>91.213235246241027</v>
      </c>
      <c r="Y238" s="314" t="str">
        <f t="shared" ca="1" si="109"/>
        <v/>
      </c>
      <c r="Z238" s="315" t="str">
        <f t="shared" ca="1" si="110"/>
        <v/>
      </c>
      <c r="AA238" s="316" t="str">
        <f t="shared" ca="1" si="111"/>
        <v/>
      </c>
      <c r="AC238" s="310" t="e">
        <f t="shared" ca="1" si="112"/>
        <v>#N/A</v>
      </c>
      <c r="AD238" s="323" t="e">
        <f t="shared" ca="1" si="113"/>
        <v>#N/A</v>
      </c>
      <c r="AE238" s="324">
        <f t="shared" ca="1" si="92"/>
        <v>1302.9473304369842</v>
      </c>
      <c r="AG238" s="306">
        <f t="shared" ca="1" si="114"/>
        <v>-28.173845450395135</v>
      </c>
      <c r="AH238" s="304">
        <f t="shared" ca="1" si="115"/>
        <v>-18.596033251452074</v>
      </c>
    </row>
    <row r="239" spans="1:34" x14ac:dyDescent="0.2">
      <c r="A239" s="347">
        <f t="shared" ca="1" si="93"/>
        <v>0.1</v>
      </c>
      <c r="B239" s="304">
        <f t="shared" ca="1" si="94"/>
        <v>5.4999999999999973</v>
      </c>
      <c r="D239" s="306">
        <f t="shared" ca="1" si="95"/>
        <v>-3.9049783814657562</v>
      </c>
      <c r="E239" s="307">
        <f t="shared" ca="1" si="96"/>
        <v>-27.33196485679025</v>
      </c>
      <c r="F239" s="304">
        <f t="shared" ca="1" si="97"/>
        <v>27.60951211254071</v>
      </c>
      <c r="G239" s="306">
        <f t="shared" ca="1" si="98"/>
        <v>35.767336138238228</v>
      </c>
      <c r="H239" s="307">
        <f t="shared" ca="1" si="99"/>
        <v>159.5100310924623</v>
      </c>
      <c r="I239" s="304">
        <f t="shared" ca="1" si="100"/>
        <v>163.47095262934027</v>
      </c>
      <c r="J239" s="306">
        <f t="shared" ca="1" si="101"/>
        <v>259.41140188570296</v>
      </c>
      <c r="K239" s="307">
        <f t="shared" ca="1" si="102"/>
        <v>1319.0349933705145</v>
      </c>
      <c r="L239" s="304">
        <f t="shared" ca="1" si="87"/>
        <v>1344.3018965858298</v>
      </c>
      <c r="M239" s="306">
        <f t="shared" ca="1" si="103"/>
        <v>1.3502125035063068</v>
      </c>
      <c r="N239" s="304">
        <f t="shared" ca="1" si="104"/>
        <v>77.361477896704244</v>
      </c>
      <c r="P239" s="310">
        <f t="shared" ca="1" si="105"/>
        <v>23</v>
      </c>
      <c r="Q239" s="304">
        <f t="shared" ca="1" si="106"/>
        <v>0</v>
      </c>
      <c r="R239" s="306">
        <f t="shared" ca="1" si="107"/>
        <v>0</v>
      </c>
      <c r="S239" s="307">
        <f t="shared" ca="1" si="108"/>
        <v>5.081000000000004</v>
      </c>
      <c r="T239" s="304">
        <f t="shared" ca="1" si="88"/>
        <v>49.844610000000038</v>
      </c>
      <c r="U239" s="311">
        <f t="shared" ca="1" si="89"/>
        <v>0</v>
      </c>
      <c r="V239" s="306">
        <f t="shared" ca="1" si="90"/>
        <v>1.0734154777754863</v>
      </c>
      <c r="W239" s="304">
        <f t="shared" ca="1" si="91"/>
        <v>88.074964867071159</v>
      </c>
      <c r="Y239" s="314" t="str">
        <f t="shared" ca="1" si="109"/>
        <v/>
      </c>
      <c r="Z239" s="315" t="str">
        <f t="shared" ca="1" si="110"/>
        <v/>
      </c>
      <c r="AA239" s="316" t="str">
        <f t="shared" ca="1" si="111"/>
        <v/>
      </c>
      <c r="AC239" s="310" t="e">
        <f t="shared" ca="1" si="112"/>
        <v>#N/A</v>
      </c>
      <c r="AD239" s="323" t="e">
        <f t="shared" ca="1" si="113"/>
        <v>#N/A</v>
      </c>
      <c r="AE239" s="324">
        <f t="shared" ca="1" si="92"/>
        <v>1319.0349933705145</v>
      </c>
      <c r="AG239" s="306">
        <f t="shared" ca="1" si="114"/>
        <v>-27.526923672321058</v>
      </c>
      <c r="AH239" s="304">
        <f t="shared" ca="1" si="115"/>
        <v>-17.951827444644945</v>
      </c>
    </row>
    <row r="240" spans="1:34" x14ac:dyDescent="0.2">
      <c r="A240" s="347">
        <f t="shared" ca="1" si="93"/>
        <v>0.1</v>
      </c>
      <c r="B240" s="304">
        <f t="shared" ca="1" si="94"/>
        <v>5.599999999999997</v>
      </c>
      <c r="D240" s="306">
        <f t="shared" ca="1" si="95"/>
        <v>-3.7927069404778759</v>
      </c>
      <c r="E240" s="307">
        <f t="shared" ca="1" si="96"/>
        <v>-26.724169947184173</v>
      </c>
      <c r="F240" s="304">
        <f t="shared" ca="1" si="97"/>
        <v>26.991959641758708</v>
      </c>
      <c r="G240" s="306">
        <f t="shared" ca="1" si="98"/>
        <v>35.388065444190438</v>
      </c>
      <c r="H240" s="307">
        <f t="shared" ca="1" si="99"/>
        <v>156.83761409774388</v>
      </c>
      <c r="I240" s="304">
        <f t="shared" ca="1" si="100"/>
        <v>160.78044772843225</v>
      </c>
      <c r="J240" s="306">
        <f t="shared" ca="1" si="101"/>
        <v>262.9691719648244</v>
      </c>
      <c r="K240" s="307">
        <f t="shared" ca="1" si="102"/>
        <v>1334.8523756300249</v>
      </c>
      <c r="L240" s="304">
        <f t="shared" ca="1" si="87"/>
        <v>1360.5085997997169</v>
      </c>
      <c r="M240" s="306">
        <f t="shared" ca="1" si="103"/>
        <v>1.3488775015400125</v>
      </c>
      <c r="N240" s="304">
        <f t="shared" ca="1" si="104"/>
        <v>77.284987918393924</v>
      </c>
      <c r="P240" s="310">
        <f t="shared" ca="1" si="105"/>
        <v>23</v>
      </c>
      <c r="Q240" s="304">
        <f t="shared" ca="1" si="106"/>
        <v>0</v>
      </c>
      <c r="R240" s="306">
        <f t="shared" ca="1" si="107"/>
        <v>0</v>
      </c>
      <c r="S240" s="307">
        <f t="shared" ca="1" si="108"/>
        <v>5.081000000000004</v>
      </c>
      <c r="T240" s="304">
        <f t="shared" ca="1" si="88"/>
        <v>49.844610000000038</v>
      </c>
      <c r="U240" s="311">
        <f t="shared" ca="1" si="89"/>
        <v>0</v>
      </c>
      <c r="V240" s="306">
        <f t="shared" ca="1" si="90"/>
        <v>1.071711462413061</v>
      </c>
      <c r="W240" s="304">
        <f t="shared" ca="1" si="91"/>
        <v>85.06438796172732</v>
      </c>
      <c r="Y240" s="314" t="str">
        <f t="shared" ca="1" si="109"/>
        <v/>
      </c>
      <c r="Z240" s="315" t="str">
        <f t="shared" ca="1" si="110"/>
        <v/>
      </c>
      <c r="AA240" s="316" t="str">
        <f t="shared" ca="1" si="111"/>
        <v/>
      </c>
      <c r="AC240" s="310" t="e">
        <f t="shared" ca="1" si="112"/>
        <v>#N/A</v>
      </c>
      <c r="AD240" s="323" t="e">
        <f t="shared" ca="1" si="113"/>
        <v>#N/A</v>
      </c>
      <c r="AE240" s="324">
        <f t="shared" ca="1" si="92"/>
        <v>1334.8523756300249</v>
      </c>
      <c r="AG240" s="306">
        <f t="shared" ca="1" si="114"/>
        <v>-26.906481747755176</v>
      </c>
      <c r="AH240" s="304">
        <f t="shared" ca="1" si="115"/>
        <v>-17.334179269252331</v>
      </c>
    </row>
    <row r="241" spans="1:34" x14ac:dyDescent="0.2">
      <c r="A241" s="347">
        <f t="shared" ca="1" si="93"/>
        <v>0.1</v>
      </c>
      <c r="B241" s="304">
        <f t="shared" ca="1" si="94"/>
        <v>5.6999999999999966</v>
      </c>
      <c r="D241" s="306">
        <f t="shared" ca="1" si="95"/>
        <v>-3.6848700332125319</v>
      </c>
      <c r="E241" s="307">
        <f t="shared" ca="1" si="96"/>
        <v>-26.141105332128411</v>
      </c>
      <c r="F241" s="304">
        <f t="shared" ca="1" si="97"/>
        <v>26.399538919214105</v>
      </c>
      <c r="G241" s="306">
        <f t="shared" ca="1" si="98"/>
        <v>35.019578440869182</v>
      </c>
      <c r="H241" s="307">
        <f t="shared" ca="1" si="99"/>
        <v>154.22350356453103</v>
      </c>
      <c r="I241" s="304">
        <f t="shared" ca="1" si="100"/>
        <v>158.14948601211168</v>
      </c>
      <c r="J241" s="306">
        <f t="shared" ca="1" si="101"/>
        <v>266.48955415907739</v>
      </c>
      <c r="K241" s="307">
        <f t="shared" ca="1" si="102"/>
        <v>1350.4054315131386</v>
      </c>
      <c r="L241" s="304">
        <f t="shared" ca="1" si="87"/>
        <v>1376.4488773420137</v>
      </c>
      <c r="M241" s="306">
        <f t="shared" ca="1" si="103"/>
        <v>1.3475122114259617</v>
      </c>
      <c r="N241" s="304">
        <f t="shared" ca="1" si="104"/>
        <v>77.206762557047867</v>
      </c>
      <c r="P241" s="310">
        <f t="shared" ca="1" si="105"/>
        <v>23</v>
      </c>
      <c r="Q241" s="304">
        <f t="shared" ca="1" si="106"/>
        <v>0</v>
      </c>
      <c r="R241" s="306">
        <f t="shared" ca="1" si="107"/>
        <v>0</v>
      </c>
      <c r="S241" s="307">
        <f t="shared" ca="1" si="108"/>
        <v>5.081000000000004</v>
      </c>
      <c r="T241" s="304">
        <f t="shared" ca="1" si="88"/>
        <v>49.844610000000038</v>
      </c>
      <c r="U241" s="311">
        <f t="shared" ca="1" si="89"/>
        <v>0</v>
      </c>
      <c r="V241" s="306">
        <f t="shared" ca="1" si="90"/>
        <v>1.0700383849702515</v>
      </c>
      <c r="W241" s="304">
        <f t="shared" ca="1" si="91"/>
        <v>82.174745033016194</v>
      </c>
      <c r="Y241" s="314" t="str">
        <f t="shared" ca="1" si="109"/>
        <v/>
      </c>
      <c r="Z241" s="315" t="str">
        <f t="shared" ca="1" si="110"/>
        <v/>
      </c>
      <c r="AA241" s="316" t="str">
        <f t="shared" ca="1" si="111"/>
        <v/>
      </c>
      <c r="AC241" s="310" t="e">
        <f t="shared" ca="1" si="112"/>
        <v>#N/A</v>
      </c>
      <c r="AD241" s="323" t="e">
        <f t="shared" ca="1" si="113"/>
        <v>#N/A</v>
      </c>
      <c r="AE241" s="324">
        <f t="shared" ca="1" si="92"/>
        <v>1350.4054315131386</v>
      </c>
      <c r="AG241" s="306">
        <f t="shared" ca="1" si="114"/>
        <v>-26.311091129704625</v>
      </c>
      <c r="AH241" s="304">
        <f t="shared" ca="1" si="115"/>
        <v>-16.741662657297237</v>
      </c>
    </row>
    <row r="242" spans="1:34" x14ac:dyDescent="0.2">
      <c r="A242" s="347">
        <f t="shared" ca="1" si="93"/>
        <v>0.1</v>
      </c>
      <c r="B242" s="304">
        <f t="shared" ca="1" si="94"/>
        <v>5.7999999999999963</v>
      </c>
      <c r="D242" s="306">
        <f t="shared" ca="1" si="95"/>
        <v>-3.5812307046157246</v>
      </c>
      <c r="E242" s="307">
        <f t="shared" ca="1" si="96"/>
        <v>-25.581461877283601</v>
      </c>
      <c r="F242" s="304">
        <f t="shared" ca="1" si="97"/>
        <v>25.830919556581737</v>
      </c>
      <c r="G242" s="306">
        <f t="shared" ca="1" si="98"/>
        <v>34.661455370407609</v>
      </c>
      <c r="H242" s="307">
        <f t="shared" ca="1" si="99"/>
        <v>151.66535737680266</v>
      </c>
      <c r="I242" s="304">
        <f t="shared" ca="1" si="100"/>
        <v>155.57569577741901</v>
      </c>
      <c r="J242" s="306">
        <f t="shared" ca="1" si="101"/>
        <v>269.97360584964122</v>
      </c>
      <c r="K242" s="307">
        <f t="shared" ca="1" si="102"/>
        <v>1365.6998745602052</v>
      </c>
      <c r="L242" s="304">
        <f t="shared" ca="1" si="87"/>
        <v>1392.128548385248</v>
      </c>
      <c r="M242" s="306">
        <f t="shared" ca="1" si="103"/>
        <v>1.3461159378295193</v>
      </c>
      <c r="N242" s="304">
        <f t="shared" ca="1" si="104"/>
        <v>77.126761972926175</v>
      </c>
      <c r="P242" s="310">
        <f t="shared" ca="1" si="105"/>
        <v>23</v>
      </c>
      <c r="Q242" s="304">
        <f t="shared" ca="1" si="106"/>
        <v>0</v>
      </c>
      <c r="R242" s="306">
        <f t="shared" ca="1" si="107"/>
        <v>0</v>
      </c>
      <c r="S242" s="307">
        <f t="shared" ca="1" si="108"/>
        <v>5.081000000000004</v>
      </c>
      <c r="T242" s="304">
        <f t="shared" ca="1" si="88"/>
        <v>49.844610000000038</v>
      </c>
      <c r="U242" s="311">
        <f t="shared" ca="1" si="89"/>
        <v>0</v>
      </c>
      <c r="V242" s="306">
        <f t="shared" ca="1" si="90"/>
        <v>1.0683955024962</v>
      </c>
      <c r="W242" s="304">
        <f t="shared" ca="1" si="91"/>
        <v>79.399724132811798</v>
      </c>
      <c r="Y242" s="314" t="str">
        <f t="shared" ca="1" si="109"/>
        <v/>
      </c>
      <c r="Z242" s="315" t="str">
        <f t="shared" ca="1" si="110"/>
        <v/>
      </c>
      <c r="AA242" s="316" t="str">
        <f t="shared" ca="1" si="111"/>
        <v/>
      </c>
      <c r="AC242" s="310" t="e">
        <f t="shared" ca="1" si="112"/>
        <v>#N/A</v>
      </c>
      <c r="AD242" s="323" t="e">
        <f t="shared" ca="1" si="113"/>
        <v>#N/A</v>
      </c>
      <c r="AE242" s="324">
        <f t="shared" ca="1" si="92"/>
        <v>1365.6998745602052</v>
      </c>
      <c r="AG242" s="306">
        <f t="shared" ca="1" si="114"/>
        <v>-25.73941888297098</v>
      </c>
      <c r="AH242" s="304">
        <f t="shared" ca="1" si="115"/>
        <v>-16.172947260975423</v>
      </c>
    </row>
    <row r="243" spans="1:34" x14ac:dyDescent="0.2">
      <c r="A243" s="347">
        <f t="shared" ca="1" si="93"/>
        <v>0.1</v>
      </c>
      <c r="B243" s="304">
        <f t="shared" ca="1" si="94"/>
        <v>5.8999999999999959</v>
      </c>
      <c r="D243" s="306">
        <f t="shared" ca="1" si="95"/>
        <v>-3.4815676685387018</v>
      </c>
      <c r="E243" s="307">
        <f t="shared" ca="1" si="96"/>
        <v>-25.04401712471816</v>
      </c>
      <c r="F243" s="304">
        <f t="shared" ca="1" si="97"/>
        <v>25.284859247656303</v>
      </c>
      <c r="G243" s="306">
        <f t="shared" ca="1" si="98"/>
        <v>34.31329860355374</v>
      </c>
      <c r="H243" s="307">
        <f t="shared" ca="1" si="99"/>
        <v>149.16095566433086</v>
      </c>
      <c r="I243" s="304">
        <f t="shared" ca="1" si="100"/>
        <v>153.0568298239354</v>
      </c>
      <c r="J243" s="306">
        <f t="shared" ca="1" si="101"/>
        <v>273.42234354833931</v>
      </c>
      <c r="K243" s="307">
        <f t="shared" ca="1" si="102"/>
        <v>1380.7411902122619</v>
      </c>
      <c r="L243" s="304">
        <f t="shared" ca="1" si="87"/>
        <v>1407.5532005221828</v>
      </c>
      <c r="M243" s="306">
        <f t="shared" ca="1" si="103"/>
        <v>1.3446879599392216</v>
      </c>
      <c r="N243" s="304">
        <f t="shared" ca="1" si="104"/>
        <v>77.044944866574113</v>
      </c>
      <c r="P243" s="310">
        <f t="shared" ca="1" si="105"/>
        <v>23</v>
      </c>
      <c r="Q243" s="304">
        <f t="shared" ca="1" si="106"/>
        <v>0</v>
      </c>
      <c r="R243" s="306">
        <f t="shared" ca="1" si="107"/>
        <v>0</v>
      </c>
      <c r="S243" s="307">
        <f t="shared" ca="1" si="108"/>
        <v>5.081000000000004</v>
      </c>
      <c r="T243" s="304">
        <f t="shared" ca="1" si="88"/>
        <v>49.844610000000038</v>
      </c>
      <c r="U243" s="311">
        <f t="shared" ca="1" si="89"/>
        <v>0</v>
      </c>
      <c r="V243" s="306">
        <f t="shared" ca="1" si="90"/>
        <v>1.0667821025976107</v>
      </c>
      <c r="W243" s="304">
        <f t="shared" ca="1" si="91"/>
        <v>76.733425636562785</v>
      </c>
      <c r="Y243" s="314" t="str">
        <f t="shared" ca="1" si="109"/>
        <v/>
      </c>
      <c r="Z243" s="315" t="str">
        <f t="shared" ca="1" si="110"/>
        <v/>
      </c>
      <c r="AA243" s="316" t="str">
        <f t="shared" ca="1" si="111"/>
        <v/>
      </c>
      <c r="AC243" s="310" t="e">
        <f t="shared" ca="1" si="112"/>
        <v>#N/A</v>
      </c>
      <c r="AD243" s="323" t="e">
        <f t="shared" ca="1" si="113"/>
        <v>#N/A</v>
      </c>
      <c r="AE243" s="324">
        <f t="shared" ca="1" si="92"/>
        <v>1380.7411902122619</v>
      </c>
      <c r="AG243" s="306">
        <f t="shared" ca="1" si="114"/>
        <v>-25.190220041439623</v>
      </c>
      <c r="AH243" s="304">
        <f t="shared" ca="1" si="115"/>
        <v>-15.626790815353619</v>
      </c>
    </row>
    <row r="244" spans="1:34" x14ac:dyDescent="0.2">
      <c r="A244" s="347">
        <f t="shared" ca="1" si="93"/>
        <v>0.1</v>
      </c>
      <c r="B244" s="304">
        <f t="shared" ca="1" si="94"/>
        <v>5.9999999999999956</v>
      </c>
      <c r="D244" s="306">
        <f t="shared" ca="1" si="95"/>
        <v>-3.385674074046364</v>
      </c>
      <c r="E244" s="307">
        <f t="shared" ca="1" si="96"/>
        <v>-24.527628470741121</v>
      </c>
      <c r="F244" s="304">
        <f t="shared" ca="1" si="97"/>
        <v>24.760196835533844</v>
      </c>
      <c r="G244" s="306">
        <f t="shared" ca="1" si="98"/>
        <v>33.974731196149101</v>
      </c>
      <c r="H244" s="307">
        <f t="shared" ca="1" si="99"/>
        <v>146.70819281725676</v>
      </c>
      <c r="I244" s="304">
        <f t="shared" ca="1" si="100"/>
        <v>150.59075735102726</v>
      </c>
      <c r="J244" s="306">
        <f t="shared" ca="1" si="101"/>
        <v>276.83674503832447</v>
      </c>
      <c r="K244" s="307">
        <f t="shared" ca="1" si="102"/>
        <v>1395.5346476363413</v>
      </c>
      <c r="L244" s="304">
        <f t="shared" ca="1" si="87"/>
        <v>1422.7282017858863</v>
      </c>
      <c r="M244" s="306">
        <f t="shared" ca="1" si="103"/>
        <v>1.3432275304283794</v>
      </c>
      <c r="N244" s="304">
        <f t="shared" ca="1" si="104"/>
        <v>76.961268419326501</v>
      </c>
      <c r="P244" s="310">
        <f t="shared" ca="1" si="105"/>
        <v>23</v>
      </c>
      <c r="Q244" s="304">
        <f t="shared" ca="1" si="106"/>
        <v>0</v>
      </c>
      <c r="R244" s="306">
        <f t="shared" ca="1" si="107"/>
        <v>0</v>
      </c>
      <c r="S244" s="307">
        <f t="shared" ca="1" si="108"/>
        <v>5.081000000000004</v>
      </c>
      <c r="T244" s="304">
        <f t="shared" ca="1" si="88"/>
        <v>49.844610000000038</v>
      </c>
      <c r="U244" s="311">
        <f t="shared" ca="1" si="89"/>
        <v>0</v>
      </c>
      <c r="V244" s="306">
        <f t="shared" ca="1" si="90"/>
        <v>1.0651975018143913</v>
      </c>
      <c r="W244" s="304">
        <f t="shared" ca="1" si="91"/>
        <v>74.170330223880015</v>
      </c>
      <c r="Y244" s="314" t="str">
        <f t="shared" ca="1" si="109"/>
        <v/>
      </c>
      <c r="Z244" s="315" t="str">
        <f t="shared" ca="1" si="110"/>
        <v/>
      </c>
      <c r="AA244" s="316" t="str">
        <f t="shared" ca="1" si="111"/>
        <v/>
      </c>
      <c r="AC244" s="310">
        <f t="shared" ca="1" si="112"/>
        <v>5.9999999999999956</v>
      </c>
      <c r="AD244" s="323">
        <f t="shared" ca="1" si="113"/>
        <v>276.83674503832447</v>
      </c>
      <c r="AE244" s="324">
        <f t="shared" ca="1" si="92"/>
        <v>1395.5346476363413</v>
      </c>
      <c r="AG244" s="306">
        <f t="shared" ca="1" si="114"/>
        <v>-24.662330669559942</v>
      </c>
      <c r="AH244" s="304">
        <f t="shared" ca="1" si="115"/>
        <v>-15.102032205582114</v>
      </c>
    </row>
    <row r="245" spans="1:34" x14ac:dyDescent="0.2">
      <c r="A245" s="347">
        <f t="shared" ca="1" si="93"/>
        <v>0.1</v>
      </c>
      <c r="B245" s="304">
        <f t="shared" ca="1" si="94"/>
        <v>6.0999999999999952</v>
      </c>
      <c r="D245" s="306">
        <f t="shared" ca="1" si="95"/>
        <v>-3.2933563840253108</v>
      </c>
      <c r="E245" s="307">
        <f t="shared" ca="1" si="96"/>
        <v>-24.031226964653463</v>
      </c>
      <c r="F245" s="304">
        <f t="shared" ca="1" si="97"/>
        <v>24.255846010784452</v>
      </c>
      <c r="G245" s="306">
        <f t="shared" ca="1" si="98"/>
        <v>33.645395557746568</v>
      </c>
      <c r="H245" s="307">
        <f t="shared" ca="1" si="99"/>
        <v>144.30507012079141</v>
      </c>
      <c r="I245" s="304">
        <f t="shared" ca="1" si="100"/>
        <v>148.17545648589635</v>
      </c>
      <c r="J245" s="306">
        <f t="shared" ca="1" si="101"/>
        <v>280.21775137601924</v>
      </c>
      <c r="K245" s="307">
        <f t="shared" ca="1" si="102"/>
        <v>1410.0853107832438</v>
      </c>
      <c r="L245" s="304">
        <f t="shared" ca="1" si="87"/>
        <v>1437.6587118898942</v>
      </c>
      <c r="M245" s="306">
        <f t="shared" ca="1" si="103"/>
        <v>1.3417338743625933</v>
      </c>
      <c r="N245" s="304">
        <f t="shared" ca="1" si="104"/>
        <v>76.875688230712839</v>
      </c>
      <c r="P245" s="310">
        <f t="shared" ca="1" si="105"/>
        <v>23</v>
      </c>
      <c r="Q245" s="304">
        <f t="shared" ca="1" si="106"/>
        <v>0</v>
      </c>
      <c r="R245" s="306">
        <f t="shared" ca="1" si="107"/>
        <v>0</v>
      </c>
      <c r="S245" s="307">
        <f t="shared" ca="1" si="108"/>
        <v>5.081000000000004</v>
      </c>
      <c r="T245" s="304">
        <f t="shared" ca="1" si="88"/>
        <v>49.844610000000038</v>
      </c>
      <c r="U245" s="311">
        <f t="shared" ca="1" si="89"/>
        <v>0</v>
      </c>
      <c r="V245" s="306">
        <f t="shared" ca="1" si="90"/>
        <v>1.063641044102754</v>
      </c>
      <c r="W245" s="304">
        <f t="shared" ca="1" si="91"/>
        <v>71.705269735043785</v>
      </c>
      <c r="Y245" s="314" t="str">
        <f t="shared" ca="1" si="109"/>
        <v/>
      </c>
      <c r="Z245" s="315" t="str">
        <f t="shared" ca="1" si="110"/>
        <v/>
      </c>
      <c r="AA245" s="316" t="str">
        <f t="shared" ca="1" si="111"/>
        <v/>
      </c>
      <c r="AC245" s="310" t="e">
        <f t="shared" ca="1" si="112"/>
        <v>#N/A</v>
      </c>
      <c r="AD245" s="323" t="e">
        <f t="shared" ca="1" si="113"/>
        <v>#N/A</v>
      </c>
      <c r="AE245" s="324">
        <f t="shared" ca="1" si="92"/>
        <v>1410.0853107832438</v>
      </c>
      <c r="AG245" s="306">
        <f t="shared" ca="1" si="114"/>
        <v>-24.154661554474266</v>
      </c>
      <c r="AH245" s="304">
        <f t="shared" ca="1" si="115"/>
        <v>-14.59758516510135</v>
      </c>
    </row>
    <row r="246" spans="1:34" x14ac:dyDescent="0.2">
      <c r="A246" s="347">
        <f t="shared" ca="1" si="93"/>
        <v>0.1</v>
      </c>
      <c r="B246" s="304">
        <f t="shared" ca="1" si="94"/>
        <v>6.1999999999999948</v>
      </c>
      <c r="D246" s="306">
        <f t="shared" ca="1" si="95"/>
        <v>-3.204433354527223</v>
      </c>
      <c r="E246" s="307">
        <f t="shared" ca="1" si="96"/>
        <v>-23.553811664475631</v>
      </c>
      <c r="F246" s="304">
        <f t="shared" ca="1" si="97"/>
        <v>23.770789575636627</v>
      </c>
      <c r="G246" s="306">
        <f t="shared" ca="1" si="98"/>
        <v>33.324952222293845</v>
      </c>
      <c r="H246" s="307">
        <f t="shared" ca="1" si="99"/>
        <v>141.94968895434386</v>
      </c>
      <c r="I246" s="304">
        <f t="shared" ca="1" si="100"/>
        <v>145.80900738587152</v>
      </c>
      <c r="J246" s="306">
        <f t="shared" ca="1" si="101"/>
        <v>283.56626876502128</v>
      </c>
      <c r="K246" s="307">
        <f t="shared" ca="1" si="102"/>
        <v>1424.3980487370006</v>
      </c>
      <c r="L246" s="304">
        <f t="shared" ca="1" si="87"/>
        <v>1452.3496927486476</v>
      </c>
      <c r="M246" s="306">
        <f t="shared" ca="1" si="103"/>
        <v>1.3402061880500904</v>
      </c>
      <c r="N246" s="304">
        <f t="shared" ca="1" si="104"/>
        <v>76.788158252586527</v>
      </c>
      <c r="P246" s="310">
        <f t="shared" ca="1" si="105"/>
        <v>23</v>
      </c>
      <c r="Q246" s="304">
        <f t="shared" ca="1" si="106"/>
        <v>0</v>
      </c>
      <c r="R246" s="306">
        <f t="shared" ca="1" si="107"/>
        <v>0</v>
      </c>
      <c r="S246" s="307">
        <f t="shared" ca="1" si="108"/>
        <v>5.081000000000004</v>
      </c>
      <c r="T246" s="304">
        <f t="shared" ca="1" si="88"/>
        <v>49.844610000000038</v>
      </c>
      <c r="U246" s="311">
        <f t="shared" ca="1" si="89"/>
        <v>0</v>
      </c>
      <c r="V246" s="306">
        <f t="shared" ca="1" si="90"/>
        <v>1.062112099417357</v>
      </c>
      <c r="W246" s="304">
        <f t="shared" ca="1" si="91"/>
        <v>69.333400611125072</v>
      </c>
      <c r="Y246" s="314" t="str">
        <f t="shared" ca="1" si="109"/>
        <v/>
      </c>
      <c r="Z246" s="315" t="str">
        <f t="shared" ca="1" si="110"/>
        <v/>
      </c>
      <c r="AA246" s="316" t="str">
        <f t="shared" ca="1" si="111"/>
        <v/>
      </c>
      <c r="AC246" s="310" t="e">
        <f t="shared" ca="1" si="112"/>
        <v>#N/A</v>
      </c>
      <c r="AD246" s="323" t="e">
        <f t="shared" ca="1" si="113"/>
        <v>#N/A</v>
      </c>
      <c r="AE246" s="324">
        <f t="shared" ca="1" si="92"/>
        <v>1424.3980487370006</v>
      </c>
      <c r="AG246" s="306">
        <f t="shared" ca="1" si="114"/>
        <v>-23.66619246379279</v>
      </c>
      <c r="AH246" s="304">
        <f t="shared" ca="1" si="115"/>
        <v>-14.112432539862965</v>
      </c>
    </row>
    <row r="247" spans="1:34" x14ac:dyDescent="0.2">
      <c r="A247" s="347">
        <f t="shared" ca="1" si="93"/>
        <v>0.1</v>
      </c>
      <c r="B247" s="304">
        <f t="shared" ca="1" si="94"/>
        <v>6.2999999999999945</v>
      </c>
      <c r="D247" s="306">
        <f t="shared" ca="1" si="95"/>
        <v>-3.1187351046093292</v>
      </c>
      <c r="E247" s="307">
        <f t="shared" ca="1" si="96"/>
        <v>-23.094444493040445</v>
      </c>
      <c r="F247" s="304">
        <f t="shared" ca="1" si="97"/>
        <v>23.304074216643937</v>
      </c>
      <c r="G247" s="306">
        <f t="shared" ca="1" si="98"/>
        <v>33.013078711832911</v>
      </c>
      <c r="H247" s="307">
        <f t="shared" ca="1" si="99"/>
        <v>139.64024450503982</v>
      </c>
      <c r="I247" s="304">
        <f t="shared" ca="1" si="100"/>
        <v>143.48958586413502</v>
      </c>
      <c r="J247" s="306">
        <f t="shared" ca="1" si="101"/>
        <v>286.88317031172761</v>
      </c>
      <c r="K247" s="307">
        <f t="shared" ca="1" si="102"/>
        <v>1438.4775454099699</v>
      </c>
      <c r="L247" s="304">
        <f t="shared" ca="1" si="87"/>
        <v>1466.8059183330288</v>
      </c>
      <c r="M247" s="306">
        <f t="shared" ca="1" si="103"/>
        <v>1.3386436378315825</v>
      </c>
      <c r="N247" s="304">
        <f t="shared" ca="1" si="104"/>
        <v>76.698630719788781</v>
      </c>
      <c r="P247" s="310">
        <f t="shared" ca="1" si="105"/>
        <v>23</v>
      </c>
      <c r="Q247" s="304">
        <f t="shared" ca="1" si="106"/>
        <v>0</v>
      </c>
      <c r="R247" s="306">
        <f t="shared" ca="1" si="107"/>
        <v>0</v>
      </c>
      <c r="S247" s="307">
        <f t="shared" ca="1" si="108"/>
        <v>5.081000000000004</v>
      </c>
      <c r="T247" s="304">
        <f t="shared" ca="1" si="88"/>
        <v>49.844610000000038</v>
      </c>
      <c r="U247" s="311">
        <f t="shared" ca="1" si="89"/>
        <v>0</v>
      </c>
      <c r="V247" s="306">
        <f t="shared" ca="1" si="90"/>
        <v>1.0606100623848183</v>
      </c>
      <c r="W247" s="304">
        <f t="shared" ca="1" si="91"/>
        <v>67.050179658499061</v>
      </c>
      <c r="Y247" s="314" t="str">
        <f t="shared" ca="1" si="109"/>
        <v/>
      </c>
      <c r="Z247" s="315" t="str">
        <f t="shared" ca="1" si="110"/>
        <v/>
      </c>
      <c r="AA247" s="316" t="str">
        <f t="shared" ca="1" si="111"/>
        <v/>
      </c>
      <c r="AC247" s="310" t="e">
        <f t="shared" ca="1" si="112"/>
        <v>#N/A</v>
      </c>
      <c r="AD247" s="323" t="e">
        <f t="shared" ca="1" si="113"/>
        <v>#N/A</v>
      </c>
      <c r="AE247" s="324">
        <f t="shared" ca="1" si="92"/>
        <v>1438.4775454099699</v>
      </c>
      <c r="AG247" s="306">
        <f t="shared" ca="1" si="114"/>
        <v>-23.195966911460303</v>
      </c>
      <c r="AH247" s="304">
        <f t="shared" ca="1" si="115"/>
        <v>-13.645621061036216</v>
      </c>
    </row>
    <row r="248" spans="1:34" x14ac:dyDescent="0.2">
      <c r="A248" s="347">
        <f t="shared" ca="1" si="93"/>
        <v>0.1</v>
      </c>
      <c r="B248" s="304">
        <f t="shared" ca="1" si="94"/>
        <v>6.3999999999999941</v>
      </c>
      <c r="D248" s="306">
        <f t="shared" ca="1" si="95"/>
        <v>-3.0361022675925846</v>
      </c>
      <c r="E248" s="307">
        <f t="shared" ca="1" si="96"/>
        <v>-22.652245544247684</v>
      </c>
      <c r="F248" s="304">
        <f t="shared" ca="1" si="97"/>
        <v>22.854805734815816</v>
      </c>
      <c r="G248" s="306">
        <f t="shared" ca="1" si="98"/>
        <v>32.70946848507365</v>
      </c>
      <c r="H248" s="307">
        <f t="shared" ca="1" si="99"/>
        <v>137.37501995061504</v>
      </c>
      <c r="I248" s="304">
        <f t="shared" ca="1" si="100"/>
        <v>141.2154574931792</v>
      </c>
      <c r="J248" s="306">
        <f t="shared" ca="1" si="101"/>
        <v>290.16929767157296</v>
      </c>
      <c r="K248" s="307">
        <f t="shared" ca="1" si="102"/>
        <v>1452.3283086327526</v>
      </c>
      <c r="L248" s="304">
        <f t="shared" ca="1" si="87"/>
        <v>1481.0319839109775</v>
      </c>
      <c r="M248" s="306">
        <f t="shared" ca="1" si="103"/>
        <v>1.3370453588061206</v>
      </c>
      <c r="N248" s="304">
        <f t="shared" ca="1" si="104"/>
        <v>76.607056077145529</v>
      </c>
      <c r="P248" s="310">
        <f t="shared" ca="1" si="105"/>
        <v>23</v>
      </c>
      <c r="Q248" s="304">
        <f t="shared" ca="1" si="106"/>
        <v>0</v>
      </c>
      <c r="R248" s="306">
        <f t="shared" ca="1" si="107"/>
        <v>0</v>
      </c>
      <c r="S248" s="307">
        <f t="shared" ca="1" si="108"/>
        <v>5.081000000000004</v>
      </c>
      <c r="T248" s="304">
        <f t="shared" ca="1" si="88"/>
        <v>49.844610000000038</v>
      </c>
      <c r="U248" s="311">
        <f t="shared" ca="1" si="89"/>
        <v>0</v>
      </c>
      <c r="V248" s="306">
        <f t="shared" ca="1" si="90"/>
        <v>1.0591343510616342</v>
      </c>
      <c r="W248" s="304">
        <f t="shared" ca="1" si="91"/>
        <v>64.851341907497044</v>
      </c>
      <c r="Y248" s="314" t="str">
        <f t="shared" ca="1" si="109"/>
        <v/>
      </c>
      <c r="Z248" s="315" t="str">
        <f t="shared" ca="1" si="110"/>
        <v/>
      </c>
      <c r="AA248" s="316" t="str">
        <f t="shared" ca="1" si="111"/>
        <v/>
      </c>
      <c r="AC248" s="310" t="e">
        <f t="shared" ca="1" si="112"/>
        <v>#N/A</v>
      </c>
      <c r="AD248" s="323" t="e">
        <f t="shared" ca="1" si="113"/>
        <v>#N/A</v>
      </c>
      <c r="AE248" s="324">
        <f t="shared" ca="1" si="92"/>
        <v>1452.3283086327526</v>
      </c>
      <c r="AG248" s="306">
        <f t="shared" ca="1" si="114"/>
        <v>-22.743087380669863</v>
      </c>
      <c r="AH248" s="304">
        <f t="shared" ca="1" si="115"/>
        <v>-13.196256575181856</v>
      </c>
    </row>
    <row r="249" spans="1:34" x14ac:dyDescent="0.2">
      <c r="A249" s="347">
        <f t="shared" ca="1" si="93"/>
        <v>0.1</v>
      </c>
      <c r="B249" s="304">
        <f t="shared" ca="1" si="94"/>
        <v>6.4999999999999938</v>
      </c>
      <c r="D249" s="306">
        <f t="shared" ca="1" si="95"/>
        <v>-2.9563852156729942</v>
      </c>
      <c r="E249" s="307">
        <f t="shared" ca="1" si="96"/>
        <v>-22.226388794887086</v>
      </c>
      <c r="F249" s="304">
        <f t="shared" ca="1" si="97"/>
        <v>22.422144687895759</v>
      </c>
      <c r="G249" s="306">
        <f t="shared" ca="1" si="98"/>
        <v>32.413829963506352</v>
      </c>
      <c r="H249" s="307">
        <f t="shared" ca="1" si="99"/>
        <v>135.15238107112634</v>
      </c>
      <c r="I249" s="304">
        <f t="shared" ca="1" si="100"/>
        <v>138.98497214482597</v>
      </c>
      <c r="J249" s="306">
        <f t="shared" ca="1" si="101"/>
        <v>293.42546259400194</v>
      </c>
      <c r="K249" s="307">
        <f t="shared" ca="1" si="102"/>
        <v>1465.9546786838398</v>
      </c>
      <c r="L249" s="304">
        <f t="shared" ca="1" si="87"/>
        <v>1495.0323147188303</v>
      </c>
      <c r="M249" s="306">
        <f t="shared" ca="1" si="103"/>
        <v>1.3354104534891855</v>
      </c>
      <c r="N249" s="304">
        <f t="shared" ca="1" si="104"/>
        <v>76.513382902581654</v>
      </c>
      <c r="P249" s="310">
        <f t="shared" ca="1" si="105"/>
        <v>23</v>
      </c>
      <c r="Q249" s="304">
        <f t="shared" ca="1" si="106"/>
        <v>0</v>
      </c>
      <c r="R249" s="306">
        <f t="shared" ca="1" si="107"/>
        <v>0</v>
      </c>
      <c r="S249" s="307">
        <f t="shared" ca="1" si="108"/>
        <v>5.081000000000004</v>
      </c>
      <c r="T249" s="304">
        <f t="shared" ca="1" si="88"/>
        <v>49.844610000000038</v>
      </c>
      <c r="U249" s="311">
        <f t="shared" ca="1" si="89"/>
        <v>0</v>
      </c>
      <c r="V249" s="306">
        <f t="shared" ca="1" si="90"/>
        <v>1.0576844057701318</v>
      </c>
      <c r="W249" s="304">
        <f t="shared" ca="1" si="91"/>
        <v>62.732880360348943</v>
      </c>
      <c r="Y249" s="314" t="str">
        <f t="shared" ca="1" si="109"/>
        <v/>
      </c>
      <c r="Z249" s="315" t="str">
        <f t="shared" ca="1" si="110"/>
        <v/>
      </c>
      <c r="AA249" s="316" t="str">
        <f t="shared" ca="1" si="111"/>
        <v/>
      </c>
      <c r="AC249" s="310" t="e">
        <f t="shared" ca="1" si="112"/>
        <v>#N/A</v>
      </c>
      <c r="AD249" s="323" t="e">
        <f t="shared" ca="1" si="113"/>
        <v>#N/A</v>
      </c>
      <c r="AE249" s="324">
        <f t="shared" ca="1" si="92"/>
        <v>1465.9546786838398</v>
      </c>
      <c r="AG249" s="306">
        <f t="shared" ca="1" si="114"/>
        <v>-22.306710958477634</v>
      </c>
      <c r="AH249" s="304">
        <f t="shared" ca="1" si="115"/>
        <v>-12.763499686576854</v>
      </c>
    </row>
    <row r="250" spans="1:34" x14ac:dyDescent="0.2">
      <c r="A250" s="347">
        <f t="shared" ca="1" si="93"/>
        <v>0.1</v>
      </c>
      <c r="B250" s="304">
        <f t="shared" ca="1" si="94"/>
        <v>6.5999999999999934</v>
      </c>
      <c r="D250" s="306">
        <f t="shared" ca="1" si="95"/>
        <v>-2.8794433507114081</v>
      </c>
      <c r="E250" s="307">
        <f t="shared" ca="1" si="96"/>
        <v>-21.816098182356583</v>
      </c>
      <c r="F250" s="304">
        <f t="shared" ca="1" si="97"/>
        <v>22.005302404470118</v>
      </c>
      <c r="G250" s="306">
        <f t="shared" ca="1" si="98"/>
        <v>32.125885628435213</v>
      </c>
      <c r="H250" s="307">
        <f t="shared" ca="1" si="99"/>
        <v>132.97077125289067</v>
      </c>
      <c r="I250" s="304">
        <f t="shared" ca="1" si="100"/>
        <v>136.79655892967438</v>
      </c>
      <c r="J250" s="306">
        <f t="shared" ca="1" si="101"/>
        <v>296.65244837359904</v>
      </c>
      <c r="K250" s="307">
        <f t="shared" ca="1" si="102"/>
        <v>1479.3608363000405</v>
      </c>
      <c r="L250" s="304">
        <f t="shared" ca="1" si="87"/>
        <v>1508.8111741050986</v>
      </c>
      <c r="M250" s="306">
        <f t="shared" ca="1" si="103"/>
        <v>1.3337379903989905</v>
      </c>
      <c r="N250" s="304">
        <f t="shared" ca="1" si="104"/>
        <v>76.417557826122064</v>
      </c>
      <c r="P250" s="310">
        <f t="shared" ca="1" si="105"/>
        <v>23</v>
      </c>
      <c r="Q250" s="304">
        <f t="shared" ca="1" si="106"/>
        <v>0</v>
      </c>
      <c r="R250" s="306">
        <f t="shared" ca="1" si="107"/>
        <v>0</v>
      </c>
      <c r="S250" s="307">
        <f t="shared" ca="1" si="108"/>
        <v>5.081000000000004</v>
      </c>
      <c r="T250" s="304">
        <f t="shared" ca="1" si="88"/>
        <v>49.844610000000038</v>
      </c>
      <c r="U250" s="311">
        <f t="shared" ca="1" si="89"/>
        <v>0</v>
      </c>
      <c r="V250" s="306">
        <f t="shared" ca="1" si="90"/>
        <v>1.0562596880066457</v>
      </c>
      <c r="W250" s="304">
        <f t="shared" ca="1" si="91"/>
        <v>60.69102744589275</v>
      </c>
      <c r="Y250" s="314" t="str">
        <f t="shared" ca="1" si="109"/>
        <v/>
      </c>
      <c r="Z250" s="315" t="str">
        <f t="shared" ca="1" si="110"/>
        <v/>
      </c>
      <c r="AA250" s="316" t="str">
        <f t="shared" ca="1" si="111"/>
        <v/>
      </c>
      <c r="AC250" s="310" t="e">
        <f t="shared" ca="1" si="112"/>
        <v>#N/A</v>
      </c>
      <c r="AD250" s="323" t="e">
        <f t="shared" ca="1" si="113"/>
        <v>#N/A</v>
      </c>
      <c r="AE250" s="324">
        <f t="shared" ca="1" si="92"/>
        <v>1479.3608363000405</v>
      </c>
      <c r="AG250" s="306">
        <f t="shared" ca="1" si="114"/>
        <v>-21.886045341771229</v>
      </c>
      <c r="AH250" s="304">
        <f t="shared" ca="1" si="115"/>
        <v>-12.346561771373528</v>
      </c>
    </row>
    <row r="251" spans="1:34" x14ac:dyDescent="0.2">
      <c r="A251" s="347">
        <f t="shared" ca="1" si="93"/>
        <v>0.1</v>
      </c>
      <c r="B251" s="304">
        <f t="shared" ca="1" si="94"/>
        <v>6.6999999999999931</v>
      </c>
      <c r="D251" s="306">
        <f t="shared" ca="1" si="95"/>
        <v>-2.8051444548091835</v>
      </c>
      <c r="E251" s="307">
        <f t="shared" ca="1" si="96"/>
        <v>-21.420644012926306</v>
      </c>
      <c r="F251" s="304">
        <f t="shared" ca="1" si="97"/>
        <v>21.603537333984505</v>
      </c>
      <c r="G251" s="306">
        <f t="shared" ca="1" si="98"/>
        <v>31.845371182954295</v>
      </c>
      <c r="H251" s="307">
        <f t="shared" ca="1" si="99"/>
        <v>130.82870685159804</v>
      </c>
      <c r="I251" s="304">
        <f t="shared" ca="1" si="100"/>
        <v>134.64872150243949</v>
      </c>
      <c r="J251" s="306">
        <f t="shared" ca="1" si="101"/>
        <v>299.85101121416852</v>
      </c>
      <c r="K251" s="307">
        <f t="shared" ca="1" si="102"/>
        <v>1492.550810205265</v>
      </c>
      <c r="L251" s="304">
        <f t="shared" ca="1" si="87"/>
        <v>1522.3726711848688</v>
      </c>
      <c r="M251" s="306">
        <f t="shared" ca="1" si="103"/>
        <v>1.3320270025667043</v>
      </c>
      <c r="N251" s="304">
        <f t="shared" ca="1" si="104"/>
        <v>76.319525444533824</v>
      </c>
      <c r="P251" s="310">
        <f t="shared" ca="1" si="105"/>
        <v>23</v>
      </c>
      <c r="Q251" s="304">
        <f t="shared" ca="1" si="106"/>
        <v>0</v>
      </c>
      <c r="R251" s="306">
        <f t="shared" ca="1" si="107"/>
        <v>0</v>
      </c>
      <c r="S251" s="307">
        <f t="shared" ca="1" si="108"/>
        <v>5.081000000000004</v>
      </c>
      <c r="T251" s="304">
        <f t="shared" ca="1" si="88"/>
        <v>49.844610000000038</v>
      </c>
      <c r="U251" s="311">
        <f t="shared" ca="1" si="89"/>
        <v>0</v>
      </c>
      <c r="V251" s="306">
        <f t="shared" ca="1" si="90"/>
        <v>1.0548596794166203</v>
      </c>
      <c r="W251" s="304">
        <f t="shared" ca="1" si="91"/>
        <v>58.722238018177116</v>
      </c>
      <c r="Y251" s="314" t="str">
        <f t="shared" ca="1" si="109"/>
        <v/>
      </c>
      <c r="Z251" s="315" t="str">
        <f t="shared" ca="1" si="110"/>
        <v/>
      </c>
      <c r="AA251" s="316" t="str">
        <f t="shared" ca="1" si="111"/>
        <v/>
      </c>
      <c r="AC251" s="310" t="e">
        <f t="shared" ca="1" si="112"/>
        <v>#N/A</v>
      </c>
      <c r="AD251" s="323" t="e">
        <f t="shared" ca="1" si="113"/>
        <v>#N/A</v>
      </c>
      <c r="AE251" s="324">
        <f t="shared" ca="1" si="92"/>
        <v>1492.550810205265</v>
      </c>
      <c r="AG251" s="306">
        <f t="shared" ca="1" si="114"/>
        <v>-21.480345178634821</v>
      </c>
      <c r="AH251" s="304">
        <f t="shared" ca="1" si="115"/>
        <v>-11.944701327670282</v>
      </c>
    </row>
    <row r="252" spans="1:34" x14ac:dyDescent="0.2">
      <c r="A252" s="347">
        <f t="shared" ca="1" si="93"/>
        <v>0.1</v>
      </c>
      <c r="B252" s="304">
        <f t="shared" ca="1" si="94"/>
        <v>6.7999999999999927</v>
      </c>
      <c r="D252" s="306">
        <f t="shared" ca="1" si="95"/>
        <v>-2.7333640949654172</v>
      </c>
      <c r="E252" s="307">
        <f t="shared" ca="1" si="96"/>
        <v>-21.039339669004271</v>
      </c>
      <c r="F252" s="304">
        <f t="shared" ca="1" si="97"/>
        <v>21.216151700612034</v>
      </c>
      <c r="G252" s="306">
        <f t="shared" ca="1" si="98"/>
        <v>31.572034773457755</v>
      </c>
      <c r="H252" s="307">
        <f t="shared" ca="1" si="99"/>
        <v>128.72477288469761</v>
      </c>
      <c r="I252" s="304">
        <f t="shared" ca="1" si="100"/>
        <v>132.54003370285301</v>
      </c>
      <c r="J252" s="306">
        <f t="shared" ca="1" si="101"/>
        <v>303.02188151198914</v>
      </c>
      <c r="K252" s="307">
        <f t="shared" ca="1" si="102"/>
        <v>1505.5284841920798</v>
      </c>
      <c r="L252" s="304">
        <f t="shared" ca="1" si="87"/>
        <v>1535.7207680398046</v>
      </c>
      <c r="M252" s="306">
        <f t="shared" ca="1" si="103"/>
        <v>1.330276485965997</v>
      </c>
      <c r="N252" s="304">
        <f t="shared" ca="1" si="104"/>
        <v>76.21922823134571</v>
      </c>
      <c r="P252" s="310">
        <f t="shared" ca="1" si="105"/>
        <v>23</v>
      </c>
      <c r="Q252" s="304">
        <f t="shared" ca="1" si="106"/>
        <v>0</v>
      </c>
      <c r="R252" s="306">
        <f t="shared" ca="1" si="107"/>
        <v>0</v>
      </c>
      <c r="S252" s="307">
        <f t="shared" ca="1" si="108"/>
        <v>5.081000000000004</v>
      </c>
      <c r="T252" s="304">
        <f t="shared" ca="1" si="88"/>
        <v>49.844610000000038</v>
      </c>
      <c r="U252" s="311">
        <f t="shared" ca="1" si="89"/>
        <v>0</v>
      </c>
      <c r="V252" s="306">
        <f t="shared" ca="1" si="90"/>
        <v>1.0534838808317635</v>
      </c>
      <c r="W252" s="304">
        <f t="shared" ca="1" si="91"/>
        <v>56.823173753401178</v>
      </c>
      <c r="Y252" s="314" t="str">
        <f t="shared" ca="1" si="109"/>
        <v/>
      </c>
      <c r="Z252" s="315" t="str">
        <f t="shared" ca="1" si="110"/>
        <v/>
      </c>
      <c r="AA252" s="316" t="str">
        <f t="shared" ca="1" si="111"/>
        <v/>
      </c>
      <c r="AC252" s="310" t="e">
        <f t="shared" ca="1" si="112"/>
        <v>#N/A</v>
      </c>
      <c r="AD252" s="323" t="e">
        <f t="shared" ca="1" si="113"/>
        <v>#N/A</v>
      </c>
      <c r="AE252" s="324">
        <f t="shared" ca="1" si="92"/>
        <v>1505.5284841920798</v>
      </c>
      <c r="AG252" s="306">
        <f t="shared" ca="1" si="114"/>
        <v>-21.088908713019194</v>
      </c>
      <c r="AH252" s="304">
        <f t="shared" ca="1" si="115"/>
        <v>-11.557220629438509</v>
      </c>
    </row>
    <row r="253" spans="1:34" x14ac:dyDescent="0.2">
      <c r="A253" s="347">
        <f t="shared" ca="1" si="93"/>
        <v>0.1</v>
      </c>
      <c r="B253" s="304">
        <f t="shared" ca="1" si="94"/>
        <v>6.8999999999999924</v>
      </c>
      <c r="D253" s="306">
        <f t="shared" ca="1" si="95"/>
        <v>-2.663985076718129</v>
      </c>
      <c r="E253" s="307">
        <f t="shared" ca="1" si="96"/>
        <v>-20.671538587213725</v>
      </c>
      <c r="F253" s="304">
        <f t="shared" ca="1" si="97"/>
        <v>20.842488432325993</v>
      </c>
      <c r="G253" s="306">
        <f t="shared" ca="1" si="98"/>
        <v>31.305636265785942</v>
      </c>
      <c r="H253" s="307">
        <f t="shared" ca="1" si="99"/>
        <v>126.65761902597625</v>
      </c>
      <c r="I253" s="304">
        <f t="shared" ca="1" si="100"/>
        <v>130.4691355046665</v>
      </c>
      <c r="J253" s="306">
        <f t="shared" ca="1" si="101"/>
        <v>306.16576506395131</v>
      </c>
      <c r="K253" s="307">
        <f t="shared" ca="1" si="102"/>
        <v>1518.2976037876135</v>
      </c>
      <c r="L253" s="304">
        <f t="shared" ca="1" si="87"/>
        <v>1548.8592864958405</v>
      </c>
      <c r="M253" s="306">
        <f t="shared" ca="1" si="103"/>
        <v>1.3284853978570021</v>
      </c>
      <c r="N253" s="304">
        <f t="shared" ca="1" si="104"/>
        <v>76.116606441964237</v>
      </c>
      <c r="P253" s="310">
        <f t="shared" ca="1" si="105"/>
        <v>23</v>
      </c>
      <c r="Q253" s="304">
        <f t="shared" ca="1" si="106"/>
        <v>0</v>
      </c>
      <c r="R253" s="306">
        <f t="shared" ca="1" si="107"/>
        <v>0</v>
      </c>
      <c r="S253" s="307">
        <f t="shared" ca="1" si="108"/>
        <v>5.081000000000004</v>
      </c>
      <c r="T253" s="304">
        <f t="shared" ca="1" si="88"/>
        <v>49.844610000000038</v>
      </c>
      <c r="U253" s="311">
        <f t="shared" ca="1" si="89"/>
        <v>0</v>
      </c>
      <c r="V253" s="306">
        <f t="shared" ca="1" si="90"/>
        <v>1.0521318113648128</v>
      </c>
      <c r="W253" s="304">
        <f t="shared" ca="1" si="91"/>
        <v>54.990688814933485</v>
      </c>
      <c r="Y253" s="314" t="str">
        <f t="shared" ca="1" si="109"/>
        <v/>
      </c>
      <c r="Z253" s="315" t="str">
        <f t="shared" ca="1" si="110"/>
        <v/>
      </c>
      <c r="AA253" s="316" t="str">
        <f t="shared" ca="1" si="111"/>
        <v/>
      </c>
      <c r="AC253" s="310" t="e">
        <f t="shared" ca="1" si="112"/>
        <v>#N/A</v>
      </c>
      <c r="AD253" s="323" t="e">
        <f t="shared" ca="1" si="113"/>
        <v>#N/A</v>
      </c>
      <c r="AE253" s="324">
        <f t="shared" ca="1" si="92"/>
        <v>1518.2976037876135</v>
      </c>
      <c r="AG253" s="306">
        <f t="shared" ca="1" si="114"/>
        <v>-20.711074704030185</v>
      </c>
      <c r="AH253" s="304">
        <f t="shared" ca="1" si="115"/>
        <v>-11.183462655658559</v>
      </c>
    </row>
    <row r="254" spans="1:34" x14ac:dyDescent="0.2">
      <c r="A254" s="347">
        <f t="shared" ca="1" si="93"/>
        <v>0.1</v>
      </c>
      <c r="B254" s="304">
        <f t="shared" ca="1" si="94"/>
        <v>6.999999999999992</v>
      </c>
      <c r="D254" s="306">
        <f t="shared" ca="1" si="95"/>
        <v>-2.5968969422076515</v>
      </c>
      <c r="E254" s="307">
        <f t="shared" ca="1" si="96"/>
        <v>-20.316631482054689</v>
      </c>
      <c r="F254" s="304">
        <f t="shared" ca="1" si="97"/>
        <v>20.481928339540278</v>
      </c>
      <c r="G254" s="306">
        <f t="shared" ca="1" si="98"/>
        <v>31.045946571565178</v>
      </c>
      <c r="H254" s="307">
        <f t="shared" ca="1" si="99"/>
        <v>124.62595587777078</v>
      </c>
      <c r="I254" s="304">
        <f t="shared" ca="1" si="100"/>
        <v>128.43472924786562</v>
      </c>
      <c r="J254" s="306">
        <f t="shared" ca="1" si="101"/>
        <v>309.28334420581888</v>
      </c>
      <c r="K254" s="307">
        <f t="shared" ca="1" si="102"/>
        <v>1530.8617825328008</v>
      </c>
      <c r="L254" s="304">
        <f t="shared" ca="1" si="87"/>
        <v>1561.7919145080241</v>
      </c>
      <c r="M254" s="306">
        <f t="shared" ca="1" si="103"/>
        <v>1.3266526550394371</v>
      </c>
      <c r="N254" s="304">
        <f t="shared" ca="1" si="104"/>
        <v>76.011598013584845</v>
      </c>
      <c r="P254" s="310">
        <f t="shared" ca="1" si="105"/>
        <v>23</v>
      </c>
      <c r="Q254" s="304">
        <f t="shared" ca="1" si="106"/>
        <v>0</v>
      </c>
      <c r="R254" s="306">
        <f t="shared" ca="1" si="107"/>
        <v>0</v>
      </c>
      <c r="S254" s="307">
        <f t="shared" ca="1" si="108"/>
        <v>5.081000000000004</v>
      </c>
      <c r="T254" s="304">
        <f t="shared" ca="1" si="88"/>
        <v>49.844610000000038</v>
      </c>
      <c r="U254" s="311">
        <f t="shared" ca="1" si="89"/>
        <v>0</v>
      </c>
      <c r="V254" s="306">
        <f t="shared" ca="1" si="90"/>
        <v>1.0508030075578261</v>
      </c>
      <c r="W254" s="304">
        <f t="shared" ca="1" si="91"/>
        <v>53.221816669676024</v>
      </c>
      <c r="Y254" s="314" t="str">
        <f t="shared" ca="1" si="109"/>
        <v/>
      </c>
      <c r="Z254" s="315" t="str">
        <f t="shared" ca="1" si="110"/>
        <v/>
      </c>
      <c r="AA254" s="316" t="str">
        <f t="shared" ca="1" si="111"/>
        <v/>
      </c>
      <c r="AC254" s="310">
        <f t="shared" ca="1" si="112"/>
        <v>6.999999999999992</v>
      </c>
      <c r="AD254" s="323">
        <f t="shared" ca="1" si="113"/>
        <v>309.28334420581888</v>
      </c>
      <c r="AE254" s="324">
        <f t="shared" ca="1" si="92"/>
        <v>1530.8617825328008</v>
      </c>
      <c r="AG254" s="306">
        <f t="shared" ca="1" si="114"/>
        <v>-20.346219594156629</v>
      </c>
      <c r="AH254" s="304">
        <f t="shared" ca="1" si="115"/>
        <v>-10.822808269028428</v>
      </c>
    </row>
    <row r="255" spans="1:34" x14ac:dyDescent="0.2">
      <c r="A255" s="347">
        <f t="shared" ca="1" si="93"/>
        <v>0.1</v>
      </c>
      <c r="B255" s="304">
        <f t="shared" ca="1" si="94"/>
        <v>7.0999999999999917</v>
      </c>
      <c r="D255" s="306">
        <f t="shared" ca="1" si="95"/>
        <v>-2.5319955085742882</v>
      </c>
      <c r="E255" s="307">
        <f t="shared" ca="1" si="96"/>
        <v>-19.974043792541529</v>
      </c>
      <c r="F255" s="304">
        <f t="shared" ca="1" si="97"/>
        <v>20.13388752034259</v>
      </c>
      <c r="G255" s="306">
        <f t="shared" ca="1" si="98"/>
        <v>30.79274702070775</v>
      </c>
      <c r="H255" s="307">
        <f t="shared" ca="1" si="99"/>
        <v>122.62855149851663</v>
      </c>
      <c r="I255" s="304">
        <f t="shared" ca="1" si="100"/>
        <v>126.43557613150521</v>
      </c>
      <c r="J255" s="306">
        <f t="shared" ca="1" si="101"/>
        <v>312.37527888543252</v>
      </c>
      <c r="K255" s="307">
        <f t="shared" ca="1" si="102"/>
        <v>1543.2245079016152</v>
      </c>
      <c r="L255" s="304">
        <f t="shared" ca="1" si="87"/>
        <v>1574.5222121795978</v>
      </c>
      <c r="M255" s="306">
        <f t="shared" ca="1" si="103"/>
        <v>1.3247771320092643</v>
      </c>
      <c r="N255" s="304">
        <f t="shared" ca="1" si="104"/>
        <v>75.904138459576359</v>
      </c>
      <c r="P255" s="310">
        <f t="shared" ca="1" si="105"/>
        <v>23</v>
      </c>
      <c r="Q255" s="304">
        <f t="shared" ca="1" si="106"/>
        <v>0</v>
      </c>
      <c r="R255" s="306">
        <f t="shared" ca="1" si="107"/>
        <v>0</v>
      </c>
      <c r="S255" s="307">
        <f t="shared" ca="1" si="108"/>
        <v>5.081000000000004</v>
      </c>
      <c r="T255" s="304">
        <f t="shared" ca="1" si="88"/>
        <v>49.844610000000038</v>
      </c>
      <c r="U255" s="311">
        <f t="shared" ca="1" si="89"/>
        <v>0</v>
      </c>
      <c r="V255" s="306">
        <f t="shared" ca="1" si="90"/>
        <v>1.0494970225802458</v>
      </c>
      <c r="W255" s="304">
        <f t="shared" ca="1" si="91"/>
        <v>51.513757951019464</v>
      </c>
      <c r="Y255" s="314" t="str">
        <f t="shared" ca="1" si="109"/>
        <v/>
      </c>
      <c r="Z255" s="315" t="str">
        <f t="shared" ca="1" si="110"/>
        <v/>
      </c>
      <c r="AA255" s="316" t="str">
        <f t="shared" ca="1" si="111"/>
        <v/>
      </c>
      <c r="AC255" s="310" t="e">
        <f t="shared" ca="1" si="112"/>
        <v>#N/A</v>
      </c>
      <c r="AD255" s="323" t="e">
        <f t="shared" ca="1" si="113"/>
        <v>#N/A</v>
      </c>
      <c r="AE255" s="324">
        <f t="shared" ca="1" si="92"/>
        <v>1543.2245079016152</v>
      </c>
      <c r="AG255" s="306">
        <f t="shared" ca="1" si="114"/>
        <v>-19.993754903417269</v>
      </c>
      <c r="AH255" s="304">
        <f t="shared" ca="1" si="115"/>
        <v>-10.474673621270613</v>
      </c>
    </row>
    <row r="256" spans="1:34" x14ac:dyDescent="0.2">
      <c r="A256" s="347">
        <f t="shared" ca="1" si="93"/>
        <v>0.1</v>
      </c>
      <c r="B256" s="304">
        <f t="shared" ca="1" si="94"/>
        <v>7.1999999999999913</v>
      </c>
      <c r="D256" s="306">
        <f t="shared" ca="1" si="95"/>
        <v>-2.4691824430219262</v>
      </c>
      <c r="E256" s="307">
        <f t="shared" ca="1" si="96"/>
        <v>-19.643233331528471</v>
      </c>
      <c r="F256" s="304">
        <f t="shared" ca="1" si="97"/>
        <v>19.797814971703286</v>
      </c>
      <c r="G256" s="306">
        <f t="shared" ca="1" si="98"/>
        <v>30.545828776405557</v>
      </c>
      <c r="H256" s="307">
        <f t="shared" ca="1" si="99"/>
        <v>120.66422816536378</v>
      </c>
      <c r="I256" s="304">
        <f t="shared" ca="1" si="100"/>
        <v>124.4704929466436</v>
      </c>
      <c r="J256" s="306">
        <f t="shared" ca="1" si="101"/>
        <v>315.44220767528816</v>
      </c>
      <c r="K256" s="307">
        <f t="shared" ca="1" si="102"/>
        <v>1555.3891468848092</v>
      </c>
      <c r="L256" s="304">
        <f t="shared" ca="1" si="87"/>
        <v>1587.0536174402282</v>
      </c>
      <c r="M256" s="306">
        <f t="shared" ca="1" si="103"/>
        <v>1.3228576590128707</v>
      </c>
      <c r="N256" s="304">
        <f t="shared" ca="1" si="104"/>
        <v>75.79416075799368</v>
      </c>
      <c r="P256" s="310">
        <f t="shared" ca="1" si="105"/>
        <v>23</v>
      </c>
      <c r="Q256" s="304">
        <f t="shared" ca="1" si="106"/>
        <v>0</v>
      </c>
      <c r="R256" s="306">
        <f t="shared" ca="1" si="107"/>
        <v>0</v>
      </c>
      <c r="S256" s="307">
        <f t="shared" ca="1" si="108"/>
        <v>5.081000000000004</v>
      </c>
      <c r="T256" s="304">
        <f t="shared" ca="1" si="88"/>
        <v>49.844610000000038</v>
      </c>
      <c r="U256" s="311">
        <f t="shared" ca="1" si="89"/>
        <v>0</v>
      </c>
      <c r="V256" s="306">
        <f t="shared" ca="1" si="90"/>
        <v>1.0482134254732998</v>
      </c>
      <c r="W256" s="304">
        <f t="shared" ca="1" si="91"/>
        <v>49.863869274264452</v>
      </c>
      <c r="Y256" s="314" t="str">
        <f t="shared" ca="1" si="109"/>
        <v/>
      </c>
      <c r="Z256" s="315" t="str">
        <f t="shared" ca="1" si="110"/>
        <v/>
      </c>
      <c r="AA256" s="316" t="str">
        <f t="shared" ca="1" si="111"/>
        <v/>
      </c>
      <c r="AC256" s="310" t="e">
        <f t="shared" ca="1" si="112"/>
        <v>#N/A</v>
      </c>
      <c r="AD256" s="323" t="e">
        <f t="shared" ca="1" si="113"/>
        <v>#N/A</v>
      </c>
      <c r="AE256" s="324">
        <f t="shared" ca="1" si="92"/>
        <v>1555.3891468848092</v>
      </c>
      <c r="AG256" s="306">
        <f t="shared" ca="1" si="114"/>
        <v>-19.653124828760035</v>
      </c>
      <c r="AH256" s="304">
        <f t="shared" ca="1" si="115"/>
        <v>-10.138507764420277</v>
      </c>
    </row>
    <row r="257" spans="1:34" x14ac:dyDescent="0.2">
      <c r="A257" s="347">
        <f t="shared" ca="1" si="93"/>
        <v>0.1</v>
      </c>
      <c r="B257" s="304">
        <f t="shared" ca="1" si="94"/>
        <v>7.2999999999999909</v>
      </c>
      <c r="D257" s="306">
        <f t="shared" ca="1" si="95"/>
        <v>-2.4083648712517469</v>
      </c>
      <c r="E257" s="307">
        <f t="shared" ca="1" si="96"/>
        <v>-19.323688119493355</v>
      </c>
      <c r="F257" s="304">
        <f t="shared" ca="1" si="97"/>
        <v>19.473190388134348</v>
      </c>
      <c r="G257" s="306">
        <f t="shared" ca="1" si="98"/>
        <v>30.304992289280381</v>
      </c>
      <c r="H257" s="307">
        <f t="shared" ca="1" si="99"/>
        <v>118.73185935341445</v>
      </c>
      <c r="I257" s="304">
        <f t="shared" ca="1" si="100"/>
        <v>122.53834903071093</v>
      </c>
      <c r="J257" s="306">
        <f t="shared" ca="1" si="101"/>
        <v>318.48474872857247</v>
      </c>
      <c r="K257" s="307">
        <f t="shared" ca="1" si="102"/>
        <v>1567.3589512607482</v>
      </c>
      <c r="L257" s="304">
        <f t="shared" ca="1" si="87"/>
        <v>1599.3894514063466</v>
      </c>
      <c r="M257" s="306">
        <f t="shared" ca="1" si="103"/>
        <v>1.3208930199923243</v>
      </c>
      <c r="N257" s="304">
        <f t="shared" ca="1" si="104"/>
        <v>75.681595233849649</v>
      </c>
      <c r="P257" s="310">
        <f t="shared" ca="1" si="105"/>
        <v>23</v>
      </c>
      <c r="Q257" s="304">
        <f t="shared" ca="1" si="106"/>
        <v>0</v>
      </c>
      <c r="R257" s="306">
        <f t="shared" ca="1" si="107"/>
        <v>0</v>
      </c>
      <c r="S257" s="307">
        <f t="shared" ca="1" si="108"/>
        <v>5.081000000000004</v>
      </c>
      <c r="T257" s="304">
        <f t="shared" ca="1" si="88"/>
        <v>49.844610000000038</v>
      </c>
      <c r="U257" s="311">
        <f t="shared" ca="1" si="89"/>
        <v>0</v>
      </c>
      <c r="V257" s="306">
        <f t="shared" ca="1" si="90"/>
        <v>1.0469518004375611</v>
      </c>
      <c r="W257" s="304">
        <f t="shared" ca="1" si="91"/>
        <v>48.269652919822079</v>
      </c>
      <c r="Y257" s="314" t="str">
        <f t="shared" ca="1" si="109"/>
        <v/>
      </c>
      <c r="Z257" s="315" t="str">
        <f t="shared" ca="1" si="110"/>
        <v/>
      </c>
      <c r="AA257" s="316" t="str">
        <f t="shared" ca="1" si="111"/>
        <v/>
      </c>
      <c r="AC257" s="310" t="e">
        <f t="shared" ca="1" si="112"/>
        <v>#N/A</v>
      </c>
      <c r="AD257" s="323" t="e">
        <f t="shared" ca="1" si="113"/>
        <v>#N/A</v>
      </c>
      <c r="AE257" s="324">
        <f t="shared" ca="1" si="92"/>
        <v>1567.3589512607482</v>
      </c>
      <c r="AG257" s="306">
        <f t="shared" ca="1" si="114"/>
        <v>-19.323804030134994</v>
      </c>
      <c r="AH257" s="304">
        <f t="shared" ca="1" si="115"/>
        <v>-9.8137904495698507</v>
      </c>
    </row>
    <row r="258" spans="1:34" x14ac:dyDescent="0.2">
      <c r="A258" s="347">
        <f t="shared" ca="1" si="93"/>
        <v>0.1</v>
      </c>
      <c r="B258" s="304">
        <f t="shared" ca="1" si="94"/>
        <v>7.3999999999999906</v>
      </c>
      <c r="D258" s="306">
        <f t="shared" ca="1" si="95"/>
        <v>-2.3494550163007415</v>
      </c>
      <c r="E258" s="307">
        <f t="shared" ca="1" si="96"/>
        <v>-19.014924386377984</v>
      </c>
      <c r="F258" s="304">
        <f t="shared" ca="1" si="97"/>
        <v>19.159522131130853</v>
      </c>
      <c r="G258" s="306">
        <f t="shared" ca="1" si="98"/>
        <v>30.070046787650305</v>
      </c>
      <c r="H258" s="307">
        <f t="shared" ca="1" si="99"/>
        <v>116.83036691477665</v>
      </c>
      <c r="I258" s="304">
        <f t="shared" ca="1" si="100"/>
        <v>120.63806342632004</v>
      </c>
      <c r="J258" s="306">
        <f t="shared" ca="1" si="101"/>
        <v>321.50350068241903</v>
      </c>
      <c r="K258" s="307">
        <f t="shared" ca="1" si="102"/>
        <v>1579.1370625741577</v>
      </c>
      <c r="L258" s="304">
        <f t="shared" ca="1" si="87"/>
        <v>1611.5329234447522</v>
      </c>
      <c r="M258" s="306">
        <f t="shared" ca="1" si="103"/>
        <v>1.3188819504148004</v>
      </c>
      <c r="N258" s="304">
        <f t="shared" ca="1" si="104"/>
        <v>75.566369434750371</v>
      </c>
      <c r="P258" s="310">
        <f t="shared" ca="1" si="105"/>
        <v>23</v>
      </c>
      <c r="Q258" s="304">
        <f t="shared" ca="1" si="106"/>
        <v>0</v>
      </c>
      <c r="R258" s="306">
        <f t="shared" ca="1" si="107"/>
        <v>0</v>
      </c>
      <c r="S258" s="307">
        <f t="shared" ca="1" si="108"/>
        <v>5.081000000000004</v>
      </c>
      <c r="T258" s="304">
        <f t="shared" ca="1" si="88"/>
        <v>49.844610000000038</v>
      </c>
      <c r="U258" s="311">
        <f t="shared" ca="1" si="89"/>
        <v>0</v>
      </c>
      <c r="V258" s="306">
        <f t="shared" ca="1" si="90"/>
        <v>1.0457117461607535</v>
      </c>
      <c r="W258" s="304">
        <f t="shared" ca="1" si="91"/>
        <v>46.728747307905458</v>
      </c>
      <c r="Y258" s="314" t="str">
        <f t="shared" ca="1" si="109"/>
        <v/>
      </c>
      <c r="Z258" s="315" t="str">
        <f t="shared" ca="1" si="110"/>
        <v/>
      </c>
      <c r="AA258" s="316" t="str">
        <f t="shared" ca="1" si="111"/>
        <v/>
      </c>
      <c r="AC258" s="310" t="e">
        <f t="shared" ca="1" si="112"/>
        <v>#N/A</v>
      </c>
      <c r="AD258" s="323" t="e">
        <f t="shared" ca="1" si="113"/>
        <v>#N/A</v>
      </c>
      <c r="AE258" s="324">
        <f t="shared" ca="1" si="92"/>
        <v>1579.1370625741577</v>
      </c>
      <c r="AG258" s="306">
        <f t="shared" ca="1" si="114"/>
        <v>-19.005295586515338</v>
      </c>
      <c r="AH258" s="304">
        <f t="shared" ca="1" si="115"/>
        <v>-9.5000300964026856</v>
      </c>
    </row>
    <row r="259" spans="1:34" x14ac:dyDescent="0.2">
      <c r="A259" s="347">
        <f t="shared" ca="1" si="93"/>
        <v>0.1</v>
      </c>
      <c r="B259" s="304">
        <f t="shared" ca="1" si="94"/>
        <v>7.4999999999999902</v>
      </c>
      <c r="D259" s="306">
        <f t="shared" ca="1" si="95"/>
        <v>-2.2923698651140754</v>
      </c>
      <c r="E259" s="307">
        <f t="shared" ca="1" si="96"/>
        <v>-18.716484726709734</v>
      </c>
      <c r="F259" s="304">
        <f t="shared" ca="1" si="97"/>
        <v>18.856345354379833</v>
      </c>
      <c r="G259" s="306">
        <f t="shared" ca="1" si="98"/>
        <v>29.840809801138899</v>
      </c>
      <c r="H259" s="307">
        <f t="shared" ca="1" si="99"/>
        <v>114.95871844210568</v>
      </c>
      <c r="I259" s="304">
        <f t="shared" ca="1" si="100"/>
        <v>118.76860222903642</v>
      </c>
      <c r="J259" s="306">
        <f t="shared" ca="1" si="101"/>
        <v>324.49904351185847</v>
      </c>
      <c r="K259" s="307">
        <f t="shared" ca="1" si="102"/>
        <v>1590.7265168420017</v>
      </c>
      <c r="L259" s="304">
        <f t="shared" ca="1" si="87"/>
        <v>1623.4871359590129</v>
      </c>
      <c r="M259" s="306">
        <f t="shared" ca="1" si="103"/>
        <v>1.31682313497878</v>
      </c>
      <c r="N259" s="304">
        <f t="shared" ca="1" si="104"/>
        <v>75.448407999470021</v>
      </c>
      <c r="P259" s="310">
        <f t="shared" ca="1" si="105"/>
        <v>23</v>
      </c>
      <c r="Q259" s="304">
        <f t="shared" ca="1" si="106"/>
        <v>0</v>
      </c>
      <c r="R259" s="306">
        <f t="shared" ca="1" si="107"/>
        <v>0</v>
      </c>
      <c r="S259" s="307">
        <f t="shared" ca="1" si="108"/>
        <v>5.081000000000004</v>
      </c>
      <c r="T259" s="304">
        <f t="shared" ca="1" si="88"/>
        <v>49.844610000000038</v>
      </c>
      <c r="U259" s="311">
        <f t="shared" ca="1" si="89"/>
        <v>0</v>
      </c>
      <c r="V259" s="306">
        <f t="shared" ca="1" si="90"/>
        <v>1.0444928751831115</v>
      </c>
      <c r="W259" s="304">
        <f t="shared" ca="1" si="91"/>
        <v>45.238918195905676</v>
      </c>
      <c r="Y259" s="314" t="str">
        <f t="shared" ca="1" si="109"/>
        <v/>
      </c>
      <c r="Z259" s="315" t="str">
        <f t="shared" ca="1" si="110"/>
        <v/>
      </c>
      <c r="AA259" s="316" t="str">
        <f t="shared" ca="1" si="111"/>
        <v/>
      </c>
      <c r="AC259" s="310" t="e">
        <f t="shared" ca="1" si="112"/>
        <v>#N/A</v>
      </c>
      <c r="AD259" s="323" t="e">
        <f t="shared" ca="1" si="113"/>
        <v>#N/A</v>
      </c>
      <c r="AE259" s="324">
        <f t="shared" ca="1" si="92"/>
        <v>1590.7265168420017</v>
      </c>
      <c r="AG259" s="306">
        <f t="shared" ca="1" si="114"/>
        <v>-18.697129106788879</v>
      </c>
      <c r="AH259" s="304">
        <f t="shared" ca="1" si="115"/>
        <v>-9.1967619185013625</v>
      </c>
    </row>
    <row r="260" spans="1:34" x14ac:dyDescent="0.2">
      <c r="A260" s="347">
        <f t="shared" ca="1" si="93"/>
        <v>0.1</v>
      </c>
      <c r="B260" s="304">
        <f t="shared" ca="1" si="94"/>
        <v>7.5999999999999899</v>
      </c>
      <c r="D260" s="306">
        <f t="shared" ca="1" si="95"/>
        <v>-2.2370308604424234</v>
      </c>
      <c r="E260" s="307">
        <f t="shared" ca="1" si="96"/>
        <v>-18.427936394678106</v>
      </c>
      <c r="F260" s="304">
        <f t="shared" ca="1" si="97"/>
        <v>18.563220271194158</v>
      </c>
      <c r="G260" s="306">
        <f t="shared" ca="1" si="98"/>
        <v>29.617106715094657</v>
      </c>
      <c r="H260" s="307">
        <f t="shared" ca="1" si="99"/>
        <v>113.11592480263786</v>
      </c>
      <c r="I260" s="304">
        <f t="shared" ca="1" si="100"/>
        <v>116.9289761099845</v>
      </c>
      <c r="J260" s="306">
        <f t="shared" ca="1" si="101"/>
        <v>327.47193933767016</v>
      </c>
      <c r="K260" s="307">
        <f t="shared" ca="1" si="102"/>
        <v>1602.130249004239</v>
      </c>
      <c r="L260" s="304">
        <f t="shared" ref="L260:L323" ca="1" si="116">SQRT(pos_x^2+pos_z^2)</f>
        <v>1635.2550889166985</v>
      </c>
      <c r="M260" s="306">
        <f t="shared" ca="1" si="103"/>
        <v>1.314715205189086</v>
      </c>
      <c r="N260" s="304">
        <f t="shared" ca="1" si="104"/>
        <v>75.327632519010663</v>
      </c>
      <c r="P260" s="310">
        <f t="shared" ca="1" si="105"/>
        <v>23</v>
      </c>
      <c r="Q260" s="304">
        <f t="shared" ca="1" si="106"/>
        <v>0</v>
      </c>
      <c r="R260" s="306">
        <f t="shared" ca="1" si="107"/>
        <v>0</v>
      </c>
      <c r="S260" s="307">
        <f t="shared" ca="1" si="108"/>
        <v>5.081000000000004</v>
      </c>
      <c r="T260" s="304">
        <f t="shared" ref="T260:T323" ca="1" si="117">m*g</f>
        <v>49.844610000000038</v>
      </c>
      <c r="U260" s="311">
        <f t="shared" ref="U260:U323" ca="1" si="118">IF(pos_xz&lt;L_rampe,Poids*COS(Beta),0)</f>
        <v>0</v>
      </c>
      <c r="V260" s="306">
        <f t="shared" ref="V260:V323" ca="1" si="119">Rho_moyen*(20000-Alt_rampe-pos_z)/(20000+Alt_rampe+pos_z)</f>
        <v>1.0432948132978079</v>
      </c>
      <c r="W260" s="304">
        <f t="shared" ref="W260:W323" ca="1" si="120">1/2*Rho*Sref*Cx*vit_xz^2</f>
        <v>43.798050536317234</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1602.130249004239</v>
      </c>
      <c r="AG260" s="306">
        <f t="shared" ca="1" si="114"/>
        <v>-18.398858981909747</v>
      </c>
      <c r="AH260" s="304">
        <f t="shared" ca="1" si="115"/>
        <v>-8.903546190888731</v>
      </c>
    </row>
    <row r="261" spans="1:34" x14ac:dyDescent="0.2">
      <c r="A261" s="347">
        <f t="shared" ref="A261:A324" ca="1" si="122">IF(B260+0.01&lt;=T_ini+ROUNDUP(Temps_fin_propu,0), 0.01, IF(K260&gt;0, 0.1, 0.0001))</f>
        <v>0.1</v>
      </c>
      <c r="B261" s="304">
        <f t="shared" ref="B261:B324" ca="1" si="123">B260+pas</f>
        <v>7.6999999999999895</v>
      </c>
      <c r="D261" s="306">
        <f t="shared" ref="D261:D324" ca="1" si="124">IF(AND(L260&lt;L_rampe,Poussee&lt;Poids*SIN(M260)),0,(-W260+Poussee)/m*COS(M260)-U260/m*SIN(M260))</f>
        <v>-2.1833636158892138</v>
      </c>
      <c r="E261" s="307">
        <f t="shared" ref="E261:E324" ca="1" si="125">IF(AND(L260&lt;L_rampe,Poussee&lt;Poids*SIN(M260)),0,(-W260+Poussee)/m*SIN(M260)+U260/m*COS(M260)-Poids/m)</f>
        <v>-18.148869727131967</v>
      </c>
      <c r="F261" s="304">
        <f t="shared" ref="F261:F324" ca="1" si="126">SQRT(acc_x^2+acc_z^2)</f>
        <v>18.279730551941842</v>
      </c>
      <c r="G261" s="306">
        <f t="shared" ref="G261:G324" ca="1" si="127">G260+acc_x*pas</f>
        <v>29.398770353505736</v>
      </c>
      <c r="H261" s="307">
        <f t="shared" ref="H261:H324" ca="1" si="128">H260+acc_z*pas</f>
        <v>111.30103782992467</v>
      </c>
      <c r="I261" s="304">
        <f t="shared" ref="I261:I324" ca="1" si="129">SQRT(vit_x^2+vit_z^2)</f>
        <v>115.11823800039892</v>
      </c>
      <c r="J261" s="306">
        <f t="shared" ref="J261:J324" ca="1" si="130">J260+0.5*(vit_x+G260)*pas*(K260&gt;=0)</f>
        <v>330.42273319110018</v>
      </c>
      <c r="K261" s="307">
        <f t="shared" ref="K261:K324" ca="1" si="131">K260+0.5*(vit_z+H260)*pas</f>
        <v>1613.3510971358671</v>
      </c>
      <c r="L261" s="304">
        <f t="shared" ca="1" si="116"/>
        <v>1646.8396841341246</v>
      </c>
      <c r="M261" s="306">
        <f t="shared" ref="M261:M324" ca="1" si="132">IF(AND(L260&gt;L_rampe,G261&gt;0),ATAN2(G261,H261),$M$4)</f>
        <v>1.3125567367922499</v>
      </c>
      <c r="N261" s="304">
        <f t="shared" ref="N261:N324" ca="1" si="133">DEGREES(Beta)</f>
        <v>75.203961389659582</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5.081000000000004</v>
      </c>
      <c r="T261" s="304">
        <f t="shared" ca="1" si="117"/>
        <v>49.844610000000038</v>
      </c>
      <c r="U261" s="311">
        <f t="shared" ca="1" si="118"/>
        <v>0</v>
      </c>
      <c r="V261" s="306">
        <f t="shared" ca="1" si="119"/>
        <v>1.0421171989841653</v>
      </c>
      <c r="W261" s="304">
        <f t="shared" ca="1" si="120"/>
        <v>42.404140939039941</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1613.3510971358671</v>
      </c>
      <c r="AG261" s="306">
        <f t="shared" ref="AG261:AG324" ca="1" si="143">IF(AND(L260&lt;L_rampe,Poussee&lt;Poids*SIN(M260)),0,(-W260+Poussee)/m-Poids*SIN(M260)/m)</f>
        <v>-18.110062766007204</v>
      </c>
      <c r="AH261" s="304">
        <f t="shared" ref="AH261:AH324" ca="1" si="144">IF(AND(L260&lt;L_rampe,Poussee&lt;Poids*SIN(M260)), g*SIN(M260), (-W260+Poussee)/m)</f>
        <v>-8.6199666475727614</v>
      </c>
    </row>
    <row r="262" spans="1:34" x14ac:dyDescent="0.2">
      <c r="A262" s="347">
        <f t="shared" ca="1" si="122"/>
        <v>0.1</v>
      </c>
      <c r="B262" s="304">
        <f t="shared" ca="1" si="123"/>
        <v>7.7999999999999892</v>
      </c>
      <c r="D262" s="306">
        <f t="shared" ca="1" si="124"/>
        <v>-2.1312976521416021</v>
      </c>
      <c r="E262" s="307">
        <f t="shared" ca="1" si="125"/>
        <v>-17.878896683617747</v>
      </c>
      <c r="F262" s="304">
        <f t="shared" ca="1" si="126"/>
        <v>18.005481840414657</v>
      </c>
      <c r="G262" s="306">
        <f t="shared" ca="1" si="127"/>
        <v>29.185640588291577</v>
      </c>
      <c r="H262" s="307">
        <f t="shared" ca="1" si="128"/>
        <v>109.5131481615629</v>
      </c>
      <c r="I262" s="304">
        <f t="shared" ca="1" si="129"/>
        <v>113.33548092634257</v>
      </c>
      <c r="J262" s="306">
        <f t="shared" ca="1" si="130"/>
        <v>333.35195373819005</v>
      </c>
      <c r="K262" s="307">
        <f t="shared" ca="1" si="131"/>
        <v>1624.3918064354416</v>
      </c>
      <c r="L262" s="304">
        <f t="shared" ca="1" si="116"/>
        <v>1658.2437293340404</v>
      </c>
      <c r="M262" s="306">
        <f t="shared" ca="1" si="132"/>
        <v>1.3103462470630758</v>
      </c>
      <c r="N262" s="304">
        <f t="shared" ca="1" si="133"/>
        <v>75.077309657520885</v>
      </c>
      <c r="P262" s="310">
        <f t="shared" ca="1" si="134"/>
        <v>23</v>
      </c>
      <c r="Q262" s="304">
        <f t="shared" ca="1" si="135"/>
        <v>0</v>
      </c>
      <c r="R262" s="306">
        <f t="shared" ca="1" si="136"/>
        <v>0</v>
      </c>
      <c r="S262" s="307">
        <f t="shared" ca="1" si="137"/>
        <v>5.081000000000004</v>
      </c>
      <c r="T262" s="304">
        <f t="shared" ca="1" si="117"/>
        <v>49.844610000000038</v>
      </c>
      <c r="U262" s="311">
        <f t="shared" ca="1" si="118"/>
        <v>0</v>
      </c>
      <c r="V262" s="306">
        <f t="shared" ca="1" si="119"/>
        <v>1.0409596828715226</v>
      </c>
      <c r="W262" s="304">
        <f t="shared" ca="1" si="120"/>
        <v>41.055290687213763</v>
      </c>
      <c r="Y262" s="314" t="str">
        <f t="shared" ca="1" si="138"/>
        <v/>
      </c>
      <c r="Z262" s="315" t="str">
        <f t="shared" ca="1" si="139"/>
        <v/>
      </c>
      <c r="AA262" s="316" t="str">
        <f t="shared" ca="1" si="140"/>
        <v/>
      </c>
      <c r="AC262" s="310" t="e">
        <f t="shared" ca="1" si="141"/>
        <v>#N/A</v>
      </c>
      <c r="AD262" s="323" t="e">
        <f t="shared" ca="1" si="142"/>
        <v>#N/A</v>
      </c>
      <c r="AE262" s="324">
        <f t="shared" ca="1" si="121"/>
        <v>1624.3918064354416</v>
      </c>
      <c r="AG262" s="306">
        <f t="shared" ca="1" si="143"/>
        <v>-17.830339675315543</v>
      </c>
      <c r="AH262" s="304">
        <f t="shared" ca="1" si="144"/>
        <v>-8.3456289980397376</v>
      </c>
    </row>
    <row r="263" spans="1:34" x14ac:dyDescent="0.2">
      <c r="A263" s="347">
        <f t="shared" ca="1" si="122"/>
        <v>0.1</v>
      </c>
      <c r="B263" s="304">
        <f t="shared" ca="1" si="123"/>
        <v>7.8999999999999888</v>
      </c>
      <c r="D263" s="306">
        <f t="shared" ca="1" si="124"/>
        <v>-2.0807661526058299</v>
      </c>
      <c r="E263" s="307">
        <f t="shared" ca="1" si="125"/>
        <v>-17.617649493611005</v>
      </c>
      <c r="F263" s="304">
        <f t="shared" ca="1" si="126"/>
        <v>17.740100379128698</v>
      </c>
      <c r="G263" s="306">
        <f t="shared" ca="1" si="127"/>
        <v>28.977563973030993</v>
      </c>
      <c r="H263" s="307">
        <f t="shared" ca="1" si="128"/>
        <v>107.7513832122018</v>
      </c>
      <c r="I263" s="304">
        <f t="shared" ca="1" si="129"/>
        <v>111.57983598282382</v>
      </c>
      <c r="J263" s="306">
        <f t="shared" ca="1" si="130"/>
        <v>336.2601139662562</v>
      </c>
      <c r="K263" s="307">
        <f t="shared" ca="1" si="131"/>
        <v>1635.2550330041299</v>
      </c>
      <c r="L263" s="304">
        <f t="shared" ca="1" si="116"/>
        <v>1669.4699419905523</v>
      </c>
      <c r="M263" s="306">
        <f t="shared" ca="1" si="132"/>
        <v>1.3080821919326084</v>
      </c>
      <c r="N263" s="304">
        <f t="shared" ca="1" si="133"/>
        <v>74.94758885396017</v>
      </c>
      <c r="P263" s="310">
        <f t="shared" ca="1" si="134"/>
        <v>23</v>
      </c>
      <c r="Q263" s="304">
        <f t="shared" ca="1" si="135"/>
        <v>0</v>
      </c>
      <c r="R263" s="306">
        <f t="shared" ca="1" si="136"/>
        <v>0</v>
      </c>
      <c r="S263" s="307">
        <f t="shared" ca="1" si="137"/>
        <v>5.081000000000004</v>
      </c>
      <c r="T263" s="304">
        <f t="shared" ca="1" si="117"/>
        <v>49.844610000000038</v>
      </c>
      <c r="U263" s="311">
        <f t="shared" ca="1" si="118"/>
        <v>0</v>
      </c>
      <c r="V263" s="306">
        <f t="shared" ca="1" si="119"/>
        <v>1.0398219272318041</v>
      </c>
      <c r="W263" s="304">
        <f t="shared" ca="1" si="120"/>
        <v>39.749699260517303</v>
      </c>
      <c r="Y263" s="314" t="str">
        <f t="shared" ca="1" si="138"/>
        <v/>
      </c>
      <c r="Z263" s="315" t="str">
        <f t="shared" ca="1" si="139"/>
        <v/>
      </c>
      <c r="AA263" s="316" t="str">
        <f t="shared" ca="1" si="140"/>
        <v/>
      </c>
      <c r="AC263" s="310" t="e">
        <f t="shared" ca="1" si="141"/>
        <v>#N/A</v>
      </c>
      <c r="AD263" s="323" t="e">
        <f t="shared" ca="1" si="142"/>
        <v>#N/A</v>
      </c>
      <c r="AE263" s="324">
        <f t="shared" ca="1" si="121"/>
        <v>1635.2550330041299</v>
      </c>
      <c r="AG263" s="306">
        <f t="shared" ca="1" si="143"/>
        <v>-17.559309194831187</v>
      </c>
      <c r="AH263" s="304">
        <f t="shared" ca="1" si="144"/>
        <v>-8.0801595526891816</v>
      </c>
    </row>
    <row r="264" spans="1:34" x14ac:dyDescent="0.2">
      <c r="A264" s="347">
        <f t="shared" ca="1" si="122"/>
        <v>0.1</v>
      </c>
      <c r="B264" s="304">
        <f t="shared" ca="1" si="123"/>
        <v>7.9999999999999885</v>
      </c>
      <c r="D264" s="306">
        <f t="shared" ca="1" si="124"/>
        <v>-2.0317057368348763</v>
      </c>
      <c r="E264" s="307">
        <f t="shared" ca="1" si="125"/>
        <v>-17.364779402018353</v>
      </c>
      <c r="F264" s="304">
        <f t="shared" ca="1" si="126"/>
        <v>17.483231734489156</v>
      </c>
      <c r="G264" s="306">
        <f t="shared" ca="1" si="127"/>
        <v>28.774393399347506</v>
      </c>
      <c r="H264" s="307">
        <f t="shared" ca="1" si="128"/>
        <v>106.01490527199996</v>
      </c>
      <c r="I264" s="304">
        <f t="shared" ca="1" si="129"/>
        <v>109.85047043746121</v>
      </c>
      <c r="J264" s="306">
        <f t="shared" ca="1" si="130"/>
        <v>339.14771183487511</v>
      </c>
      <c r="K264" s="307">
        <f t="shared" ca="1" si="131"/>
        <v>1645.9433474283401</v>
      </c>
      <c r="L264" s="304">
        <f t="shared" ca="1" si="116"/>
        <v>1680.5209529745355</v>
      </c>
      <c r="M264" s="306">
        <f t="shared" ca="1" si="132"/>
        <v>1.3057629629469774</v>
      </c>
      <c r="N264" s="304">
        <f t="shared" ca="1" si="133"/>
        <v>74.814706821359096</v>
      </c>
      <c r="P264" s="310">
        <f t="shared" ca="1" si="134"/>
        <v>23</v>
      </c>
      <c r="Q264" s="304">
        <f t="shared" ca="1" si="135"/>
        <v>0</v>
      </c>
      <c r="R264" s="306">
        <f t="shared" ca="1" si="136"/>
        <v>0</v>
      </c>
      <c r="S264" s="307">
        <f t="shared" ca="1" si="137"/>
        <v>5.081000000000004</v>
      </c>
      <c r="T264" s="304">
        <f t="shared" ca="1" si="117"/>
        <v>49.844610000000038</v>
      </c>
      <c r="U264" s="311">
        <f t="shared" ca="1" si="118"/>
        <v>0</v>
      </c>
      <c r="V264" s="306">
        <f t="shared" ca="1" si="119"/>
        <v>1.0387036054989711</v>
      </c>
      <c r="W264" s="304">
        <f t="shared" ca="1" si="120"/>
        <v>38.485658324139827</v>
      </c>
      <c r="Y264" s="314" t="str">
        <f t="shared" ca="1" si="138"/>
        <v/>
      </c>
      <c r="Z264" s="315" t="str">
        <f t="shared" ca="1" si="139"/>
        <v/>
      </c>
      <c r="AA264" s="316" t="str">
        <f t="shared" ca="1" si="140"/>
        <v/>
      </c>
      <c r="AC264" s="310">
        <f t="shared" ca="1" si="141"/>
        <v>7.9999999999999885</v>
      </c>
      <c r="AD264" s="323">
        <f t="shared" ca="1" si="142"/>
        <v>339.14771183487511</v>
      </c>
      <c r="AE264" s="324">
        <f t="shared" ca="1" si="121"/>
        <v>1645.9433474283401</v>
      </c>
      <c r="AG264" s="306">
        <f t="shared" ca="1" si="143"/>
        <v>-17.29660978353494</v>
      </c>
      <c r="AH264" s="304">
        <f t="shared" ca="1" si="144"/>
        <v>-7.8232039481435294</v>
      </c>
    </row>
    <row r="265" spans="1:34" x14ac:dyDescent="0.2">
      <c r="A265" s="347">
        <f t="shared" ca="1" si="122"/>
        <v>0.1</v>
      </c>
      <c r="B265" s="304">
        <f t="shared" ca="1" si="123"/>
        <v>8.099999999999989</v>
      </c>
      <c r="D265" s="306">
        <f t="shared" ca="1" si="124"/>
        <v>-1.9840562502864072</v>
      </c>
      <c r="E265" s="307">
        <f t="shared" ca="1" si="125"/>
        <v>-17.119955504855319</v>
      </c>
      <c r="F265" s="304">
        <f t="shared" ca="1" si="126"/>
        <v>17.234539613593586</v>
      </c>
      <c r="G265" s="306">
        <f t="shared" ca="1" si="127"/>
        <v>28.575987774318865</v>
      </c>
      <c r="H265" s="307">
        <f t="shared" ca="1" si="128"/>
        <v>104.30290972151444</v>
      </c>
      <c r="I265" s="304">
        <f t="shared" ca="1" si="129"/>
        <v>108.14658595467733</v>
      </c>
      <c r="J265" s="306">
        <f t="shared" ca="1" si="130"/>
        <v>342.01523089355845</v>
      </c>
      <c r="K265" s="307">
        <f t="shared" ca="1" si="131"/>
        <v>1656.4592381780158</v>
      </c>
      <c r="L265" s="304">
        <f t="shared" ca="1" si="116"/>
        <v>1691.3993100118216</v>
      </c>
      <c r="M265" s="306">
        <f t="shared" ca="1" si="132"/>
        <v>1.3033868840458167</v>
      </c>
      <c r="N265" s="304">
        <f t="shared" ca="1" si="133"/>
        <v>74.678567528532511</v>
      </c>
      <c r="P265" s="310">
        <f t="shared" ca="1" si="134"/>
        <v>23</v>
      </c>
      <c r="Q265" s="304">
        <f t="shared" ca="1" si="135"/>
        <v>0</v>
      </c>
      <c r="R265" s="306">
        <f t="shared" ca="1" si="136"/>
        <v>0</v>
      </c>
      <c r="S265" s="307">
        <f t="shared" ca="1" si="137"/>
        <v>5.081000000000004</v>
      </c>
      <c r="T265" s="304">
        <f t="shared" ca="1" si="117"/>
        <v>49.844610000000038</v>
      </c>
      <c r="U265" s="311">
        <f t="shared" ca="1" si="118"/>
        <v>0</v>
      </c>
      <c r="V265" s="306">
        <f t="shared" ca="1" si="119"/>
        <v>1.0376044018136747</v>
      </c>
      <c r="W265" s="304">
        <f t="shared" ca="1" si="120"/>
        <v>37.261546145478526</v>
      </c>
      <c r="Y265" s="314" t="str">
        <f t="shared" ca="1" si="138"/>
        <v/>
      </c>
      <c r="Z265" s="315" t="str">
        <f t="shared" ca="1" si="139"/>
        <v/>
      </c>
      <c r="AA265" s="316" t="str">
        <f t="shared" ca="1" si="140"/>
        <v/>
      </c>
      <c r="AC265" s="310" t="e">
        <f t="shared" ca="1" si="141"/>
        <v>#N/A</v>
      </c>
      <c r="AD265" s="323" t="e">
        <f t="shared" ca="1" si="142"/>
        <v>#N/A</v>
      </c>
      <c r="AE265" s="324">
        <f t="shared" ca="1" si="121"/>
        <v>1656.4592381780158</v>
      </c>
      <c r="AG265" s="306">
        <f t="shared" ca="1" si="143"/>
        <v>-17.041897669851547</v>
      </c>
      <c r="AH265" s="304">
        <f t="shared" ca="1" si="144"/>
        <v>-7.5744259642077933</v>
      </c>
    </row>
    <row r="266" spans="1:34" x14ac:dyDescent="0.2">
      <c r="A266" s="347">
        <f t="shared" ca="1" si="122"/>
        <v>0.1</v>
      </c>
      <c r="B266" s="304">
        <f t="shared" ca="1" si="123"/>
        <v>8.1999999999999886</v>
      </c>
      <c r="D266" s="306">
        <f t="shared" ca="1" si="124"/>
        <v>-1.9377605690836521</v>
      </c>
      <c r="E266" s="307">
        <f t="shared" ca="1" si="125"/>
        <v>-16.88286366774981</v>
      </c>
      <c r="F266" s="304">
        <f t="shared" ca="1" si="126"/>
        <v>16.993704765204139</v>
      </c>
      <c r="G266" s="306">
        <f t="shared" ca="1" si="127"/>
        <v>28.382211717410499</v>
      </c>
      <c r="H266" s="307">
        <f t="shared" ca="1" si="128"/>
        <v>102.61462335473946</v>
      </c>
      <c r="I266" s="304">
        <f t="shared" ca="1" si="129"/>
        <v>106.46741693216266</v>
      </c>
      <c r="J266" s="306">
        <f t="shared" ca="1" si="130"/>
        <v>344.86314086814491</v>
      </c>
      <c r="K266" s="307">
        <f t="shared" ca="1" si="131"/>
        <v>1666.8051148318284</v>
      </c>
      <c r="L266" s="304">
        <f t="shared" ca="1" si="116"/>
        <v>1702.1074809655784</v>
      </c>
      <c r="M266" s="306">
        <f t="shared" ca="1" si="132"/>
        <v>1.3009522081481142</v>
      </c>
      <c r="N266" s="304">
        <f t="shared" ca="1" si="133"/>
        <v>74.539070875111932</v>
      </c>
      <c r="P266" s="310">
        <f t="shared" ca="1" si="134"/>
        <v>23</v>
      </c>
      <c r="Q266" s="304">
        <f t="shared" ca="1" si="135"/>
        <v>0</v>
      </c>
      <c r="R266" s="306">
        <f t="shared" ca="1" si="136"/>
        <v>0</v>
      </c>
      <c r="S266" s="307">
        <f t="shared" ca="1" si="137"/>
        <v>5.081000000000004</v>
      </c>
      <c r="T266" s="304">
        <f t="shared" ca="1" si="117"/>
        <v>49.844610000000038</v>
      </c>
      <c r="U266" s="311">
        <f t="shared" ca="1" si="118"/>
        <v>0</v>
      </c>
      <c r="V266" s="306">
        <f t="shared" ca="1" si="119"/>
        <v>1.0365240105915505</v>
      </c>
      <c r="W266" s="304">
        <f t="shared" ca="1" si="120"/>
        <v>36.075822404065811</v>
      </c>
      <c r="Y266" s="314" t="str">
        <f t="shared" ca="1" si="138"/>
        <v/>
      </c>
      <c r="Z266" s="315" t="str">
        <f t="shared" ca="1" si="139"/>
        <v/>
      </c>
      <c r="AA266" s="316" t="str">
        <f t="shared" ca="1" si="140"/>
        <v/>
      </c>
      <c r="AC266" s="310" t="e">
        <f t="shared" ca="1" si="141"/>
        <v>#N/A</v>
      </c>
      <c r="AD266" s="323" t="e">
        <f t="shared" ca="1" si="142"/>
        <v>#N/A</v>
      </c>
      <c r="AE266" s="324">
        <f t="shared" ca="1" si="121"/>
        <v>1666.8051148318284</v>
      </c>
      <c r="AG266" s="306">
        <f t="shared" ca="1" si="143"/>
        <v>-16.794845729765559</v>
      </c>
      <c r="AH266" s="304">
        <f t="shared" ca="1" si="144"/>
        <v>-7.3335064250105289</v>
      </c>
    </row>
    <row r="267" spans="1:34" x14ac:dyDescent="0.2">
      <c r="A267" s="347">
        <f t="shared" ca="1" si="122"/>
        <v>0.1</v>
      </c>
      <c r="B267" s="304">
        <f t="shared" ca="1" si="123"/>
        <v>8.2999999999999883</v>
      </c>
      <c r="D267" s="306">
        <f t="shared" ca="1" si="124"/>
        <v>-1.8927644185729871</v>
      </c>
      <c r="E267" s="307">
        <f t="shared" ca="1" si="125"/>
        <v>-16.65320552058936</v>
      </c>
      <c r="F267" s="304">
        <f t="shared" ca="1" si="126"/>
        <v>16.760423958098549</v>
      </c>
      <c r="G267" s="306">
        <f t="shared" ca="1" si="127"/>
        <v>28.1929352755532</v>
      </c>
      <c r="H267" s="307">
        <f t="shared" ca="1" si="128"/>
        <v>100.94930280268053</v>
      </c>
      <c r="I267" s="304">
        <f t="shared" ca="1" si="129"/>
        <v>104.812228942041</v>
      </c>
      <c r="J267" s="306">
        <f t="shared" ca="1" si="130"/>
        <v>347.6918982177931</v>
      </c>
      <c r="K267" s="307">
        <f t="shared" ca="1" si="131"/>
        <v>1676.9833111396995</v>
      </c>
      <c r="L267" s="304">
        <f t="shared" ca="1" si="116"/>
        <v>1712.6478569534843</v>
      </c>
      <c r="M267" s="306">
        <f t="shared" ca="1" si="132"/>
        <v>1.2984571135324319</v>
      </c>
      <c r="N267" s="304">
        <f t="shared" ca="1" si="133"/>
        <v>74.396112484147523</v>
      </c>
      <c r="P267" s="310">
        <f t="shared" ca="1" si="134"/>
        <v>23</v>
      </c>
      <c r="Q267" s="304">
        <f t="shared" ca="1" si="135"/>
        <v>0</v>
      </c>
      <c r="R267" s="306">
        <f t="shared" ca="1" si="136"/>
        <v>0</v>
      </c>
      <c r="S267" s="307">
        <f t="shared" ca="1" si="137"/>
        <v>5.081000000000004</v>
      </c>
      <c r="T267" s="304">
        <f t="shared" ca="1" si="117"/>
        <v>49.844610000000038</v>
      </c>
      <c r="U267" s="311">
        <f t="shared" ca="1" si="118"/>
        <v>0</v>
      </c>
      <c r="V267" s="306">
        <f t="shared" ca="1" si="119"/>
        <v>1.0354621361137062</v>
      </c>
      <c r="W267" s="304">
        <f t="shared" ca="1" si="120"/>
        <v>34.927023363337128</v>
      </c>
      <c r="Y267" s="314" t="str">
        <f t="shared" ca="1" si="138"/>
        <v/>
      </c>
      <c r="Z267" s="315" t="str">
        <f t="shared" ca="1" si="139"/>
        <v/>
      </c>
      <c r="AA267" s="316" t="str">
        <f t="shared" ca="1" si="140"/>
        <v/>
      </c>
      <c r="AC267" s="310" t="e">
        <f t="shared" ca="1" si="141"/>
        <v>#N/A</v>
      </c>
      <c r="AD267" s="323" t="e">
        <f t="shared" ca="1" si="142"/>
        <v>#N/A</v>
      </c>
      <c r="AE267" s="324">
        <f t="shared" ca="1" si="121"/>
        <v>1676.9833111396995</v>
      </c>
      <c r="AG267" s="306">
        <f t="shared" ca="1" si="143"/>
        <v>-16.555142440682317</v>
      </c>
      <c r="AH267" s="304">
        <f t="shared" ca="1" si="144"/>
        <v>-7.1001421775370561</v>
      </c>
    </row>
    <row r="268" spans="1:34" x14ac:dyDescent="0.2">
      <c r="A268" s="347">
        <f t="shared" ca="1" si="122"/>
        <v>0.1</v>
      </c>
      <c r="B268" s="304">
        <f t="shared" ca="1" si="123"/>
        <v>8.3999999999999879</v>
      </c>
      <c r="D268" s="306">
        <f t="shared" ca="1" si="124"/>
        <v>-1.8490162045808889</v>
      </c>
      <c r="E268" s="307">
        <f t="shared" ca="1" si="125"/>
        <v>-16.430697522231895</v>
      </c>
      <c r="F268" s="304">
        <f t="shared" ca="1" si="126"/>
        <v>16.534409030620964</v>
      </c>
      <c r="G268" s="306">
        <f t="shared" ca="1" si="127"/>
        <v>28.008033655095112</v>
      </c>
      <c r="H268" s="307">
        <f t="shared" ca="1" si="128"/>
        <v>99.306233050457351</v>
      </c>
      <c r="I268" s="304">
        <f t="shared" ca="1" si="129"/>
        <v>103.18031726980048</v>
      </c>
      <c r="J268" s="306">
        <f t="shared" ca="1" si="130"/>
        <v>350.50194666432549</v>
      </c>
      <c r="K268" s="307">
        <f t="shared" ca="1" si="131"/>
        <v>1686.9960879323564</v>
      </c>
      <c r="L268" s="304">
        <f t="shared" ca="1" si="116"/>
        <v>1723.0227553095626</v>
      </c>
      <c r="M268" s="306">
        <f t="shared" ca="1" si="132"/>
        <v>1.2958996999974566</v>
      </c>
      <c r="N268" s="304">
        <f t="shared" ca="1" si="133"/>
        <v>74.249583482123796</v>
      </c>
      <c r="P268" s="310">
        <f t="shared" ca="1" si="134"/>
        <v>23</v>
      </c>
      <c r="Q268" s="304">
        <f t="shared" ca="1" si="135"/>
        <v>0</v>
      </c>
      <c r="R268" s="306">
        <f t="shared" ca="1" si="136"/>
        <v>0</v>
      </c>
      <c r="S268" s="307">
        <f t="shared" ca="1" si="137"/>
        <v>5.081000000000004</v>
      </c>
      <c r="T268" s="304">
        <f t="shared" ca="1" si="117"/>
        <v>49.844610000000038</v>
      </c>
      <c r="U268" s="311">
        <f t="shared" ca="1" si="118"/>
        <v>0</v>
      </c>
      <c r="V268" s="306">
        <f t="shared" ca="1" si="119"/>
        <v>1.0344184921380541</v>
      </c>
      <c r="W268" s="304">
        <f t="shared" ca="1" si="120"/>
        <v>33.813757375648294</v>
      </c>
      <c r="Y268" s="314" t="str">
        <f t="shared" ca="1" si="138"/>
        <v/>
      </c>
      <c r="Z268" s="315" t="str">
        <f t="shared" ca="1" si="139"/>
        <v/>
      </c>
      <c r="AA268" s="316" t="str">
        <f t="shared" ca="1" si="140"/>
        <v/>
      </c>
      <c r="AC268" s="310" t="e">
        <f t="shared" ca="1" si="141"/>
        <v>#N/A</v>
      </c>
      <c r="AD268" s="323" t="e">
        <f t="shared" ca="1" si="142"/>
        <v>#N/A</v>
      </c>
      <c r="AE268" s="324">
        <f t="shared" ca="1" si="121"/>
        <v>1686.9960879323564</v>
      </c>
      <c r="AG268" s="306">
        <f t="shared" ca="1" si="143"/>
        <v>-16.322490904723281</v>
      </c>
      <c r="AH268" s="304">
        <f t="shared" ca="1" si="144"/>
        <v>-6.8740451413771106</v>
      </c>
    </row>
    <row r="269" spans="1:34" x14ac:dyDescent="0.2">
      <c r="A269" s="347">
        <f t="shared" ca="1" si="122"/>
        <v>0.1</v>
      </c>
      <c r="B269" s="304">
        <f t="shared" ca="1" si="123"/>
        <v>8.4999999999999876</v>
      </c>
      <c r="D269" s="306">
        <f t="shared" ca="1" si="124"/>
        <v>-1.8064668563711643</v>
      </c>
      <c r="E269" s="307">
        <f t="shared" ca="1" si="125"/>
        <v>-16.215070089741459</v>
      </c>
      <c r="F269" s="304">
        <f t="shared" ca="1" si="126"/>
        <v>16.315386005804324</v>
      </c>
      <c r="G269" s="306">
        <f t="shared" ca="1" si="127"/>
        <v>27.827386969457994</v>
      </c>
      <c r="H269" s="307">
        <f t="shared" ca="1" si="128"/>
        <v>97.684726041483202</v>
      </c>
      <c r="I269" s="304">
        <f t="shared" ca="1" si="129"/>
        <v>101.57100554463162</v>
      </c>
      <c r="J269" s="306">
        <f t="shared" ca="1" si="130"/>
        <v>353.29371769555314</v>
      </c>
      <c r="K269" s="307">
        <f t="shared" ca="1" si="131"/>
        <v>1696.8456358869535</v>
      </c>
      <c r="L269" s="304">
        <f t="shared" ca="1" si="116"/>
        <v>1733.2344223998507</v>
      </c>
      <c r="M269" s="306">
        <f t="shared" ca="1" si="132"/>
        <v>1.2932779847877738</v>
      </c>
      <c r="N269" s="304">
        <f t="shared" ca="1" si="133"/>
        <v>74.099370265523717</v>
      </c>
      <c r="P269" s="310">
        <f t="shared" ca="1" si="134"/>
        <v>23</v>
      </c>
      <c r="Q269" s="304">
        <f t="shared" ca="1" si="135"/>
        <v>0</v>
      </c>
      <c r="R269" s="306">
        <f t="shared" ca="1" si="136"/>
        <v>0</v>
      </c>
      <c r="S269" s="307">
        <f t="shared" ca="1" si="137"/>
        <v>5.081000000000004</v>
      </c>
      <c r="T269" s="304">
        <f t="shared" ca="1" si="117"/>
        <v>49.844610000000038</v>
      </c>
      <c r="U269" s="311">
        <f t="shared" ca="1" si="118"/>
        <v>0</v>
      </c>
      <c r="V269" s="306">
        <f t="shared" ca="1" si="119"/>
        <v>1.0333928015302449</v>
      </c>
      <c r="W269" s="304">
        <f t="shared" ca="1" si="120"/>
        <v>32.734700694474981</v>
      </c>
      <c r="Y269" s="314" t="str">
        <f t="shared" ca="1" si="138"/>
        <v/>
      </c>
      <c r="Z269" s="315" t="str">
        <f t="shared" ca="1" si="139"/>
        <v/>
      </c>
      <c r="AA269" s="316" t="str">
        <f t="shared" ca="1" si="140"/>
        <v/>
      </c>
      <c r="AC269" s="310" t="e">
        <f t="shared" ca="1" si="141"/>
        <v>#N/A</v>
      </c>
      <c r="AD269" s="323" t="e">
        <f t="shared" ca="1" si="142"/>
        <v>#N/A</v>
      </c>
      <c r="AE269" s="324">
        <f t="shared" ca="1" si="121"/>
        <v>1696.8456358869535</v>
      </c>
      <c r="AG269" s="306">
        <f t="shared" ca="1" si="143"/>
        <v>-16.096607935683611</v>
      </c>
      <c r="AH269" s="304">
        <f t="shared" ca="1" si="144"/>
        <v>-6.6549414240598832</v>
      </c>
    </row>
    <row r="270" spans="1:34" x14ac:dyDescent="0.2">
      <c r="A270" s="347">
        <f t="shared" ca="1" si="122"/>
        <v>0.1</v>
      </c>
      <c r="B270" s="304">
        <f t="shared" ca="1" si="123"/>
        <v>8.5999999999999872</v>
      </c>
      <c r="D270" s="306">
        <f t="shared" ca="1" si="124"/>
        <v>-1.7650696803919237</v>
      </c>
      <c r="E270" s="307">
        <f t="shared" ca="1" si="125"/>
        <v>-16.006066787099115</v>
      </c>
      <c r="F270" s="304">
        <f t="shared" ca="1" si="126"/>
        <v>16.103094266932558</v>
      </c>
      <c r="G270" s="306">
        <f t="shared" ca="1" si="127"/>
        <v>27.650880001418802</v>
      </c>
      <c r="H270" s="307">
        <f t="shared" ca="1" si="128"/>
        <v>96.084119362773293</v>
      </c>
      <c r="I270" s="304">
        <f t="shared" ca="1" si="129"/>
        <v>99.983644455343438</v>
      </c>
      <c r="J270" s="306">
        <f t="shared" ca="1" si="130"/>
        <v>356.06763104409697</v>
      </c>
      <c r="K270" s="307">
        <f t="shared" ca="1" si="131"/>
        <v>1706.5340781571663</v>
      </c>
      <c r="L270" s="304">
        <f t="shared" ca="1" si="116"/>
        <v>1743.2850363004568</v>
      </c>
      <c r="M270" s="306">
        <f t="shared" ca="1" si="132"/>
        <v>1.2905898982686095</v>
      </c>
      <c r="N270" s="304">
        <f t="shared" ca="1" si="133"/>
        <v>73.945354253009597</v>
      </c>
      <c r="P270" s="310">
        <f t="shared" ca="1" si="134"/>
        <v>23</v>
      </c>
      <c r="Q270" s="304">
        <f t="shared" ca="1" si="135"/>
        <v>0</v>
      </c>
      <c r="R270" s="306">
        <f t="shared" ca="1" si="136"/>
        <v>0</v>
      </c>
      <c r="S270" s="307">
        <f t="shared" ca="1" si="137"/>
        <v>5.081000000000004</v>
      </c>
      <c r="T270" s="304">
        <f t="shared" ca="1" si="117"/>
        <v>49.844610000000038</v>
      </c>
      <c r="U270" s="311">
        <f t="shared" ca="1" si="118"/>
        <v>0</v>
      </c>
      <c r="V270" s="306">
        <f t="shared" ca="1" si="119"/>
        <v>1.0323847959130281</v>
      </c>
      <c r="W270" s="304">
        <f t="shared" ca="1" si="120"/>
        <v>31.688593570003786</v>
      </c>
      <c r="Y270" s="314" t="str">
        <f t="shared" ca="1" si="138"/>
        <v/>
      </c>
      <c r="Z270" s="315" t="str">
        <f t="shared" ca="1" si="139"/>
        <v/>
      </c>
      <c r="AA270" s="316" t="str">
        <f t="shared" ca="1" si="140"/>
        <v/>
      </c>
      <c r="AC270" s="310" t="e">
        <f t="shared" ca="1" si="141"/>
        <v>#N/A</v>
      </c>
      <c r="AD270" s="323" t="e">
        <f t="shared" ca="1" si="142"/>
        <v>#N/A</v>
      </c>
      <c r="AE270" s="324">
        <f t="shared" ca="1" si="121"/>
        <v>1706.5340781571663</v>
      </c>
      <c r="AG270" s="306">
        <f t="shared" ca="1" si="143"/>
        <v>-15.877223204363746</v>
      </c>
      <c r="AH270" s="304">
        <f t="shared" ca="1" si="144"/>
        <v>-6.4425704968460842</v>
      </c>
    </row>
    <row r="271" spans="1:34" x14ac:dyDescent="0.2">
      <c r="A271" s="347">
        <f t="shared" ca="1" si="122"/>
        <v>0.1</v>
      </c>
      <c r="B271" s="304">
        <f t="shared" ca="1" si="123"/>
        <v>8.6999999999999869</v>
      </c>
      <c r="D271" s="306">
        <f t="shared" ca="1" si="124"/>
        <v>-1.7247802239817047</v>
      </c>
      <c r="E271" s="307">
        <f t="shared" ca="1" si="125"/>
        <v>-15.803443568779924</v>
      </c>
      <c r="F271" s="304">
        <f t="shared" ca="1" si="126"/>
        <v>15.897285788858737</v>
      </c>
      <c r="G271" s="306">
        <f t="shared" ca="1" si="127"/>
        <v>27.478401979020632</v>
      </c>
      <c r="H271" s="307">
        <f t="shared" ca="1" si="128"/>
        <v>94.503775005895307</v>
      </c>
      <c r="I271" s="304">
        <f t="shared" ca="1" si="129"/>
        <v>98.417610546515135</v>
      </c>
      <c r="J271" s="306">
        <f t="shared" ca="1" si="130"/>
        <v>358.82409514311894</v>
      </c>
      <c r="K271" s="307">
        <f t="shared" ca="1" si="131"/>
        <v>1716.0634728755997</v>
      </c>
      <c r="L271" s="304">
        <f t="shared" ca="1" si="116"/>
        <v>1753.1767093459637</v>
      </c>
      <c r="M271" s="306">
        <f t="shared" ca="1" si="132"/>
        <v>1.2878332793320402</v>
      </c>
      <c r="N271" s="304">
        <f t="shared" ca="1" si="133"/>
        <v>73.787411622218329</v>
      </c>
      <c r="P271" s="310">
        <f t="shared" ca="1" si="134"/>
        <v>23</v>
      </c>
      <c r="Q271" s="304">
        <f t="shared" ca="1" si="135"/>
        <v>0</v>
      </c>
      <c r="R271" s="306">
        <f t="shared" ca="1" si="136"/>
        <v>0</v>
      </c>
      <c r="S271" s="307">
        <f t="shared" ca="1" si="137"/>
        <v>5.081000000000004</v>
      </c>
      <c r="T271" s="304">
        <f t="shared" ca="1" si="117"/>
        <v>49.844610000000038</v>
      </c>
      <c r="U271" s="311">
        <f t="shared" ca="1" si="118"/>
        <v>0</v>
      </c>
      <c r="V271" s="306">
        <f t="shared" ca="1" si="119"/>
        <v>1.0313942153329649</v>
      </c>
      <c r="W271" s="304">
        <f t="shared" ca="1" si="120"/>
        <v>30.674236606383779</v>
      </c>
      <c r="Y271" s="314" t="str">
        <f t="shared" ca="1" si="138"/>
        <v/>
      </c>
      <c r="Z271" s="315" t="str">
        <f t="shared" ca="1" si="139"/>
        <v/>
      </c>
      <c r="AA271" s="316" t="str">
        <f t="shared" ca="1" si="140"/>
        <v/>
      </c>
      <c r="AC271" s="310" t="e">
        <f t="shared" ca="1" si="141"/>
        <v>#N/A</v>
      </c>
      <c r="AD271" s="323" t="e">
        <f t="shared" ca="1" si="142"/>
        <v>#N/A</v>
      </c>
      <c r="AE271" s="324">
        <f t="shared" ca="1" si="121"/>
        <v>1716.0634728755997</v>
      </c>
      <c r="AG271" s="306">
        <f t="shared" ca="1" si="143"/>
        <v>-15.664078437420276</v>
      </c>
      <c r="AH271" s="304">
        <f t="shared" ca="1" si="144"/>
        <v>-6.2366844262947767</v>
      </c>
    </row>
    <row r="272" spans="1:34" x14ac:dyDescent="0.2">
      <c r="A272" s="347">
        <f t="shared" ca="1" si="122"/>
        <v>0.1</v>
      </c>
      <c r="B272" s="304">
        <f t="shared" ca="1" si="123"/>
        <v>8.7999999999999865</v>
      </c>
      <c r="D272" s="306">
        <f t="shared" ca="1" si="124"/>
        <v>-1.6855561482765291</v>
      </c>
      <c r="E272" s="307">
        <f t="shared" ca="1" si="125"/>
        <v>-15.606968073985723</v>
      </c>
      <c r="F272" s="304">
        <f t="shared" ca="1" si="126"/>
        <v>15.697724420800691</v>
      </c>
      <c r="G272" s="306">
        <f t="shared" ca="1" si="127"/>
        <v>27.309846364192978</v>
      </c>
      <c r="H272" s="307">
        <f t="shared" ca="1" si="128"/>
        <v>92.943078198496735</v>
      </c>
      <c r="I272" s="304">
        <f t="shared" ca="1" si="129"/>
        <v>96.872305089987947</v>
      </c>
      <c r="J272" s="306">
        <f t="shared" ca="1" si="130"/>
        <v>361.56350756027962</v>
      </c>
      <c r="K272" s="307">
        <f t="shared" ca="1" si="131"/>
        <v>1725.4358155358193</v>
      </c>
      <c r="L272" s="304">
        <f t="shared" ca="1" si="116"/>
        <v>1762.9114905556235</v>
      </c>
      <c r="M272" s="306">
        <f t="shared" ca="1" si="132"/>
        <v>1.2850058705158232</v>
      </c>
      <c r="N272" s="304">
        <f t="shared" ca="1" si="133"/>
        <v>73.625413030091011</v>
      </c>
      <c r="P272" s="310">
        <f t="shared" ca="1" si="134"/>
        <v>23</v>
      </c>
      <c r="Q272" s="304">
        <f t="shared" ca="1" si="135"/>
        <v>0</v>
      </c>
      <c r="R272" s="306">
        <f t="shared" ca="1" si="136"/>
        <v>0</v>
      </c>
      <c r="S272" s="307">
        <f t="shared" ca="1" si="137"/>
        <v>5.081000000000004</v>
      </c>
      <c r="T272" s="304">
        <f t="shared" ca="1" si="117"/>
        <v>49.844610000000038</v>
      </c>
      <c r="U272" s="311">
        <f t="shared" ca="1" si="118"/>
        <v>0</v>
      </c>
      <c r="V272" s="306">
        <f t="shared" ca="1" si="119"/>
        <v>1.0304208079434793</v>
      </c>
      <c r="W272" s="304">
        <f t="shared" ca="1" si="120"/>
        <v>29.690487360768945</v>
      </c>
      <c r="Y272" s="314" t="str">
        <f t="shared" ca="1" si="138"/>
        <v/>
      </c>
      <c r="Z272" s="315" t="str">
        <f t="shared" ca="1" si="139"/>
        <v/>
      </c>
      <c r="AA272" s="316" t="str">
        <f t="shared" ca="1" si="140"/>
        <v/>
      </c>
      <c r="AC272" s="310" t="e">
        <f t="shared" ca="1" si="141"/>
        <v>#N/A</v>
      </c>
      <c r="AD272" s="323" t="e">
        <f t="shared" ca="1" si="142"/>
        <v>#N/A</v>
      </c>
      <c r="AE272" s="324">
        <f t="shared" ca="1" si="121"/>
        <v>1725.4358155358193</v>
      </c>
      <c r="AG272" s="306">
        <f t="shared" ca="1" si="143"/>
        <v>-15.456926665271038</v>
      </c>
      <c r="AH272" s="304">
        <f t="shared" ca="1" si="144"/>
        <v>-6.0370471573280371</v>
      </c>
    </row>
    <row r="273" spans="1:34" x14ac:dyDescent="0.2">
      <c r="A273" s="347">
        <f t="shared" ca="1" si="122"/>
        <v>0.1</v>
      </c>
      <c r="B273" s="304">
        <f t="shared" ca="1" si="123"/>
        <v>8.8999999999999861</v>
      </c>
      <c r="D273" s="306">
        <f t="shared" ca="1" si="124"/>
        <v>-1.6473571096251383</v>
      </c>
      <c r="E273" s="307">
        <f t="shared" ca="1" si="125"/>
        <v>-15.416418967683684</v>
      </c>
      <c r="F273" s="304">
        <f t="shared" ca="1" si="126"/>
        <v>15.504185216701643</v>
      </c>
      <c r="G273" s="306">
        <f t="shared" ca="1" si="127"/>
        <v>27.145110653230464</v>
      </c>
      <c r="H273" s="307">
        <f t="shared" ca="1" si="128"/>
        <v>91.401436301728367</v>
      </c>
      <c r="I273" s="304">
        <f t="shared" ca="1" si="129"/>
        <v>95.347153027214375</v>
      </c>
      <c r="J273" s="306">
        <f t="shared" ca="1" si="130"/>
        <v>364.28625541115076</v>
      </c>
      <c r="K273" s="307">
        <f t="shared" ca="1" si="131"/>
        <v>1734.6530412608306</v>
      </c>
      <c r="L273" s="304">
        <f t="shared" ca="1" si="116"/>
        <v>1772.4913679442639</v>
      </c>
      <c r="M273" s="306">
        <f t="shared" ca="1" si="132"/>
        <v>1.2821053128145514</v>
      </c>
      <c r="N273" s="304">
        <f t="shared" ca="1" si="133"/>
        <v>73.459223315573979</v>
      </c>
      <c r="P273" s="310">
        <f t="shared" ca="1" si="134"/>
        <v>23</v>
      </c>
      <c r="Q273" s="304">
        <f t="shared" ca="1" si="135"/>
        <v>0</v>
      </c>
      <c r="R273" s="306">
        <f t="shared" ca="1" si="136"/>
        <v>0</v>
      </c>
      <c r="S273" s="307">
        <f t="shared" ca="1" si="137"/>
        <v>5.081000000000004</v>
      </c>
      <c r="T273" s="304">
        <f t="shared" ca="1" si="117"/>
        <v>49.844610000000038</v>
      </c>
      <c r="U273" s="311">
        <f t="shared" ca="1" si="118"/>
        <v>0</v>
      </c>
      <c r="V273" s="306">
        <f t="shared" ca="1" si="119"/>
        <v>1.0294643297033053</v>
      </c>
      <c r="W273" s="304">
        <f t="shared" ca="1" si="120"/>
        <v>28.736257165967967</v>
      </c>
      <c r="Y273" s="314" t="str">
        <f t="shared" ca="1" si="138"/>
        <v/>
      </c>
      <c r="Z273" s="315" t="str">
        <f t="shared" ca="1" si="139"/>
        <v/>
      </c>
      <c r="AA273" s="316" t="str">
        <f t="shared" ca="1" si="140"/>
        <v/>
      </c>
      <c r="AC273" s="310" t="e">
        <f t="shared" ca="1" si="141"/>
        <v>#N/A</v>
      </c>
      <c r="AD273" s="323" t="e">
        <f t="shared" ca="1" si="142"/>
        <v>#N/A</v>
      </c>
      <c r="AE273" s="324">
        <f t="shared" ca="1" si="121"/>
        <v>1734.6530412608306</v>
      </c>
      <c r="AG273" s="306">
        <f t="shared" ca="1" si="143"/>
        <v>-15.255531514938379</v>
      </c>
      <c r="AH273" s="304">
        <f t="shared" ca="1" si="144"/>
        <v>-5.8434338438828819</v>
      </c>
    </row>
    <row r="274" spans="1:34" x14ac:dyDescent="0.2">
      <c r="A274" s="347">
        <f t="shared" ca="1" si="122"/>
        <v>0.1</v>
      </c>
      <c r="B274" s="304">
        <f t="shared" ca="1" si="123"/>
        <v>8.9999999999999858</v>
      </c>
      <c r="D274" s="306">
        <f t="shared" ca="1" si="124"/>
        <v>-1.6101446488789233</v>
      </c>
      <c r="E274" s="307">
        <f t="shared" ca="1" si="125"/>
        <v>-15.231585324927069</v>
      </c>
      <c r="F274" s="304">
        <f t="shared" ca="1" si="126"/>
        <v>15.316453809575084</v>
      </c>
      <c r="G274" s="306">
        <f t="shared" ca="1" si="127"/>
        <v>26.984096188342573</v>
      </c>
      <c r="H274" s="307">
        <f t="shared" ca="1" si="128"/>
        <v>89.878277769235666</v>
      </c>
      <c r="I274" s="304">
        <f t="shared" ca="1" si="129"/>
        <v>93.841601978363556</v>
      </c>
      <c r="J274" s="306">
        <f t="shared" ca="1" si="130"/>
        <v>366.99271575322939</v>
      </c>
      <c r="K274" s="307">
        <f t="shared" ca="1" si="131"/>
        <v>1743.7170269643789</v>
      </c>
      <c r="L274" s="304">
        <f t="shared" ca="1" si="116"/>
        <v>1781.9182707243963</v>
      </c>
      <c r="M274" s="306">
        <f t="shared" ca="1" si="132"/>
        <v>1.2791291401612555</v>
      </c>
      <c r="N274" s="304">
        <f t="shared" ca="1" si="133"/>
        <v>73.288701183437865</v>
      </c>
      <c r="P274" s="310">
        <f t="shared" ca="1" si="134"/>
        <v>23</v>
      </c>
      <c r="Q274" s="304">
        <f t="shared" ca="1" si="135"/>
        <v>0</v>
      </c>
      <c r="R274" s="306">
        <f t="shared" ca="1" si="136"/>
        <v>0</v>
      </c>
      <c r="S274" s="307">
        <f t="shared" ca="1" si="137"/>
        <v>5.081000000000004</v>
      </c>
      <c r="T274" s="304">
        <f t="shared" ca="1" si="117"/>
        <v>49.844610000000038</v>
      </c>
      <c r="U274" s="311">
        <f t="shared" ca="1" si="118"/>
        <v>0</v>
      </c>
      <c r="V274" s="306">
        <f t="shared" ca="1" si="119"/>
        <v>1.0285245440894539</v>
      </c>
      <c r="W274" s="304">
        <f t="shared" ca="1" si="120"/>
        <v>27.810508160046776</v>
      </c>
      <c r="Y274" s="314" t="str">
        <f t="shared" ca="1" si="138"/>
        <v/>
      </c>
      <c r="Z274" s="315" t="str">
        <f t="shared" ca="1" si="139"/>
        <v/>
      </c>
      <c r="AA274" s="316" t="str">
        <f t="shared" ca="1" si="140"/>
        <v/>
      </c>
      <c r="AC274" s="310">
        <f t="shared" ca="1" si="141"/>
        <v>8.9999999999999858</v>
      </c>
      <c r="AD274" s="323">
        <f t="shared" ca="1" si="142"/>
        <v>366.99271575322939</v>
      </c>
      <c r="AE274" s="324">
        <f t="shared" ca="1" si="121"/>
        <v>1743.7170269643789</v>
      </c>
      <c r="AG274" s="306">
        <f t="shared" ca="1" si="143"/>
        <v>-15.059666544027255</v>
      </c>
      <c r="AH274" s="304">
        <f t="shared" ca="1" si="144"/>
        <v>-5.6556302235717268</v>
      </c>
    </row>
    <row r="275" spans="1:34" x14ac:dyDescent="0.2">
      <c r="A275" s="347">
        <f t="shared" ca="1" si="122"/>
        <v>0.1</v>
      </c>
      <c r="B275" s="304">
        <f t="shared" ca="1" si="123"/>
        <v>9.0999999999999854</v>
      </c>
      <c r="D275" s="306">
        <f t="shared" ca="1" si="124"/>
        <v>-1.573882087976989</v>
      </c>
      <c r="E275" s="307">
        <f t="shared" ca="1" si="125"/>
        <v>-15.052266055230405</v>
      </c>
      <c r="F275" s="304">
        <f t="shared" ca="1" si="126"/>
        <v>15.134325826553896</v>
      </c>
      <c r="G275" s="306">
        <f t="shared" ca="1" si="127"/>
        <v>26.826707979544874</v>
      </c>
      <c r="H275" s="307">
        <f t="shared" ca="1" si="128"/>
        <v>88.373051163712631</v>
      </c>
      <c r="I275" s="304">
        <f t="shared" ca="1" si="129"/>
        <v>92.355121314434683</v>
      </c>
      <c r="J275" s="306">
        <f t="shared" ca="1" si="130"/>
        <v>369.68325596162379</v>
      </c>
      <c r="K275" s="307">
        <f t="shared" ca="1" si="131"/>
        <v>1752.6295934110262</v>
      </c>
      <c r="L275" s="304">
        <f t="shared" ca="1" si="116"/>
        <v>1791.1940714055768</v>
      </c>
      <c r="M275" s="306">
        <f t="shared" ca="1" si="132"/>
        <v>1.2760747735558813</v>
      </c>
      <c r="N275" s="304">
        <f t="shared" ca="1" si="133"/>
        <v>73.11369886786423</v>
      </c>
      <c r="P275" s="310">
        <f t="shared" ca="1" si="134"/>
        <v>23</v>
      </c>
      <c r="Q275" s="304">
        <f t="shared" ca="1" si="135"/>
        <v>0</v>
      </c>
      <c r="R275" s="306">
        <f t="shared" ca="1" si="136"/>
        <v>0</v>
      </c>
      <c r="S275" s="307">
        <f t="shared" ca="1" si="137"/>
        <v>5.081000000000004</v>
      </c>
      <c r="T275" s="304">
        <f t="shared" ca="1" si="117"/>
        <v>49.844610000000038</v>
      </c>
      <c r="U275" s="311">
        <f t="shared" ca="1" si="118"/>
        <v>0</v>
      </c>
      <c r="V275" s="306">
        <f t="shared" ca="1" si="119"/>
        <v>1.0276012218238815</v>
      </c>
      <c r="W275" s="304">
        <f t="shared" ca="1" si="120"/>
        <v>26.912250507615447</v>
      </c>
      <c r="Y275" s="314" t="str">
        <f t="shared" ca="1" si="138"/>
        <v/>
      </c>
      <c r="Z275" s="315" t="str">
        <f t="shared" ca="1" si="139"/>
        <v/>
      </c>
      <c r="AA275" s="316" t="str">
        <f t="shared" ca="1" si="140"/>
        <v/>
      </c>
      <c r="AC275" s="310" t="e">
        <f t="shared" ca="1" si="141"/>
        <v>#N/A</v>
      </c>
      <c r="AD275" s="323" t="e">
        <f t="shared" ca="1" si="142"/>
        <v>#N/A</v>
      </c>
      <c r="AE275" s="324">
        <f t="shared" ca="1" si="121"/>
        <v>1752.6295934110262</v>
      </c>
      <c r="AG275" s="306">
        <f t="shared" ca="1" si="143"/>
        <v>-14.869114612314812</v>
      </c>
      <c r="AH275" s="304">
        <f t="shared" ca="1" si="144"/>
        <v>-5.4734320330735589</v>
      </c>
    </row>
    <row r="276" spans="1:34" x14ac:dyDescent="0.2">
      <c r="A276" s="347">
        <f t="shared" ca="1" si="122"/>
        <v>0.1</v>
      </c>
      <c r="B276" s="304">
        <f t="shared" ca="1" si="123"/>
        <v>9.1999999999999851</v>
      </c>
      <c r="D276" s="306">
        <f t="shared" ca="1" si="124"/>
        <v>-1.5385344332955941</v>
      </c>
      <c r="E276" s="307">
        <f t="shared" ca="1" si="125"/>
        <v>-14.878269364039646</v>
      </c>
      <c r="F276" s="304">
        <f t="shared" ca="1" si="126"/>
        <v>14.957606341636248</v>
      </c>
      <c r="G276" s="306">
        <f t="shared" ca="1" si="127"/>
        <v>26.672854536215315</v>
      </c>
      <c r="H276" s="307">
        <f t="shared" ca="1" si="128"/>
        <v>86.885224227308669</v>
      </c>
      <c r="I276" s="304">
        <f t="shared" ca="1" si="129"/>
        <v>90.887201288959318</v>
      </c>
      <c r="J276" s="306">
        <f t="shared" ca="1" si="130"/>
        <v>372.3582340874118</v>
      </c>
      <c r="K276" s="307">
        <f t="shared" ca="1" si="131"/>
        <v>1761.3925071805772</v>
      </c>
      <c r="L276" s="304">
        <f t="shared" ca="1" si="116"/>
        <v>1800.320587796678</v>
      </c>
      <c r="M276" s="306">
        <f t="shared" ca="1" si="132"/>
        <v>1.2729395148152274</v>
      </c>
      <c r="N276" s="304">
        <f t="shared" ca="1" si="133"/>
        <v>72.934061774343263</v>
      </c>
      <c r="P276" s="310">
        <f t="shared" ca="1" si="134"/>
        <v>23</v>
      </c>
      <c r="Q276" s="304">
        <f t="shared" ca="1" si="135"/>
        <v>0</v>
      </c>
      <c r="R276" s="306">
        <f t="shared" ca="1" si="136"/>
        <v>0</v>
      </c>
      <c r="S276" s="307">
        <f t="shared" ca="1" si="137"/>
        <v>5.081000000000004</v>
      </c>
      <c r="T276" s="304">
        <f t="shared" ca="1" si="117"/>
        <v>49.844610000000038</v>
      </c>
      <c r="U276" s="311">
        <f t="shared" ca="1" si="118"/>
        <v>0</v>
      </c>
      <c r="V276" s="306">
        <f t="shared" ca="1" si="119"/>
        <v>1.0266941406130849</v>
      </c>
      <c r="W276" s="304">
        <f t="shared" ca="1" si="120"/>
        <v>26.040539798790718</v>
      </c>
      <c r="Y276" s="314" t="str">
        <f t="shared" ca="1" si="138"/>
        <v/>
      </c>
      <c r="Z276" s="315" t="str">
        <f t="shared" ca="1" si="139"/>
        <v/>
      </c>
      <c r="AA276" s="316" t="str">
        <f t="shared" ca="1" si="140"/>
        <v/>
      </c>
      <c r="AC276" s="310" t="e">
        <f t="shared" ca="1" si="141"/>
        <v>#N/A</v>
      </c>
      <c r="AD276" s="323" t="e">
        <f t="shared" ca="1" si="142"/>
        <v>#N/A</v>
      </c>
      <c r="AE276" s="324">
        <f t="shared" ca="1" si="121"/>
        <v>1761.3925071805772</v>
      </c>
      <c r="AG276" s="306">
        <f t="shared" ca="1" si="143"/>
        <v>-14.683667287677689</v>
      </c>
      <c r="AH276" s="304">
        <f t="shared" ca="1" si="144"/>
        <v>-5.2966444612508221</v>
      </c>
    </row>
    <row r="277" spans="1:34" x14ac:dyDescent="0.2">
      <c r="A277" s="347">
        <f t="shared" ca="1" si="122"/>
        <v>0.1</v>
      </c>
      <c r="B277" s="304">
        <f t="shared" ca="1" si="123"/>
        <v>9.2999999999999847</v>
      </c>
      <c r="D277" s="306">
        <f t="shared" ca="1" si="124"/>
        <v>-1.504068285275735</v>
      </c>
      <c r="E277" s="307">
        <f t="shared" ca="1" si="125"/>
        <v>-14.709412248581501</v>
      </c>
      <c r="F277" s="304">
        <f t="shared" ca="1" si="126"/>
        <v>14.786109363368437</v>
      </c>
      <c r="G277" s="306">
        <f t="shared" ca="1" si="127"/>
        <v>26.522447707687743</v>
      </c>
      <c r="H277" s="307">
        <f t="shared" ca="1" si="128"/>
        <v>85.414283002450517</v>
      </c>
      <c r="I277" s="304">
        <f t="shared" ca="1" si="129"/>
        <v>89.43735222617974</v>
      </c>
      <c r="J277" s="306">
        <f t="shared" ca="1" si="130"/>
        <v>375.01799919960695</v>
      </c>
      <c r="K277" s="307">
        <f t="shared" ca="1" si="131"/>
        <v>1770.0074825420652</v>
      </c>
      <c r="L277" s="304">
        <f t="shared" ca="1" si="116"/>
        <v>1809.2995849163774</v>
      </c>
      <c r="M277" s="306">
        <f t="shared" ca="1" si="132"/>
        <v>1.2697205399169389</v>
      </c>
      <c r="N277" s="304">
        <f t="shared" ca="1" si="133"/>
        <v>72.749628098312769</v>
      </c>
      <c r="P277" s="310">
        <f t="shared" ca="1" si="134"/>
        <v>23</v>
      </c>
      <c r="Q277" s="304">
        <f t="shared" ca="1" si="135"/>
        <v>0</v>
      </c>
      <c r="R277" s="306">
        <f t="shared" ca="1" si="136"/>
        <v>0</v>
      </c>
      <c r="S277" s="307">
        <f t="shared" ca="1" si="137"/>
        <v>5.081000000000004</v>
      </c>
      <c r="T277" s="304">
        <f t="shared" ca="1" si="117"/>
        <v>49.844610000000038</v>
      </c>
      <c r="U277" s="311">
        <f t="shared" ca="1" si="118"/>
        <v>0</v>
      </c>
      <c r="V277" s="306">
        <f t="shared" ca="1" si="119"/>
        <v>1.0258030848999189</v>
      </c>
      <c r="W277" s="304">
        <f t="shared" ca="1" si="120"/>
        <v>25.194474612970382</v>
      </c>
      <c r="Y277" s="314" t="str">
        <f t="shared" ca="1" si="138"/>
        <v/>
      </c>
      <c r="Z277" s="315" t="str">
        <f t="shared" ca="1" si="139"/>
        <v/>
      </c>
      <c r="AA277" s="316" t="str">
        <f t="shared" ca="1" si="140"/>
        <v/>
      </c>
      <c r="AC277" s="310" t="e">
        <f t="shared" ca="1" si="141"/>
        <v>#N/A</v>
      </c>
      <c r="AD277" s="323" t="e">
        <f t="shared" ca="1" si="142"/>
        <v>#N/A</v>
      </c>
      <c r="AE277" s="324">
        <f t="shared" ca="1" si="121"/>
        <v>1770.0074825420652</v>
      </c>
      <c r="AG277" s="306">
        <f t="shared" ca="1" si="143"/>
        <v>-14.503124283305915</v>
      </c>
      <c r="AH277" s="304">
        <f t="shared" ca="1" si="144"/>
        <v>-5.1250816372349339</v>
      </c>
    </row>
    <row r="278" spans="1:34" x14ac:dyDescent="0.2">
      <c r="A278" s="347">
        <f t="shared" ca="1" si="122"/>
        <v>0.1</v>
      </c>
      <c r="B278" s="304">
        <f t="shared" ca="1" si="123"/>
        <v>9.3999999999999844</v>
      </c>
      <c r="D278" s="306">
        <f t="shared" ca="1" si="124"/>
        <v>-1.4704517538831097</v>
      </c>
      <c r="E278" s="307">
        <f t="shared" ca="1" si="125"/>
        <v>-14.545520025597646</v>
      </c>
      <c r="F278" s="304">
        <f t="shared" ca="1" si="126"/>
        <v>14.619657354930043</v>
      </c>
      <c r="G278" s="306">
        <f t="shared" ca="1" si="127"/>
        <v>26.375402532299432</v>
      </c>
      <c r="H278" s="307">
        <f t="shared" ca="1" si="128"/>
        <v>83.959730999890752</v>
      </c>
      <c r="I278" s="304">
        <f t="shared" ca="1" si="129"/>
        <v>88.005103762877553</v>
      </c>
      <c r="J278" s="306">
        <f t="shared" ca="1" si="130"/>
        <v>377.66289171160633</v>
      </c>
      <c r="K278" s="307">
        <f t="shared" ca="1" si="131"/>
        <v>1778.4761832421823</v>
      </c>
      <c r="L278" s="304">
        <f t="shared" ca="1" si="116"/>
        <v>1818.1327768168235</v>
      </c>
      <c r="M278" s="306">
        <f t="shared" ca="1" si="132"/>
        <v>1.2664148919080049</v>
      </c>
      <c r="N278" s="304">
        <f t="shared" ca="1" si="133"/>
        <v>72.560228418845028</v>
      </c>
      <c r="P278" s="310">
        <f t="shared" ca="1" si="134"/>
        <v>23</v>
      </c>
      <c r="Q278" s="304">
        <f t="shared" ca="1" si="135"/>
        <v>0</v>
      </c>
      <c r="R278" s="306">
        <f t="shared" ca="1" si="136"/>
        <v>0</v>
      </c>
      <c r="S278" s="307">
        <f t="shared" ca="1" si="137"/>
        <v>5.081000000000004</v>
      </c>
      <c r="T278" s="304">
        <f t="shared" ca="1" si="117"/>
        <v>49.844610000000038</v>
      </c>
      <c r="U278" s="311">
        <f t="shared" ca="1" si="118"/>
        <v>0</v>
      </c>
      <c r="V278" s="306">
        <f t="shared" ca="1" si="119"/>
        <v>1.0249278456269535</v>
      </c>
      <c r="W278" s="304">
        <f t="shared" ca="1" si="120"/>
        <v>24.373194235597254</v>
      </c>
      <c r="Y278" s="314" t="str">
        <f t="shared" ca="1" si="138"/>
        <v/>
      </c>
      <c r="Z278" s="315" t="str">
        <f t="shared" ca="1" si="139"/>
        <v/>
      </c>
      <c r="AA278" s="316" t="str">
        <f t="shared" ca="1" si="140"/>
        <v/>
      </c>
      <c r="AC278" s="310" t="e">
        <f t="shared" ca="1" si="141"/>
        <v>#N/A</v>
      </c>
      <c r="AD278" s="323" t="e">
        <f t="shared" ca="1" si="142"/>
        <v>#N/A</v>
      </c>
      <c r="AE278" s="324">
        <f t="shared" ca="1" si="121"/>
        <v>1778.4761832421823</v>
      </c>
      <c r="AG278" s="306">
        <f t="shared" ca="1" si="143"/>
        <v>-14.327292923349383</v>
      </c>
      <c r="AH278" s="304">
        <f t="shared" ca="1" si="144"/>
        <v>-4.9585661509487036</v>
      </c>
    </row>
    <row r="279" spans="1:34" x14ac:dyDescent="0.2">
      <c r="A279" s="347">
        <f t="shared" ca="1" si="122"/>
        <v>0.1</v>
      </c>
      <c r="B279" s="304">
        <f t="shared" ca="1" si="123"/>
        <v>9.499999999999984</v>
      </c>
      <c r="D279" s="306">
        <f t="shared" ca="1" si="124"/>
        <v>-1.4376543794916044</v>
      </c>
      <c r="E279" s="307">
        <f t="shared" ca="1" si="125"/>
        <v>-14.386425888670855</v>
      </c>
      <c r="F279" s="304">
        <f t="shared" ca="1" si="126"/>
        <v>14.458080784291198</v>
      </c>
      <c r="G279" s="306">
        <f t="shared" ca="1" si="127"/>
        <v>26.231637094350273</v>
      </c>
      <c r="H279" s="307">
        <f t="shared" ca="1" si="128"/>
        <v>82.521088411023669</v>
      </c>
      <c r="I279" s="304">
        <f t="shared" ca="1" si="129"/>
        <v>86.59000414129612</v>
      </c>
      <c r="J279" s="306">
        <f t="shared" ca="1" si="130"/>
        <v>380.2932436929388</v>
      </c>
      <c r="K279" s="307">
        <f t="shared" ca="1" si="131"/>
        <v>1786.8002242127279</v>
      </c>
      <c r="L279" s="304">
        <f t="shared" ca="1" si="116"/>
        <v>1826.8218283251249</v>
      </c>
      <c r="M279" s="306">
        <f t="shared" ca="1" si="132"/>
        <v>1.2630194733458817</v>
      </c>
      <c r="N279" s="304">
        <f t="shared" ca="1" si="133"/>
        <v>72.365685265555001</v>
      </c>
      <c r="P279" s="310">
        <f t="shared" ca="1" si="134"/>
        <v>23</v>
      </c>
      <c r="Q279" s="304">
        <f t="shared" ca="1" si="135"/>
        <v>0</v>
      </c>
      <c r="R279" s="306">
        <f t="shared" ca="1" si="136"/>
        <v>0</v>
      </c>
      <c r="S279" s="307">
        <f t="shared" ca="1" si="137"/>
        <v>5.081000000000004</v>
      </c>
      <c r="T279" s="304">
        <f t="shared" ca="1" si="117"/>
        <v>49.844610000000038</v>
      </c>
      <c r="U279" s="311">
        <f t="shared" ca="1" si="118"/>
        <v>0</v>
      </c>
      <c r="V279" s="306">
        <f t="shared" ca="1" si="119"/>
        <v>1.0240682200107531</v>
      </c>
      <c r="W279" s="304">
        <f t="shared" ca="1" si="120"/>
        <v>23.575876517039109</v>
      </c>
      <c r="Y279" s="314" t="str">
        <f t="shared" ca="1" si="138"/>
        <v/>
      </c>
      <c r="Z279" s="315" t="str">
        <f t="shared" ca="1" si="139"/>
        <v/>
      </c>
      <c r="AA279" s="316" t="str">
        <f t="shared" ca="1" si="140"/>
        <v/>
      </c>
      <c r="AC279" s="310" t="e">
        <f t="shared" ca="1" si="141"/>
        <v>#N/A</v>
      </c>
      <c r="AD279" s="323" t="e">
        <f t="shared" ca="1" si="142"/>
        <v>#N/A</v>
      </c>
      <c r="AE279" s="324">
        <f t="shared" ca="1" si="121"/>
        <v>1786.8002242127279</v>
      </c>
      <c r="AG279" s="306">
        <f t="shared" ca="1" si="143"/>
        <v>-14.155987634317048</v>
      </c>
      <c r="AH279" s="304">
        <f t="shared" ca="1" si="144"/>
        <v>-4.796928603738877</v>
      </c>
    </row>
    <row r="280" spans="1:34" x14ac:dyDescent="0.2">
      <c r="A280" s="347">
        <f t="shared" ca="1" si="122"/>
        <v>0.1</v>
      </c>
      <c r="B280" s="304">
        <f t="shared" ca="1" si="123"/>
        <v>9.5999999999999837</v>
      </c>
      <c r="D280" s="306">
        <f t="shared" ca="1" si="124"/>
        <v>-1.4056470588151431</v>
      </c>
      <c r="E280" s="307">
        <f t="shared" ca="1" si="125"/>
        <v>-14.231970493033497</v>
      </c>
      <c r="F280" s="304">
        <f t="shared" ca="1" si="126"/>
        <v>14.301217702298352</v>
      </c>
      <c r="G280" s="306">
        <f t="shared" ca="1" si="127"/>
        <v>26.09107238846876</v>
      </c>
      <c r="H280" s="307">
        <f t="shared" ca="1" si="128"/>
        <v>81.097891361720315</v>
      </c>
      <c r="I280" s="304">
        <f t="shared" ca="1" si="129"/>
        <v>85.191619550855521</v>
      </c>
      <c r="J280" s="306">
        <f t="shared" ca="1" si="130"/>
        <v>382.90937916707975</v>
      </c>
      <c r="K280" s="307">
        <f t="shared" ca="1" si="131"/>
        <v>1794.9811732013652</v>
      </c>
      <c r="L280" s="304">
        <f t="shared" ca="1" si="116"/>
        <v>1835.3683567070311</v>
      </c>
      <c r="M280" s="306">
        <f t="shared" ca="1" si="132"/>
        <v>1.259531038237852</v>
      </c>
      <c r="N280" s="304">
        <f t="shared" ca="1" si="133"/>
        <v>72.165812656759627</v>
      </c>
      <c r="P280" s="310">
        <f t="shared" ca="1" si="134"/>
        <v>23</v>
      </c>
      <c r="Q280" s="304">
        <f t="shared" ca="1" si="135"/>
        <v>0</v>
      </c>
      <c r="R280" s="306">
        <f t="shared" ca="1" si="136"/>
        <v>0</v>
      </c>
      <c r="S280" s="307">
        <f t="shared" ca="1" si="137"/>
        <v>5.081000000000004</v>
      </c>
      <c r="T280" s="304">
        <f t="shared" ca="1" si="117"/>
        <v>49.844610000000038</v>
      </c>
      <c r="U280" s="311">
        <f t="shared" ca="1" si="118"/>
        <v>0</v>
      </c>
      <c r="V280" s="306">
        <f t="shared" ca="1" si="119"/>
        <v>1.0232240113264852</v>
      </c>
      <c r="W280" s="304">
        <f t="shared" ca="1" si="120"/>
        <v>22.801735863575821</v>
      </c>
      <c r="Y280" s="314" t="str">
        <f t="shared" ca="1" si="138"/>
        <v/>
      </c>
      <c r="Z280" s="315" t="str">
        <f t="shared" ca="1" si="139"/>
        <v/>
      </c>
      <c r="AA280" s="316" t="str">
        <f t="shared" ca="1" si="140"/>
        <v/>
      </c>
      <c r="AC280" s="310" t="e">
        <f t="shared" ca="1" si="141"/>
        <v>#N/A</v>
      </c>
      <c r="AD280" s="323" t="e">
        <f t="shared" ca="1" si="142"/>
        <v>#N/A</v>
      </c>
      <c r="AE280" s="324">
        <f t="shared" ca="1" si="121"/>
        <v>1794.9811732013652</v>
      </c>
      <c r="AG280" s="306">
        <f t="shared" ca="1" si="143"/>
        <v>-13.989029459701623</v>
      </c>
      <c r="AH280" s="304">
        <f t="shared" ca="1" si="144"/>
        <v>-4.640007186978762</v>
      </c>
    </row>
    <row r="281" spans="1:34" x14ac:dyDescent="0.2">
      <c r="A281" s="347">
        <f t="shared" ca="1" si="122"/>
        <v>0.1</v>
      </c>
      <c r="B281" s="304">
        <f t="shared" ca="1" si="123"/>
        <v>9.6999999999999833</v>
      </c>
      <c r="D281" s="306">
        <f t="shared" ca="1" si="124"/>
        <v>-1.3744019755435561</v>
      </c>
      <c r="E281" s="307">
        <f t="shared" ca="1" si="125"/>
        <v>-14.082001565915954</v>
      </c>
      <c r="F281" s="304">
        <f t="shared" ca="1" si="126"/>
        <v>14.148913346714561</v>
      </c>
      <c r="G281" s="306">
        <f t="shared" ca="1" si="127"/>
        <v>25.953632190914405</v>
      </c>
      <c r="H281" s="307">
        <f t="shared" ca="1" si="128"/>
        <v>79.689691205128725</v>
      </c>
      <c r="I281" s="304">
        <f t="shared" ca="1" si="129"/>
        <v>83.809533516599643</v>
      </c>
      <c r="J281" s="306">
        <f t="shared" ca="1" si="130"/>
        <v>385.51161439604891</v>
      </c>
      <c r="K281" s="307">
        <f t="shared" ca="1" si="131"/>
        <v>1803.0205523297077</v>
      </c>
      <c r="L281" s="304">
        <f t="shared" ca="1" si="116"/>
        <v>1843.7739332568872</v>
      </c>
      <c r="M281" s="306">
        <f t="shared" ca="1" si="132"/>
        <v>1.25594618344153</v>
      </c>
      <c r="N281" s="304">
        <f t="shared" ca="1" si="133"/>
        <v>71.960415606763149</v>
      </c>
      <c r="P281" s="310">
        <f t="shared" ca="1" si="134"/>
        <v>23</v>
      </c>
      <c r="Q281" s="304">
        <f t="shared" ca="1" si="135"/>
        <v>0</v>
      </c>
      <c r="R281" s="306">
        <f t="shared" ca="1" si="136"/>
        <v>0</v>
      </c>
      <c r="S281" s="307">
        <f t="shared" ca="1" si="137"/>
        <v>5.081000000000004</v>
      </c>
      <c r="T281" s="304">
        <f t="shared" ca="1" si="117"/>
        <v>49.844610000000038</v>
      </c>
      <c r="U281" s="311">
        <f t="shared" ca="1" si="118"/>
        <v>0</v>
      </c>
      <c r="V281" s="306">
        <f t="shared" ca="1" si="119"/>
        <v>1.0223950287023065</v>
      </c>
      <c r="W281" s="304">
        <f t="shared" ca="1" si="120"/>
        <v>22.050021351273582</v>
      </c>
      <c r="Y281" s="314" t="str">
        <f t="shared" ca="1" si="138"/>
        <v/>
      </c>
      <c r="Z281" s="315" t="str">
        <f t="shared" ca="1" si="139"/>
        <v/>
      </c>
      <c r="AA281" s="316" t="str">
        <f t="shared" ca="1" si="140"/>
        <v/>
      </c>
      <c r="AC281" s="310" t="e">
        <f t="shared" ca="1" si="141"/>
        <v>#N/A</v>
      </c>
      <c r="AD281" s="323" t="e">
        <f t="shared" ca="1" si="142"/>
        <v>#N/A</v>
      </c>
      <c r="AE281" s="324">
        <f t="shared" ca="1" si="121"/>
        <v>1803.0205523297077</v>
      </c>
      <c r="AG281" s="306">
        <f t="shared" ca="1" si="143"/>
        <v>-13.826245595434981</v>
      </c>
      <c r="AH281" s="304">
        <f t="shared" ca="1" si="144"/>
        <v>-4.4876472866710895</v>
      </c>
    </row>
    <row r="282" spans="1:34" x14ac:dyDescent="0.2">
      <c r="A282" s="347">
        <f t="shared" ca="1" si="122"/>
        <v>0.1</v>
      </c>
      <c r="B282" s="304">
        <f t="shared" ca="1" si="123"/>
        <v>9.7999999999999829</v>
      </c>
      <c r="D282" s="306">
        <f t="shared" ca="1" si="124"/>
        <v>-1.3438925353662738</v>
      </c>
      <c r="E282" s="307">
        <f t="shared" ca="1" si="125"/>
        <v>-13.936373540644784</v>
      </c>
      <c r="F282" s="304">
        <f t="shared" ca="1" si="126"/>
        <v>14.001019770395198</v>
      </c>
      <c r="G282" s="306">
        <f t="shared" ca="1" si="127"/>
        <v>25.819242937377776</v>
      </c>
      <c r="H282" s="307">
        <f t="shared" ca="1" si="128"/>
        <v>78.296053851064244</v>
      </c>
      <c r="I282" s="304">
        <f t="shared" ca="1" si="129"/>
        <v>82.443346332545744</v>
      </c>
      <c r="J282" s="306">
        <f t="shared" ca="1" si="130"/>
        <v>388.10025815246354</v>
      </c>
      <c r="K282" s="307">
        <f t="shared" ca="1" si="131"/>
        <v>1810.9198395825174</v>
      </c>
      <c r="L282" s="304">
        <f t="shared" ca="1" si="116"/>
        <v>1852.0400848177071</v>
      </c>
      <c r="M282" s="306">
        <f t="shared" ca="1" si="132"/>
        <v>1.2522613394864845</v>
      </c>
      <c r="N282" s="304">
        <f t="shared" ca="1" si="133"/>
        <v>71.749289599974745</v>
      </c>
      <c r="P282" s="310">
        <f t="shared" ca="1" si="134"/>
        <v>23</v>
      </c>
      <c r="Q282" s="304">
        <f t="shared" ca="1" si="135"/>
        <v>0</v>
      </c>
      <c r="R282" s="306">
        <f t="shared" ca="1" si="136"/>
        <v>0</v>
      </c>
      <c r="S282" s="307">
        <f t="shared" ca="1" si="137"/>
        <v>5.081000000000004</v>
      </c>
      <c r="T282" s="304">
        <f t="shared" ca="1" si="117"/>
        <v>49.844610000000038</v>
      </c>
      <c r="U282" s="311">
        <f t="shared" ca="1" si="118"/>
        <v>0</v>
      </c>
      <c r="V282" s="306">
        <f t="shared" ca="1" si="119"/>
        <v>1.0215810869230129</v>
      </c>
      <c r="W282" s="304">
        <f t="shared" ca="1" si="120"/>
        <v>21.32001495424641</v>
      </c>
      <c r="Y282" s="314" t="str">
        <f t="shared" ca="1" si="138"/>
        <v/>
      </c>
      <c r="Z282" s="315" t="str">
        <f t="shared" ca="1" si="139"/>
        <v/>
      </c>
      <c r="AA282" s="316" t="str">
        <f t="shared" ca="1" si="140"/>
        <v/>
      </c>
      <c r="AC282" s="310" t="e">
        <f t="shared" ca="1" si="141"/>
        <v>#N/A</v>
      </c>
      <c r="AD282" s="323" t="e">
        <f t="shared" ca="1" si="142"/>
        <v>#N/A</v>
      </c>
      <c r="AE282" s="324">
        <f t="shared" ca="1" si="121"/>
        <v>1810.9198395825174</v>
      </c>
      <c r="AG282" s="306">
        <f t="shared" ca="1" si="143"/>
        <v>-13.667468943893429</v>
      </c>
      <c r="AH282" s="304">
        <f t="shared" ca="1" si="144"/>
        <v>-4.3397011122364821</v>
      </c>
    </row>
    <row r="283" spans="1:34" x14ac:dyDescent="0.2">
      <c r="A283" s="347">
        <f t="shared" ca="1" si="122"/>
        <v>0.1</v>
      </c>
      <c r="B283" s="304">
        <f t="shared" ca="1" si="123"/>
        <v>9.8999999999999826</v>
      </c>
      <c r="D283" s="306">
        <f t="shared" ca="1" si="124"/>
        <v>-1.3140933050935621</v>
      </c>
      <c r="E283" s="307">
        <f t="shared" ca="1" si="125"/>
        <v>-13.79494721283946</v>
      </c>
      <c r="F283" s="304">
        <f t="shared" ca="1" si="126"/>
        <v>13.857395491921233</v>
      </c>
      <c r="G283" s="306">
        <f t="shared" ca="1" si="127"/>
        <v>25.68783360686842</v>
      </c>
      <c r="H283" s="307">
        <f t="shared" ca="1" si="128"/>
        <v>76.916559129780296</v>
      </c>
      <c r="I283" s="304">
        <f t="shared" ca="1" si="129"/>
        <v>81.092674538327742</v>
      </c>
      <c r="J283" s="306">
        <f t="shared" ca="1" si="130"/>
        <v>390.67561197967586</v>
      </c>
      <c r="K283" s="307">
        <f t="shared" ca="1" si="131"/>
        <v>1818.6804702315596</v>
      </c>
      <c r="L283" s="304">
        <f t="shared" ca="1" si="116"/>
        <v>1860.1682952349718</v>
      </c>
      <c r="M283" s="306">
        <f t="shared" ca="1" si="132"/>
        <v>1.2484727607738173</v>
      </c>
      <c r="N283" s="304">
        <f t="shared" ca="1" si="133"/>
        <v>71.532220029385812</v>
      </c>
      <c r="P283" s="310">
        <f t="shared" ca="1" si="134"/>
        <v>23</v>
      </c>
      <c r="Q283" s="304">
        <f t="shared" ca="1" si="135"/>
        <v>0</v>
      </c>
      <c r="R283" s="306">
        <f t="shared" ca="1" si="136"/>
        <v>0</v>
      </c>
      <c r="S283" s="307">
        <f t="shared" ca="1" si="137"/>
        <v>5.081000000000004</v>
      </c>
      <c r="T283" s="304">
        <f t="shared" ca="1" si="117"/>
        <v>49.844610000000038</v>
      </c>
      <c r="U283" s="311">
        <f t="shared" ca="1" si="118"/>
        <v>0</v>
      </c>
      <c r="V283" s="306">
        <f t="shared" ca="1" si="119"/>
        <v>1.0207820062424686</v>
      </c>
      <c r="W283" s="304">
        <f t="shared" ca="1" si="120"/>
        <v>20.611029879463388</v>
      </c>
      <c r="Y283" s="314" t="str">
        <f t="shared" ca="1" si="138"/>
        <v/>
      </c>
      <c r="Z283" s="315" t="str">
        <f t="shared" ca="1" si="139"/>
        <v/>
      </c>
      <c r="AA283" s="316" t="str">
        <f t="shared" ca="1" si="140"/>
        <v/>
      </c>
      <c r="AC283" s="310" t="e">
        <f t="shared" ca="1" si="141"/>
        <v>#N/A</v>
      </c>
      <c r="AD283" s="323" t="e">
        <f t="shared" ca="1" si="142"/>
        <v>#N/A</v>
      </c>
      <c r="AE283" s="324">
        <f t="shared" ca="1" si="121"/>
        <v>1818.6804702315596</v>
      </c>
      <c r="AG283" s="306">
        <f t="shared" ca="1" si="143"/>
        <v>-13.51253768426772</v>
      </c>
      <c r="AH283" s="304">
        <f t="shared" ca="1" si="144"/>
        <v>-4.196027347814681</v>
      </c>
    </row>
    <row r="284" spans="1:34" x14ac:dyDescent="0.2">
      <c r="A284" s="347">
        <f t="shared" ca="1" si="122"/>
        <v>0.1</v>
      </c>
      <c r="B284" s="304">
        <f t="shared" ca="1" si="123"/>
        <v>9.9999999999999822</v>
      </c>
      <c r="D284" s="306">
        <f t="shared" ca="1" si="124"/>
        <v>-1.284979955608671</v>
      </c>
      <c r="E284" s="307">
        <f t="shared" ca="1" si="125"/>
        <v>-13.65758941718347</v>
      </c>
      <c r="F284" s="304">
        <f t="shared" ca="1" si="126"/>
        <v>13.717905167141154</v>
      </c>
      <c r="G284" s="306">
        <f t="shared" ca="1" si="127"/>
        <v>25.559335611307553</v>
      </c>
      <c r="H284" s="307">
        <f t="shared" ca="1" si="128"/>
        <v>75.550800188061956</v>
      </c>
      <c r="I284" s="304">
        <f t="shared" ca="1" si="129"/>
        <v>79.757150437737664</v>
      </c>
      <c r="J284" s="306">
        <f t="shared" ca="1" si="130"/>
        <v>393.23797044058466</v>
      </c>
      <c r="K284" s="307">
        <f t="shared" ca="1" si="131"/>
        <v>1826.3038381974518</v>
      </c>
      <c r="L284" s="304">
        <f t="shared" ca="1" si="116"/>
        <v>1868.1600067475415</v>
      </c>
      <c r="M284" s="306">
        <f t="shared" ca="1" si="132"/>
        <v>1.2445765151071244</v>
      </c>
      <c r="N284" s="304">
        <f t="shared" ca="1" si="133"/>
        <v>71.308981596738178</v>
      </c>
      <c r="P284" s="310">
        <f t="shared" ca="1" si="134"/>
        <v>23</v>
      </c>
      <c r="Q284" s="304">
        <f t="shared" ca="1" si="135"/>
        <v>0</v>
      </c>
      <c r="R284" s="306">
        <f t="shared" ca="1" si="136"/>
        <v>0</v>
      </c>
      <c r="S284" s="307">
        <f t="shared" ca="1" si="137"/>
        <v>5.081000000000004</v>
      </c>
      <c r="T284" s="304">
        <f t="shared" ca="1" si="117"/>
        <v>49.844610000000038</v>
      </c>
      <c r="U284" s="311">
        <f t="shared" ca="1" si="118"/>
        <v>0</v>
      </c>
      <c r="V284" s="306">
        <f t="shared" ca="1" si="119"/>
        <v>1.0199976122043539</v>
      </c>
      <c r="W284" s="304">
        <f t="shared" ca="1" si="120"/>
        <v>19.922409000861819</v>
      </c>
      <c r="Y284" s="314" t="str">
        <f t="shared" ca="1" si="138"/>
        <v/>
      </c>
      <c r="Z284" s="315" t="str">
        <f t="shared" ca="1" si="139"/>
        <v/>
      </c>
      <c r="AA284" s="316" t="str">
        <f t="shared" ca="1" si="140"/>
        <v/>
      </c>
      <c r="AC284" s="310">
        <f t="shared" ca="1" si="141"/>
        <v>9.9999999999999822</v>
      </c>
      <c r="AD284" s="323">
        <f t="shared" ca="1" si="142"/>
        <v>393.23797044058466</v>
      </c>
      <c r="AE284" s="324">
        <f t="shared" ca="1" si="121"/>
        <v>1826.3038381974518</v>
      </c>
      <c r="AG284" s="306">
        <f t="shared" ca="1" si="143"/>
        <v>-13.361294857191847</v>
      </c>
      <c r="AH284" s="304">
        <f t="shared" ca="1" si="144"/>
        <v>-4.0564908245352038</v>
      </c>
    </row>
    <row r="285" spans="1:34" x14ac:dyDescent="0.2">
      <c r="A285" s="347">
        <f t="shared" ca="1" si="122"/>
        <v>0.1</v>
      </c>
      <c r="B285" s="304">
        <f t="shared" ca="1" si="123"/>
        <v>10.099999999999982</v>
      </c>
      <c r="D285" s="306">
        <f t="shared" ca="1" si="124"/>
        <v>-1.2565292084061808</v>
      </c>
      <c r="E285" s="307">
        <f t="shared" ca="1" si="125"/>
        <v>-13.524172723361433</v>
      </c>
      <c r="F285" s="304">
        <f t="shared" ca="1" si="126"/>
        <v>13.582419280190525</v>
      </c>
      <c r="G285" s="306">
        <f t="shared" ca="1" si="127"/>
        <v>25.433682690466934</v>
      </c>
      <c r="H285" s="307">
        <f t="shared" ca="1" si="128"/>
        <v>74.198382915725816</v>
      </c>
      <c r="I285" s="304">
        <f t="shared" ca="1" si="129"/>
        <v>78.436421657977419</v>
      </c>
      <c r="J285" s="306">
        <f t="shared" ca="1" si="130"/>
        <v>395.78762135567337</v>
      </c>
      <c r="K285" s="307">
        <f t="shared" ca="1" si="131"/>
        <v>1833.7912973526411</v>
      </c>
      <c r="L285" s="304">
        <f t="shared" ca="1" si="116"/>
        <v>1876.0166213188688</v>
      </c>
      <c r="M285" s="306">
        <f t="shared" ca="1" si="132"/>
        <v>1.2405684725046355</v>
      </c>
      <c r="N285" s="304">
        <f t="shared" ca="1" si="133"/>
        <v>71.079337671506934</v>
      </c>
      <c r="P285" s="310">
        <f t="shared" ca="1" si="134"/>
        <v>23</v>
      </c>
      <c r="Q285" s="304">
        <f t="shared" ca="1" si="135"/>
        <v>0</v>
      </c>
      <c r="R285" s="306">
        <f t="shared" ca="1" si="136"/>
        <v>0</v>
      </c>
      <c r="S285" s="307">
        <f t="shared" ca="1" si="137"/>
        <v>5.081000000000004</v>
      </c>
      <c r="T285" s="304">
        <f t="shared" ca="1" si="117"/>
        <v>49.844610000000038</v>
      </c>
      <c r="U285" s="311">
        <f t="shared" ca="1" si="118"/>
        <v>0</v>
      </c>
      <c r="V285" s="306">
        <f t="shared" ca="1" si="119"/>
        <v>1.0192277354708104</v>
      </c>
      <c r="W285" s="304">
        <f t="shared" ca="1" si="120"/>
        <v>19.253523386077749</v>
      </c>
      <c r="Y285" s="314" t="str">
        <f t="shared" ca="1" si="138"/>
        <v/>
      </c>
      <c r="Z285" s="315" t="str">
        <f t="shared" ca="1" si="139"/>
        <v/>
      </c>
      <c r="AA285" s="316" t="str">
        <f t="shared" ca="1" si="140"/>
        <v/>
      </c>
      <c r="AC285" s="310" t="e">
        <f t="shared" ca="1" si="141"/>
        <v>#N/A</v>
      </c>
      <c r="AD285" s="323" t="e">
        <f t="shared" ca="1" si="142"/>
        <v>#N/A</v>
      </c>
      <c r="AE285" s="324">
        <f t="shared" ca="1" si="121"/>
        <v>1833.7912973526411</v>
      </c>
      <c r="AG285" s="306">
        <f t="shared" ca="1" si="143"/>
        <v>-13.213587961587098</v>
      </c>
      <c r="AH285" s="304">
        <f t="shared" ca="1" si="144"/>
        <v>-3.9209622123325731</v>
      </c>
    </row>
    <row r="286" spans="1:34" x14ac:dyDescent="0.2">
      <c r="A286" s="347">
        <f t="shared" ca="1" si="122"/>
        <v>0.1</v>
      </c>
      <c r="B286" s="304">
        <f t="shared" ca="1" si="123"/>
        <v>10.199999999999982</v>
      </c>
      <c r="D286" s="306">
        <f t="shared" ca="1" si="124"/>
        <v>-1.2287187854918777</v>
      </c>
      <c r="E286" s="307">
        <f t="shared" ca="1" si="125"/>
        <v>-13.394575149859989</v>
      </c>
      <c r="F286" s="304">
        <f t="shared" ca="1" si="126"/>
        <v>13.450813852665846</v>
      </c>
      <c r="G286" s="306">
        <f t="shared" ca="1" si="127"/>
        <v>25.310810811917747</v>
      </c>
      <c r="H286" s="307">
        <f t="shared" ca="1" si="128"/>
        <v>72.858925400739821</v>
      </c>
      <c r="I286" s="304">
        <f t="shared" ca="1" si="129"/>
        <v>77.130150748635657</v>
      </c>
      <c r="J286" s="306">
        <f t="shared" ca="1" si="130"/>
        <v>398.32484603079263</v>
      </c>
      <c r="K286" s="307">
        <f t="shared" ca="1" si="131"/>
        <v>1841.1441627684644</v>
      </c>
      <c r="L286" s="304">
        <f t="shared" ca="1" si="116"/>
        <v>1883.7395019115154</v>
      </c>
      <c r="M286" s="306">
        <f t="shared" ca="1" si="132"/>
        <v>1.2364442932383894</v>
      </c>
      <c r="N286" s="304">
        <f t="shared" ca="1" si="133"/>
        <v>70.843039605595663</v>
      </c>
      <c r="P286" s="310">
        <f t="shared" ca="1" si="134"/>
        <v>23</v>
      </c>
      <c r="Q286" s="304">
        <f t="shared" ca="1" si="135"/>
        <v>0</v>
      </c>
      <c r="R286" s="306">
        <f t="shared" ca="1" si="136"/>
        <v>0</v>
      </c>
      <c r="S286" s="307">
        <f t="shared" ca="1" si="137"/>
        <v>5.081000000000004</v>
      </c>
      <c r="T286" s="304">
        <f t="shared" ca="1" si="117"/>
        <v>49.844610000000038</v>
      </c>
      <c r="U286" s="311">
        <f t="shared" ca="1" si="118"/>
        <v>0</v>
      </c>
      <c r="V286" s="306">
        <f t="shared" ca="1" si="119"/>
        <v>1.0184722116585776</v>
      </c>
      <c r="W286" s="304">
        <f t="shared" ca="1" si="120"/>
        <v>18.603770909609711</v>
      </c>
      <c r="Y286" s="314" t="str">
        <f t="shared" ca="1" si="138"/>
        <v/>
      </c>
      <c r="Z286" s="315" t="str">
        <f t="shared" ca="1" si="139"/>
        <v/>
      </c>
      <c r="AA286" s="316" t="str">
        <f t="shared" ca="1" si="140"/>
        <v/>
      </c>
      <c r="AC286" s="310" t="e">
        <f t="shared" ca="1" si="141"/>
        <v>#N/A</v>
      </c>
      <c r="AD286" s="323" t="e">
        <f t="shared" ca="1" si="142"/>
        <v>#N/A</v>
      </c>
      <c r="AE286" s="324">
        <f t="shared" ca="1" si="121"/>
        <v>1841.1441627684644</v>
      </c>
      <c r="AG286" s="306">
        <f t="shared" ca="1" si="143"/>
        <v>-13.069268561724783</v>
      </c>
      <c r="AH286" s="304">
        <f t="shared" ca="1" si="144"/>
        <v>-3.7893177299897136</v>
      </c>
    </row>
    <row r="287" spans="1:34" x14ac:dyDescent="0.2">
      <c r="A287" s="347">
        <f t="shared" ca="1" si="122"/>
        <v>0.1</v>
      </c>
      <c r="B287" s="304">
        <f t="shared" ca="1" si="123"/>
        <v>10.299999999999981</v>
      </c>
      <c r="D287" s="306">
        <f t="shared" ca="1" si="124"/>
        <v>-1.201527362438134</v>
      </c>
      <c r="E287" s="307">
        <f t="shared" ca="1" si="125"/>
        <v>-13.268679894427089</v>
      </c>
      <c r="F287" s="304">
        <f t="shared" ca="1" si="126"/>
        <v>13.322970169727965</v>
      </c>
      <c r="G287" s="306">
        <f t="shared" ca="1" si="127"/>
        <v>25.190658075673934</v>
      </c>
      <c r="H287" s="307">
        <f t="shared" ca="1" si="128"/>
        <v>71.532057411297117</v>
      </c>
      <c r="I287" s="304">
        <f t="shared" ca="1" si="129"/>
        <v>75.838014819604965</v>
      </c>
      <c r="J287" s="306">
        <f t="shared" ca="1" si="130"/>
        <v>400.84991947517221</v>
      </c>
      <c r="K287" s="307">
        <f t="shared" ca="1" si="131"/>
        <v>1848.3637119090663</v>
      </c>
      <c r="L287" s="304">
        <f t="shared" ca="1" si="116"/>
        <v>1891.3299737077912</v>
      </c>
      <c r="M287" s="306">
        <f t="shared" ca="1" si="132"/>
        <v>1.2321994150421134</v>
      </c>
      <c r="N287" s="304">
        <f t="shared" ca="1" si="133"/>
        <v>70.599826000401947</v>
      </c>
      <c r="P287" s="310">
        <f t="shared" ca="1" si="134"/>
        <v>23</v>
      </c>
      <c r="Q287" s="304">
        <f t="shared" ca="1" si="135"/>
        <v>0</v>
      </c>
      <c r="R287" s="306">
        <f t="shared" ca="1" si="136"/>
        <v>0</v>
      </c>
      <c r="S287" s="307">
        <f t="shared" ca="1" si="137"/>
        <v>5.081000000000004</v>
      </c>
      <c r="T287" s="304">
        <f t="shared" ca="1" si="117"/>
        <v>49.844610000000038</v>
      </c>
      <c r="U287" s="311">
        <f t="shared" ca="1" si="118"/>
        <v>0</v>
      </c>
      <c r="V287" s="306">
        <f t="shared" ca="1" si="119"/>
        <v>1.0177308811822448</v>
      </c>
      <c r="W287" s="304">
        <f t="shared" ca="1" si="120"/>
        <v>17.972574946694298</v>
      </c>
      <c r="Y287" s="314" t="str">
        <f t="shared" ca="1" si="138"/>
        <v/>
      </c>
      <c r="Z287" s="315" t="str">
        <f t="shared" ca="1" si="139"/>
        <v/>
      </c>
      <c r="AA287" s="316" t="str">
        <f t="shared" ca="1" si="140"/>
        <v/>
      </c>
      <c r="AC287" s="310" t="e">
        <f t="shared" ca="1" si="141"/>
        <v>#N/A</v>
      </c>
      <c r="AD287" s="323" t="e">
        <f t="shared" ca="1" si="142"/>
        <v>#N/A</v>
      </c>
      <c r="AE287" s="324">
        <f t="shared" ca="1" si="121"/>
        <v>1848.3637119090663</v>
      </c>
      <c r="AG287" s="306">
        <f t="shared" ca="1" si="143"/>
        <v>-12.928191902542238</v>
      </c>
      <c r="AH287" s="304">
        <f t="shared" ca="1" si="144"/>
        <v>-3.6614388721924223</v>
      </c>
    </row>
    <row r="288" spans="1:34" x14ac:dyDescent="0.2">
      <c r="A288" s="347">
        <f t="shared" ca="1" si="122"/>
        <v>0.1</v>
      </c>
      <c r="B288" s="304">
        <f t="shared" ca="1" si="123"/>
        <v>10.399999999999981</v>
      </c>
      <c r="D288" s="306">
        <f t="shared" ca="1" si="124"/>
        <v>-1.1749345244059199</v>
      </c>
      <c r="E288" s="307">
        <f t="shared" ca="1" si="125"/>
        <v>-13.146375080073048</v>
      </c>
      <c r="F288" s="304">
        <f t="shared" ca="1" si="126"/>
        <v>13.19877452200039</v>
      </c>
      <c r="G288" s="306">
        <f t="shared" ca="1" si="127"/>
        <v>25.073164623233342</v>
      </c>
      <c r="H288" s="307">
        <f t="shared" ca="1" si="128"/>
        <v>70.217419903289809</v>
      </c>
      <c r="I288" s="304">
        <f t="shared" ca="1" si="129"/>
        <v>74.559705217353695</v>
      </c>
      <c r="J288" s="306">
        <f t="shared" ca="1" si="130"/>
        <v>403.36311061011759</v>
      </c>
      <c r="K288" s="307">
        <f t="shared" ca="1" si="131"/>
        <v>1855.4511857747957</v>
      </c>
      <c r="L288" s="304">
        <f t="shared" ca="1" si="116"/>
        <v>1898.7893252791805</v>
      </c>
      <c r="M288" s="306">
        <f t="shared" ca="1" si="132"/>
        <v>1.2278290394249698</v>
      </c>
      <c r="N288" s="304">
        <f t="shared" ca="1" si="133"/>
        <v>70.349421922652738</v>
      </c>
      <c r="P288" s="310">
        <f t="shared" ca="1" si="134"/>
        <v>23</v>
      </c>
      <c r="Q288" s="304">
        <f t="shared" ca="1" si="135"/>
        <v>0</v>
      </c>
      <c r="R288" s="306">
        <f t="shared" ca="1" si="136"/>
        <v>0</v>
      </c>
      <c r="S288" s="307">
        <f t="shared" ca="1" si="137"/>
        <v>5.081000000000004</v>
      </c>
      <c r="T288" s="304">
        <f t="shared" ca="1" si="117"/>
        <v>49.844610000000038</v>
      </c>
      <c r="U288" s="311">
        <f t="shared" ca="1" si="118"/>
        <v>0</v>
      </c>
      <c r="V288" s="306">
        <f t="shared" ca="1" si="119"/>
        <v>1.0170035891042577</v>
      </c>
      <c r="W288" s="304">
        <f t="shared" ca="1" si="120"/>
        <v>17.359383142596613</v>
      </c>
      <c r="Y288" s="314" t="str">
        <f t="shared" ca="1" si="138"/>
        <v/>
      </c>
      <c r="Z288" s="315" t="str">
        <f t="shared" ca="1" si="139"/>
        <v/>
      </c>
      <c r="AA288" s="316" t="str">
        <f t="shared" ca="1" si="140"/>
        <v/>
      </c>
      <c r="AC288" s="310" t="e">
        <f t="shared" ca="1" si="141"/>
        <v>#N/A</v>
      </c>
      <c r="AD288" s="323" t="e">
        <f t="shared" ca="1" si="142"/>
        <v>#N/A</v>
      </c>
      <c r="AE288" s="324">
        <f t="shared" ca="1" si="121"/>
        <v>1855.4511857747957</v>
      </c>
      <c r="AG288" s="306">
        <f t="shared" ca="1" si="143"/>
        <v>-12.790216531262539</v>
      </c>
      <c r="AH288" s="304">
        <f t="shared" ca="1" si="144"/>
        <v>-3.5372121524688613</v>
      </c>
    </row>
    <row r="289" spans="1:34" x14ac:dyDescent="0.2">
      <c r="A289" s="347">
        <f t="shared" ca="1" si="122"/>
        <v>0.1</v>
      </c>
      <c r="B289" s="304">
        <f t="shared" ca="1" si="123"/>
        <v>10.49999999999998</v>
      </c>
      <c r="D289" s="306">
        <f t="shared" ca="1" si="124"/>
        <v>-1.1489207249605689</v>
      </c>
      <c r="E289" s="307">
        <f t="shared" ca="1" si="125"/>
        <v>-13.027553515577923</v>
      </c>
      <c r="F289" s="304">
        <f t="shared" ca="1" si="126"/>
        <v>13.078117962210412</v>
      </c>
      <c r="G289" s="306">
        <f t="shared" ca="1" si="127"/>
        <v>24.958272550737284</v>
      </c>
      <c r="H289" s="307">
        <f t="shared" ca="1" si="128"/>
        <v>68.914664551732017</v>
      </c>
      <c r="I289" s="304">
        <f t="shared" ca="1" si="129"/>
        <v>73.294927239165986</v>
      </c>
      <c r="J289" s="306">
        <f t="shared" ca="1" si="130"/>
        <v>405.86468246881611</v>
      </c>
      <c r="K289" s="307">
        <f t="shared" ca="1" si="131"/>
        <v>1862.4077899975468</v>
      </c>
      <c r="L289" s="304">
        <f t="shared" ca="1" si="116"/>
        <v>1906.1188097070601</v>
      </c>
      <c r="M289" s="306">
        <f t="shared" ca="1" si="132"/>
        <v>1.2233281170235373</v>
      </c>
      <c r="N289" s="304">
        <f t="shared" ca="1" si="133"/>
        <v>70.091538065134756</v>
      </c>
      <c r="P289" s="310">
        <f t="shared" ca="1" si="134"/>
        <v>23</v>
      </c>
      <c r="Q289" s="304">
        <f t="shared" ca="1" si="135"/>
        <v>0</v>
      </c>
      <c r="R289" s="306">
        <f t="shared" ca="1" si="136"/>
        <v>0</v>
      </c>
      <c r="S289" s="307">
        <f t="shared" ca="1" si="137"/>
        <v>5.081000000000004</v>
      </c>
      <c r="T289" s="304">
        <f t="shared" ca="1" si="117"/>
        <v>49.844610000000038</v>
      </c>
      <c r="U289" s="311">
        <f t="shared" ca="1" si="118"/>
        <v>0</v>
      </c>
      <c r="V289" s="306">
        <f t="shared" ca="1" si="119"/>
        <v>1.0162901849913533</v>
      </c>
      <c r="W289" s="304">
        <f t="shared" ca="1" si="120"/>
        <v>16.763666252408449</v>
      </c>
      <c r="Y289" s="314" t="str">
        <f t="shared" ca="1" si="138"/>
        <v/>
      </c>
      <c r="Z289" s="315" t="str">
        <f t="shared" ca="1" si="139"/>
        <v/>
      </c>
      <c r="AA289" s="316" t="str">
        <f t="shared" ca="1" si="140"/>
        <v/>
      </c>
      <c r="AC289" s="310" t="e">
        <f t="shared" ca="1" si="141"/>
        <v>#N/A</v>
      </c>
      <c r="AD289" s="323" t="e">
        <f t="shared" ca="1" si="142"/>
        <v>#N/A</v>
      </c>
      <c r="AE289" s="324">
        <f t="shared" ca="1" si="121"/>
        <v>1862.4077899975468</v>
      </c>
      <c r="AG289" s="306">
        <f t="shared" ca="1" si="143"/>
        <v>-12.655203923369061</v>
      </c>
      <c r="AH289" s="304">
        <f t="shared" ca="1" si="144"/>
        <v>-3.4165288609715803</v>
      </c>
    </row>
    <row r="290" spans="1:34" x14ac:dyDescent="0.2">
      <c r="A290" s="347">
        <f t="shared" ca="1" si="122"/>
        <v>0.1</v>
      </c>
      <c r="B290" s="304">
        <f t="shared" ca="1" si="123"/>
        <v>10.59999999999998</v>
      </c>
      <c r="D290" s="306">
        <f t="shared" ca="1" si="124"/>
        <v>-1.1234672475232657</v>
      </c>
      <c r="E290" s="307">
        <f t="shared" ca="1" si="125"/>
        <v>-12.912112469544148</v>
      </c>
      <c r="F290" s="304">
        <f t="shared" ca="1" si="126"/>
        <v>12.960896075596587</v>
      </c>
      <c r="G290" s="306">
        <f t="shared" ca="1" si="127"/>
        <v>24.845925825984956</v>
      </c>
      <c r="H290" s="307">
        <f t="shared" ca="1" si="128"/>
        <v>67.623453304777598</v>
      </c>
      <c r="I290" s="304">
        <f t="shared" ca="1" si="129"/>
        <v>72.043399885164931</v>
      </c>
      <c r="J290" s="306">
        <f t="shared" ca="1" si="130"/>
        <v>408.35489238765223</v>
      </c>
      <c r="K290" s="307">
        <f t="shared" ca="1" si="131"/>
        <v>1869.2346958903722</v>
      </c>
      <c r="L290" s="304">
        <f t="shared" ca="1" si="116"/>
        <v>1913.319645657072</v>
      </c>
      <c r="M290" s="306">
        <f t="shared" ca="1" si="132"/>
        <v>1.2186913319192807</v>
      </c>
      <c r="N290" s="304">
        <f t="shared" ca="1" si="133"/>
        <v>69.825869848151726</v>
      </c>
      <c r="P290" s="310">
        <f t="shared" ca="1" si="134"/>
        <v>23</v>
      </c>
      <c r="Q290" s="304">
        <f t="shared" ca="1" si="135"/>
        <v>0</v>
      </c>
      <c r="R290" s="306">
        <f t="shared" ca="1" si="136"/>
        <v>0</v>
      </c>
      <c r="S290" s="307">
        <f t="shared" ca="1" si="137"/>
        <v>5.081000000000004</v>
      </c>
      <c r="T290" s="304">
        <f t="shared" ca="1" si="117"/>
        <v>49.844610000000038</v>
      </c>
      <c r="U290" s="311">
        <f t="shared" ca="1" si="118"/>
        <v>0</v>
      </c>
      <c r="V290" s="306">
        <f t="shared" ca="1" si="119"/>
        <v>1.0155905227770954</v>
      </c>
      <c r="W290" s="304">
        <f t="shared" ca="1" si="120"/>
        <v>16.184917046804653</v>
      </c>
      <c r="Y290" s="314" t="str">
        <f t="shared" ca="1" si="138"/>
        <v/>
      </c>
      <c r="Z290" s="315" t="str">
        <f t="shared" ca="1" si="139"/>
        <v/>
      </c>
      <c r="AA290" s="316" t="str">
        <f t="shared" ca="1" si="140"/>
        <v/>
      </c>
      <c r="AC290" s="310" t="e">
        <f t="shared" ca="1" si="141"/>
        <v>#N/A</v>
      </c>
      <c r="AD290" s="323" t="e">
        <f t="shared" ca="1" si="142"/>
        <v>#N/A</v>
      </c>
      <c r="AE290" s="324">
        <f t="shared" ca="1" si="121"/>
        <v>1869.2346958903722</v>
      </c>
      <c r="AG290" s="306">
        <f t="shared" ca="1" si="143"/>
        <v>-12.523018110971083</v>
      </c>
      <c r="AH290" s="304">
        <f t="shared" ca="1" si="144"/>
        <v>-3.2992848361362794</v>
      </c>
    </row>
    <row r="291" spans="1:34" x14ac:dyDescent="0.2">
      <c r="A291" s="347">
        <f t="shared" ca="1" si="122"/>
        <v>0.1</v>
      </c>
      <c r="B291" s="304">
        <f t="shared" ca="1" si="123"/>
        <v>10.69999999999998</v>
      </c>
      <c r="D291" s="306">
        <f t="shared" ca="1" si="124"/>
        <v>-1.0985561693140868</v>
      </c>
      <c r="E291" s="307">
        <f t="shared" ca="1" si="125"/>
        <v>-12.799953457101314</v>
      </c>
      <c r="F291" s="304">
        <f t="shared" ca="1" si="126"/>
        <v>12.847008763175104</v>
      </c>
      <c r="G291" s="306">
        <f t="shared" ca="1" si="127"/>
        <v>24.736070209053548</v>
      </c>
      <c r="H291" s="307">
        <f t="shared" ca="1" si="128"/>
        <v>66.343457959067464</v>
      </c>
      <c r="I291" s="304">
        <f t="shared" ca="1" si="129"/>
        <v>70.80485564813884</v>
      </c>
      <c r="J291" s="306">
        <f t="shared" ca="1" si="130"/>
        <v>410.83399218940417</v>
      </c>
      <c r="K291" s="307">
        <f t="shared" ca="1" si="131"/>
        <v>1875.9330414535646</v>
      </c>
      <c r="L291" s="304">
        <f t="shared" ca="1" si="116"/>
        <v>1920.393018409384</v>
      </c>
      <c r="M291" s="306">
        <f t="shared" ca="1" si="132"/>
        <v>1.2139130848433517</v>
      </c>
      <c r="N291" s="304">
        <f t="shared" ca="1" si="133"/>
        <v>69.552096457230277</v>
      </c>
      <c r="P291" s="310">
        <f t="shared" ca="1" si="134"/>
        <v>23</v>
      </c>
      <c r="Q291" s="304">
        <f t="shared" ca="1" si="135"/>
        <v>0</v>
      </c>
      <c r="R291" s="306">
        <f t="shared" ca="1" si="136"/>
        <v>0</v>
      </c>
      <c r="S291" s="307">
        <f t="shared" ca="1" si="137"/>
        <v>5.081000000000004</v>
      </c>
      <c r="T291" s="304">
        <f t="shared" ca="1" si="117"/>
        <v>49.844610000000038</v>
      </c>
      <c r="U291" s="311">
        <f t="shared" ca="1" si="118"/>
        <v>0</v>
      </c>
      <c r="V291" s="306">
        <f t="shared" ca="1" si="119"/>
        <v>1.0149044606302267</v>
      </c>
      <c r="W291" s="304">
        <f t="shared" ca="1" si="120"/>
        <v>15.622649279537939</v>
      </c>
      <c r="Y291" s="314" t="str">
        <f t="shared" ca="1" si="138"/>
        <v/>
      </c>
      <c r="Z291" s="315" t="str">
        <f t="shared" ca="1" si="139"/>
        <v/>
      </c>
      <c r="AA291" s="316" t="str">
        <f t="shared" ca="1" si="140"/>
        <v/>
      </c>
      <c r="AC291" s="310" t="e">
        <f t="shared" ca="1" si="141"/>
        <v>#N/A</v>
      </c>
      <c r="AD291" s="323" t="e">
        <f t="shared" ca="1" si="142"/>
        <v>#N/A</v>
      </c>
      <c r="AE291" s="324">
        <f t="shared" ca="1" si="121"/>
        <v>1875.9330414535646</v>
      </c>
      <c r="AG291" s="306">
        <f t="shared" ca="1" si="143"/>
        <v>-12.393525311566147</v>
      </c>
      <c r="AH291" s="304">
        <f t="shared" ca="1" si="144"/>
        <v>-3.1853802493219132</v>
      </c>
    </row>
    <row r="292" spans="1:34" x14ac:dyDescent="0.2">
      <c r="A292" s="347">
        <f t="shared" ca="1" si="122"/>
        <v>0.1</v>
      </c>
      <c r="B292" s="304">
        <f t="shared" ca="1" si="123"/>
        <v>10.799999999999979</v>
      </c>
      <c r="D292" s="306">
        <f t="shared" ca="1" si="124"/>
        <v>-1.0741703276554375</v>
      </c>
      <c r="E292" s="307">
        <f t="shared" ca="1" si="125"/>
        <v>-12.690982038432407</v>
      </c>
      <c r="F292" s="304">
        <f t="shared" ca="1" si="126"/>
        <v>12.736360037021148</v>
      </c>
      <c r="G292" s="306">
        <f t="shared" ca="1" si="127"/>
        <v>24.628653176288005</v>
      </c>
      <c r="H292" s="307">
        <f t="shared" ca="1" si="128"/>
        <v>65.074359755224222</v>
      </c>
      <c r="I292" s="304">
        <f t="shared" ca="1" si="129"/>
        <v>69.579040341400429</v>
      </c>
      <c r="J292" s="306">
        <f t="shared" ca="1" si="130"/>
        <v>413.30222835867124</v>
      </c>
      <c r="K292" s="307">
        <f t="shared" ca="1" si="131"/>
        <v>1882.5039323392791</v>
      </c>
      <c r="L292" s="304">
        <f t="shared" ca="1" si="116"/>
        <v>1927.3400808469407</v>
      </c>
      <c r="M292" s="306">
        <f t="shared" ca="1" si="132"/>
        <v>1.2089874751848375</v>
      </c>
      <c r="N292" s="304">
        <f t="shared" ca="1" si="133"/>
        <v>69.269879812268542</v>
      </c>
      <c r="P292" s="310">
        <f t="shared" ca="1" si="134"/>
        <v>23</v>
      </c>
      <c r="Q292" s="304">
        <f t="shared" ca="1" si="135"/>
        <v>0</v>
      </c>
      <c r="R292" s="306">
        <f t="shared" ca="1" si="136"/>
        <v>0</v>
      </c>
      <c r="S292" s="307">
        <f t="shared" ca="1" si="137"/>
        <v>5.081000000000004</v>
      </c>
      <c r="T292" s="304">
        <f t="shared" ca="1" si="117"/>
        <v>49.844610000000038</v>
      </c>
      <c r="U292" s="311">
        <f t="shared" ca="1" si="118"/>
        <v>0</v>
      </c>
      <c r="V292" s="306">
        <f t="shared" ca="1" si="119"/>
        <v>1.0142318608285437</v>
      </c>
      <c r="W292" s="304">
        <f t="shared" ca="1" si="120"/>
        <v>15.076396712754482</v>
      </c>
      <c r="Y292" s="314" t="str">
        <f t="shared" ca="1" si="138"/>
        <v/>
      </c>
      <c r="Z292" s="315" t="str">
        <f t="shared" ca="1" si="139"/>
        <v/>
      </c>
      <c r="AA292" s="316" t="str">
        <f t="shared" ca="1" si="140"/>
        <v/>
      </c>
      <c r="AC292" s="310" t="e">
        <f t="shared" ca="1" si="141"/>
        <v>#N/A</v>
      </c>
      <c r="AD292" s="323" t="e">
        <f t="shared" ca="1" si="142"/>
        <v>#N/A</v>
      </c>
      <c r="AE292" s="324">
        <f t="shared" ca="1" si="121"/>
        <v>1882.5039323392791</v>
      </c>
      <c r="AG292" s="306">
        <f t="shared" ca="1" si="143"/>
        <v>-12.266593555158499</v>
      </c>
      <c r="AH292" s="304">
        <f t="shared" ca="1" si="144"/>
        <v>-3.0747194016016386</v>
      </c>
    </row>
    <row r="293" spans="1:34" x14ac:dyDescent="0.2">
      <c r="A293" s="347">
        <f t="shared" ca="1" si="122"/>
        <v>0.1</v>
      </c>
      <c r="B293" s="304">
        <f t="shared" ca="1" si="123"/>
        <v>10.899999999999979</v>
      </c>
      <c r="D293" s="306">
        <f t="shared" ca="1" si="124"/>
        <v>-1.0502932885169209</v>
      </c>
      <c r="E293" s="307">
        <f t="shared" ca="1" si="125"/>
        <v>-12.585107628347739</v>
      </c>
      <c r="F293" s="304">
        <f t="shared" ca="1" si="126"/>
        <v>12.628857826779115</v>
      </c>
      <c r="G293" s="306">
        <f t="shared" ca="1" si="127"/>
        <v>24.523623847436312</v>
      </c>
      <c r="H293" s="307">
        <f t="shared" ca="1" si="128"/>
        <v>63.815848992389448</v>
      </c>
      <c r="I293" s="304">
        <f t="shared" ca="1" si="129"/>
        <v>68.365712965126022</v>
      </c>
      <c r="J293" s="306">
        <f t="shared" ca="1" si="130"/>
        <v>415.75984220985748</v>
      </c>
      <c r="K293" s="307">
        <f t="shared" ca="1" si="131"/>
        <v>1888.9484427766597</v>
      </c>
      <c r="L293" s="304">
        <f t="shared" ca="1" si="116"/>
        <v>1934.1619544036982</v>
      </c>
      <c r="M293" s="306">
        <f t="shared" ca="1" si="132"/>
        <v>1.203908281712567</v>
      </c>
      <c r="N293" s="304">
        <f t="shared" ca="1" si="133"/>
        <v>68.978863462977046</v>
      </c>
      <c r="P293" s="310">
        <f t="shared" ca="1" si="134"/>
        <v>23</v>
      </c>
      <c r="Q293" s="304">
        <f t="shared" ca="1" si="135"/>
        <v>0</v>
      </c>
      <c r="R293" s="306">
        <f t="shared" ca="1" si="136"/>
        <v>0</v>
      </c>
      <c r="S293" s="307">
        <f t="shared" ca="1" si="137"/>
        <v>5.081000000000004</v>
      </c>
      <c r="T293" s="304">
        <f t="shared" ca="1" si="117"/>
        <v>49.844610000000038</v>
      </c>
      <c r="U293" s="311">
        <f t="shared" ca="1" si="118"/>
        <v>0</v>
      </c>
      <c r="V293" s="306">
        <f t="shared" ca="1" si="119"/>
        <v>1.0135725896380361</v>
      </c>
      <c r="W293" s="304">
        <f t="shared" ca="1" si="120"/>
        <v>14.545712196492026</v>
      </c>
      <c r="Y293" s="314" t="str">
        <f t="shared" ca="1" si="138"/>
        <v/>
      </c>
      <c r="Z293" s="315" t="str">
        <f t="shared" ca="1" si="139"/>
        <v/>
      </c>
      <c r="AA293" s="316" t="str">
        <f t="shared" ca="1" si="140"/>
        <v/>
      </c>
      <c r="AC293" s="310" t="e">
        <f t="shared" ca="1" si="141"/>
        <v>#N/A</v>
      </c>
      <c r="AD293" s="323" t="e">
        <f t="shared" ca="1" si="142"/>
        <v>#N/A</v>
      </c>
      <c r="AE293" s="324">
        <f t="shared" ca="1" si="121"/>
        <v>1888.9484427766597</v>
      </c>
      <c r="AG293" s="306">
        <f t="shared" ca="1" si="143"/>
        <v>-12.142092307629831</v>
      </c>
      <c r="AH293" s="304">
        <f t="shared" ca="1" si="144"/>
        <v>-2.9672105319335702</v>
      </c>
    </row>
    <row r="294" spans="1:34" x14ac:dyDescent="0.2">
      <c r="A294" s="347">
        <f t="shared" ca="1" si="122"/>
        <v>0.1</v>
      </c>
      <c r="B294" s="304">
        <f t="shared" ca="1" si="123"/>
        <v>10.999999999999979</v>
      </c>
      <c r="D294" s="306">
        <f t="shared" ca="1" si="124"/>
        <v>-1.0269093171942407</v>
      </c>
      <c r="E294" s="307">
        <f t="shared" ca="1" si="125"/>
        <v>-12.482243316184945</v>
      </c>
      <c r="F294" s="304">
        <f t="shared" ca="1" si="126"/>
        <v>12.524413796668654</v>
      </c>
      <c r="G294" s="306">
        <f t="shared" ca="1" si="127"/>
        <v>24.42093291571689</v>
      </c>
      <c r="H294" s="307">
        <f t="shared" ca="1" si="128"/>
        <v>62.567624660770953</v>
      </c>
      <c r="I294" s="304">
        <f t="shared" ca="1" si="129"/>
        <v>67.164645611847433</v>
      </c>
      <c r="J294" s="306">
        <f t="shared" ca="1" si="130"/>
        <v>418.20707004801517</v>
      </c>
      <c r="K294" s="307">
        <f t="shared" ca="1" si="131"/>
        <v>1895.2676164593177</v>
      </c>
      <c r="L294" s="304">
        <f t="shared" ca="1" si="116"/>
        <v>1940.8597299747162</v>
      </c>
      <c r="M294" s="306">
        <f t="shared" ca="1" si="132"/>
        <v>1.1986689419143124</v>
      </c>
      <c r="N294" s="304">
        <f t="shared" ca="1" si="133"/>
        <v>68.678671405102122</v>
      </c>
      <c r="P294" s="310">
        <f t="shared" ca="1" si="134"/>
        <v>23</v>
      </c>
      <c r="Q294" s="304">
        <f t="shared" ca="1" si="135"/>
        <v>0</v>
      </c>
      <c r="R294" s="306">
        <f t="shared" ca="1" si="136"/>
        <v>0</v>
      </c>
      <c r="S294" s="307">
        <f t="shared" ca="1" si="137"/>
        <v>5.081000000000004</v>
      </c>
      <c r="T294" s="304">
        <f t="shared" ca="1" si="117"/>
        <v>49.844610000000038</v>
      </c>
      <c r="U294" s="311">
        <f t="shared" ca="1" si="118"/>
        <v>0</v>
      </c>
      <c r="V294" s="306">
        <f t="shared" ca="1" si="119"/>
        <v>1.012926517197043</v>
      </c>
      <c r="W294" s="304">
        <f t="shared" ca="1" si="120"/>
        <v>14.030166798978922</v>
      </c>
      <c r="Y294" s="314" t="str">
        <f t="shared" ca="1" si="138"/>
        <v/>
      </c>
      <c r="Z294" s="315" t="str">
        <f t="shared" ca="1" si="139"/>
        <v/>
      </c>
      <c r="AA294" s="316" t="str">
        <f t="shared" ca="1" si="140"/>
        <v/>
      </c>
      <c r="AC294" s="310">
        <f t="shared" ca="1" si="141"/>
        <v>10.999999999999979</v>
      </c>
      <c r="AD294" s="323">
        <f t="shared" ca="1" si="142"/>
        <v>418.20707004801517</v>
      </c>
      <c r="AE294" s="324">
        <f t="shared" ca="1" si="121"/>
        <v>1895.2676164593177</v>
      </c>
      <c r="AG294" s="306">
        <f t="shared" ca="1" si="143"/>
        <v>-12.019892088178787</v>
      </c>
      <c r="AH294" s="304">
        <f t="shared" ca="1" si="144"/>
        <v>-2.8627656359952796</v>
      </c>
    </row>
    <row r="295" spans="1:34" x14ac:dyDescent="0.2">
      <c r="A295" s="347">
        <f t="shared" ca="1" si="122"/>
        <v>0.1</v>
      </c>
      <c r="B295" s="304">
        <f t="shared" ca="1" si="123"/>
        <v>11.099999999999978</v>
      </c>
      <c r="D295" s="306">
        <f t="shared" ca="1" si="124"/>
        <v>-1.0040033510256874</v>
      </c>
      <c r="E295" s="307">
        <f t="shared" ca="1" si="125"/>
        <v>-12.382305695361165</v>
      </c>
      <c r="F295" s="304">
        <f t="shared" ca="1" si="126"/>
        <v>12.422943172301979</v>
      </c>
      <c r="G295" s="306">
        <f t="shared" ca="1" si="127"/>
        <v>24.320532580614319</v>
      </c>
      <c r="H295" s="307">
        <f t="shared" ca="1" si="128"/>
        <v>61.329394091234839</v>
      </c>
      <c r="I295" s="304">
        <f t="shared" ca="1" si="129"/>
        <v>65.975623412005078</v>
      </c>
      <c r="J295" s="306">
        <f t="shared" ca="1" si="130"/>
        <v>420.64414332283172</v>
      </c>
      <c r="K295" s="307">
        <f t="shared" ca="1" si="131"/>
        <v>1901.4624673969179</v>
      </c>
      <c r="L295" s="304">
        <f t="shared" ca="1" si="116"/>
        <v>1947.4344687898933</v>
      </c>
      <c r="M295" s="306">
        <f t="shared" ca="1" si="132"/>
        <v>1.1932625298507269</v>
      </c>
      <c r="N295" s="304">
        <f t="shared" ca="1" si="133"/>
        <v>68.368906811550062</v>
      </c>
      <c r="P295" s="310">
        <f t="shared" ca="1" si="134"/>
        <v>23</v>
      </c>
      <c r="Q295" s="304">
        <f t="shared" ca="1" si="135"/>
        <v>0</v>
      </c>
      <c r="R295" s="306">
        <f t="shared" ca="1" si="136"/>
        <v>0</v>
      </c>
      <c r="S295" s="307">
        <f t="shared" ca="1" si="137"/>
        <v>5.081000000000004</v>
      </c>
      <c r="T295" s="304">
        <f t="shared" ca="1" si="117"/>
        <v>49.844610000000038</v>
      </c>
      <c r="U295" s="311">
        <f t="shared" ca="1" si="118"/>
        <v>0</v>
      </c>
      <c r="V295" s="306">
        <f t="shared" ca="1" si="119"/>
        <v>1.0122935174051808</v>
      </c>
      <c r="W295" s="304">
        <f t="shared" ca="1" si="120"/>
        <v>13.52934898458899</v>
      </c>
      <c r="Y295" s="314" t="str">
        <f t="shared" ca="1" si="138"/>
        <v/>
      </c>
      <c r="Z295" s="315" t="str">
        <f t="shared" ca="1" si="139"/>
        <v/>
      </c>
      <c r="AA295" s="316" t="str">
        <f t="shared" ca="1" si="140"/>
        <v/>
      </c>
      <c r="AC295" s="310" t="e">
        <f t="shared" ca="1" si="141"/>
        <v>#N/A</v>
      </c>
      <c r="AD295" s="323" t="e">
        <f t="shared" ca="1" si="142"/>
        <v>#N/A</v>
      </c>
      <c r="AE295" s="324">
        <f t="shared" ca="1" si="121"/>
        <v>1901.4624673969179</v>
      </c>
      <c r="AG295" s="306">
        <f t="shared" ca="1" si="143"/>
        <v>-11.899864078548104</v>
      </c>
      <c r="AH295" s="304">
        <f t="shared" ca="1" si="144"/>
        <v>-2.7613002950165146</v>
      </c>
    </row>
    <row r="296" spans="1:34" x14ac:dyDescent="0.2">
      <c r="A296" s="347">
        <f t="shared" ca="1" si="122"/>
        <v>0.1</v>
      </c>
      <c r="B296" s="304">
        <f t="shared" ca="1" si="123"/>
        <v>11.199999999999978</v>
      </c>
      <c r="D296" s="306">
        <f t="shared" ca="1" si="124"/>
        <v>-0.98156097406017739</v>
      </c>
      <c r="E296" s="307">
        <f t="shared" ca="1" si="125"/>
        <v>-12.285214701946812</v>
      </c>
      <c r="F296" s="304">
        <f t="shared" ca="1" si="126"/>
        <v>12.32436457667202</v>
      </c>
      <c r="G296" s="306">
        <f t="shared" ca="1" si="127"/>
        <v>24.222376483208301</v>
      </c>
      <c r="H296" s="307">
        <f t="shared" ca="1" si="128"/>
        <v>60.10087262104016</v>
      </c>
      <c r="I296" s="304">
        <f t="shared" ca="1" si="129"/>
        <v>64.798444520719613</v>
      </c>
      <c r="J296" s="306">
        <f t="shared" ca="1" si="130"/>
        <v>423.07128877602287</v>
      </c>
      <c r="K296" s="307">
        <f t="shared" ca="1" si="131"/>
        <v>1907.5339807325315</v>
      </c>
      <c r="L296" s="304">
        <f t="shared" ca="1" si="116"/>
        <v>1953.8872032530185</v>
      </c>
      <c r="M296" s="306">
        <f t="shared" ca="1" si="132"/>
        <v>1.187681732414696</v>
      </c>
      <c r="N296" s="304">
        <f t="shared" ca="1" si="133"/>
        <v>68.049150672148059</v>
      </c>
      <c r="P296" s="310">
        <f t="shared" ca="1" si="134"/>
        <v>23</v>
      </c>
      <c r="Q296" s="304">
        <f t="shared" ca="1" si="135"/>
        <v>0</v>
      </c>
      <c r="R296" s="306">
        <f t="shared" ca="1" si="136"/>
        <v>0</v>
      </c>
      <c r="S296" s="307">
        <f t="shared" ca="1" si="137"/>
        <v>5.081000000000004</v>
      </c>
      <c r="T296" s="304">
        <f t="shared" ca="1" si="117"/>
        <v>49.844610000000038</v>
      </c>
      <c r="U296" s="311">
        <f t="shared" ca="1" si="118"/>
        <v>0</v>
      </c>
      <c r="V296" s="306">
        <f t="shared" ca="1" si="119"/>
        <v>1.0116734678168267</v>
      </c>
      <c r="W296" s="304">
        <f t="shared" ca="1" si="120"/>
        <v>13.0428638365259</v>
      </c>
      <c r="Y296" s="314" t="str">
        <f t="shared" ca="1" si="138"/>
        <v/>
      </c>
      <c r="Z296" s="315" t="str">
        <f t="shared" ca="1" si="139"/>
        <v/>
      </c>
      <c r="AA296" s="316" t="str">
        <f t="shared" ca="1" si="140"/>
        <v/>
      </c>
      <c r="AC296" s="310" t="e">
        <f t="shared" ca="1" si="141"/>
        <v>#N/A</v>
      </c>
      <c r="AD296" s="323" t="e">
        <f t="shared" ca="1" si="142"/>
        <v>#N/A</v>
      </c>
      <c r="AE296" s="324">
        <f t="shared" ca="1" si="121"/>
        <v>1907.5339807325315</v>
      </c>
      <c r="AG296" s="306">
        <f t="shared" ca="1" si="143"/>
        <v>-11.781879721642397</v>
      </c>
      <c r="AH296" s="304">
        <f t="shared" ca="1" si="144"/>
        <v>-2.6627335139911397</v>
      </c>
    </row>
    <row r="297" spans="1:34" x14ac:dyDescent="0.2">
      <c r="A297" s="347">
        <f t="shared" ca="1" si="122"/>
        <v>0.1</v>
      </c>
      <c r="B297" s="304">
        <f t="shared" ca="1" si="123"/>
        <v>11.299999999999978</v>
      </c>
      <c r="D297" s="306">
        <f t="shared" ca="1" si="124"/>
        <v>-0.95956839360086854</v>
      </c>
      <c r="E297" s="307">
        <f t="shared" ca="1" si="125"/>
        <v>-12.190893461670088</v>
      </c>
      <c r="F297" s="304">
        <f t="shared" ca="1" si="126"/>
        <v>12.228599874711261</v>
      </c>
      <c r="G297" s="306">
        <f t="shared" ca="1" si="127"/>
        <v>24.126419643848212</v>
      </c>
      <c r="H297" s="307">
        <f t="shared" ca="1" si="128"/>
        <v>58.88178327487315</v>
      </c>
      <c r="I297" s="304">
        <f t="shared" ca="1" si="129"/>
        <v>63.632920147202078</v>
      </c>
      <c r="J297" s="306">
        <f t="shared" ca="1" si="130"/>
        <v>425.4887285823757</v>
      </c>
      <c r="K297" s="307">
        <f t="shared" ca="1" si="131"/>
        <v>1913.4831135273271</v>
      </c>
      <c r="L297" s="304">
        <f t="shared" ca="1" si="116"/>
        <v>1960.2189377477405</v>
      </c>
      <c r="M297" s="306">
        <f t="shared" ca="1" si="132"/>
        <v>1.1819188238800442</v>
      </c>
      <c r="N297" s="304">
        <f t="shared" ca="1" si="133"/>
        <v>67.718960335392595</v>
      </c>
      <c r="P297" s="310">
        <f t="shared" ca="1" si="134"/>
        <v>23</v>
      </c>
      <c r="Q297" s="304">
        <f t="shared" ca="1" si="135"/>
        <v>0</v>
      </c>
      <c r="R297" s="306">
        <f t="shared" ca="1" si="136"/>
        <v>0</v>
      </c>
      <c r="S297" s="307">
        <f t="shared" ca="1" si="137"/>
        <v>5.081000000000004</v>
      </c>
      <c r="T297" s="304">
        <f t="shared" ca="1" si="117"/>
        <v>49.844610000000038</v>
      </c>
      <c r="U297" s="311">
        <f t="shared" ca="1" si="118"/>
        <v>0</v>
      </c>
      <c r="V297" s="306">
        <f t="shared" ca="1" si="119"/>
        <v>1.0110662495389426</v>
      </c>
      <c r="W297" s="304">
        <f t="shared" ca="1" si="120"/>
        <v>12.570332321512087</v>
      </c>
      <c r="Y297" s="314" t="str">
        <f t="shared" ca="1" si="138"/>
        <v/>
      </c>
      <c r="Z297" s="315" t="str">
        <f t="shared" ca="1" si="139"/>
        <v/>
      </c>
      <c r="AA297" s="316" t="str">
        <f t="shared" ca="1" si="140"/>
        <v/>
      </c>
      <c r="AC297" s="310" t="e">
        <f t="shared" ca="1" si="141"/>
        <v>#N/A</v>
      </c>
      <c r="AD297" s="323" t="e">
        <f t="shared" ca="1" si="142"/>
        <v>#N/A</v>
      </c>
      <c r="AE297" s="324">
        <f t="shared" ca="1" si="121"/>
        <v>1913.4831135273271</v>
      </c>
      <c r="AG297" s="306">
        <f t="shared" ca="1" si="143"/>
        <v>-11.66581030700485</v>
      </c>
      <c r="AH297" s="304">
        <f t="shared" ca="1" si="144"/>
        <v>-2.5669875686923618</v>
      </c>
    </row>
    <row r="298" spans="1:34" x14ac:dyDescent="0.2">
      <c r="A298" s="347">
        <f t="shared" ca="1" si="122"/>
        <v>0.1</v>
      </c>
      <c r="B298" s="304">
        <f t="shared" ca="1" si="123"/>
        <v>11.399999999999977</v>
      </c>
      <c r="D298" s="306">
        <f t="shared" ca="1" si="124"/>
        <v>-0.93801241855800477</v>
      </c>
      <c r="E298" s="307">
        <f t="shared" ca="1" si="125"/>
        <v>-12.099268144797239</v>
      </c>
      <c r="F298" s="304">
        <f t="shared" ca="1" si="126"/>
        <v>12.135574025857791</v>
      </c>
      <c r="G298" s="306">
        <f t="shared" ca="1" si="127"/>
        <v>24.032618401992412</v>
      </c>
      <c r="H298" s="307">
        <f t="shared" ca="1" si="128"/>
        <v>57.671856460393428</v>
      </c>
      <c r="I298" s="304">
        <f t="shared" ca="1" si="129"/>
        <v>62.478874628501494</v>
      </c>
      <c r="J298" s="306">
        <f t="shared" ca="1" si="130"/>
        <v>427.89668048466774</v>
      </c>
      <c r="K298" s="307">
        <f t="shared" ca="1" si="131"/>
        <v>1919.3107955140904</v>
      </c>
      <c r="L298" s="304">
        <f t="shared" ca="1" si="116"/>
        <v>1966.4306494119564</v>
      </c>
      <c r="M298" s="306">
        <f t="shared" ca="1" si="132"/>
        <v>1.1759656386168156</v>
      </c>
      <c r="N298" s="304">
        <f t="shared" ca="1" si="133"/>
        <v>67.377867945150115</v>
      </c>
      <c r="P298" s="310">
        <f t="shared" ca="1" si="134"/>
        <v>23</v>
      </c>
      <c r="Q298" s="304">
        <f t="shared" ca="1" si="135"/>
        <v>0</v>
      </c>
      <c r="R298" s="306">
        <f t="shared" ca="1" si="136"/>
        <v>0</v>
      </c>
      <c r="S298" s="307">
        <f t="shared" ca="1" si="137"/>
        <v>5.081000000000004</v>
      </c>
      <c r="T298" s="304">
        <f t="shared" ca="1" si="117"/>
        <v>49.844610000000038</v>
      </c>
      <c r="U298" s="311">
        <f t="shared" ca="1" si="118"/>
        <v>0</v>
      </c>
      <c r="V298" s="306">
        <f t="shared" ca="1" si="119"/>
        <v>1.0104717471330407</v>
      </c>
      <c r="W298" s="304">
        <f t="shared" ca="1" si="120"/>
        <v>12.11139059394346</v>
      </c>
      <c r="Y298" s="314" t="str">
        <f t="shared" ca="1" si="138"/>
        <v/>
      </c>
      <c r="Z298" s="315" t="str">
        <f t="shared" ca="1" si="139"/>
        <v/>
      </c>
      <c r="AA298" s="316" t="str">
        <f t="shared" ca="1" si="140"/>
        <v/>
      </c>
      <c r="AC298" s="310" t="e">
        <f t="shared" ca="1" si="141"/>
        <v>#N/A</v>
      </c>
      <c r="AD298" s="323" t="e">
        <f t="shared" ca="1" si="142"/>
        <v>#N/A</v>
      </c>
      <c r="AE298" s="324">
        <f t="shared" ca="1" si="121"/>
        <v>1919.3107955140904</v>
      </c>
      <c r="AG298" s="306">
        <f t="shared" ca="1" si="143"/>
        <v>-11.551526540466638</v>
      </c>
      <c r="AH298" s="304">
        <f t="shared" ca="1" si="144"/>
        <v>-2.4739878609549453</v>
      </c>
    </row>
    <row r="299" spans="1:34" x14ac:dyDescent="0.2">
      <c r="A299" s="347">
        <f t="shared" ca="1" si="122"/>
        <v>0.1</v>
      </c>
      <c r="B299" s="304">
        <f t="shared" ca="1" si="123"/>
        <v>11.499999999999977</v>
      </c>
      <c r="D299" s="306">
        <f t="shared" ca="1" si="124"/>
        <v>-0.91688043955404663</v>
      </c>
      <c r="E299" s="307">
        <f t="shared" ca="1" si="125"/>
        <v>-12.010267828366118</v>
      </c>
      <c r="F299" s="304">
        <f t="shared" ca="1" si="126"/>
        <v>12.045214944098051</v>
      </c>
      <c r="G299" s="306">
        <f t="shared" ca="1" si="127"/>
        <v>23.940930358037008</v>
      </c>
      <c r="H299" s="307">
        <f t="shared" ca="1" si="128"/>
        <v>56.470829677556814</v>
      </c>
      <c r="I299" s="304">
        <f t="shared" ca="1" si="129"/>
        <v>61.336145549586092</v>
      </c>
      <c r="J299" s="306">
        <f t="shared" ca="1" si="130"/>
        <v>430.29535792266921</v>
      </c>
      <c r="K299" s="307">
        <f t="shared" ca="1" si="131"/>
        <v>1925.017929820988</v>
      </c>
      <c r="L299" s="304">
        <f t="shared" ca="1" si="116"/>
        <v>1972.5232888820553</v>
      </c>
      <c r="M299" s="306">
        <f t="shared" ca="1" si="132"/>
        <v>1.1698135418438249</v>
      </c>
      <c r="N299" s="304">
        <f t="shared" ca="1" si="133"/>
        <v>67.025378764901689</v>
      </c>
      <c r="P299" s="310">
        <f t="shared" ca="1" si="134"/>
        <v>23</v>
      </c>
      <c r="Q299" s="304">
        <f t="shared" ca="1" si="135"/>
        <v>0</v>
      </c>
      <c r="R299" s="306">
        <f t="shared" ca="1" si="136"/>
        <v>0</v>
      </c>
      <c r="S299" s="307">
        <f t="shared" ca="1" si="137"/>
        <v>5.081000000000004</v>
      </c>
      <c r="T299" s="304">
        <f t="shared" ca="1" si="117"/>
        <v>49.844610000000038</v>
      </c>
      <c r="U299" s="311">
        <f t="shared" ca="1" si="118"/>
        <v>0</v>
      </c>
      <c r="V299" s="306">
        <f t="shared" ca="1" si="119"/>
        <v>1.0098898485210988</v>
      </c>
      <c r="W299" s="304">
        <f t="shared" ca="1" si="120"/>
        <v>11.665689337142931</v>
      </c>
      <c r="Y299" s="314" t="str">
        <f t="shared" ca="1" si="138"/>
        <v/>
      </c>
      <c r="Z299" s="315" t="str">
        <f t="shared" ca="1" si="139"/>
        <v/>
      </c>
      <c r="AA299" s="316" t="str">
        <f t="shared" ca="1" si="140"/>
        <v/>
      </c>
      <c r="AC299" s="310" t="e">
        <f t="shared" ca="1" si="141"/>
        <v>#N/A</v>
      </c>
      <c r="AD299" s="323" t="e">
        <f t="shared" ca="1" si="142"/>
        <v>#N/A</v>
      </c>
      <c r="AE299" s="324">
        <f t="shared" ca="1" si="121"/>
        <v>1925.017929820988</v>
      </c>
      <c r="AG299" s="306">
        <f t="shared" ca="1" si="143"/>
        <v>-11.438898095108126</v>
      </c>
      <c r="AH299" s="304">
        <f t="shared" ca="1" si="144"/>
        <v>-2.3836627817247491</v>
      </c>
    </row>
    <row r="300" spans="1:34" x14ac:dyDescent="0.2">
      <c r="A300" s="347">
        <f t="shared" ca="1" si="122"/>
        <v>0.1</v>
      </c>
      <c r="B300" s="304">
        <f t="shared" ca="1" si="123"/>
        <v>11.599999999999977</v>
      </c>
      <c r="D300" s="306">
        <f t="shared" ca="1" si="124"/>
        <v>-0.89616041073327202</v>
      </c>
      <c r="E300" s="307">
        <f t="shared" ca="1" si="125"/>
        <v>-11.923824365279904</v>
      </c>
      <c r="F300" s="304">
        <f t="shared" ca="1" si="126"/>
        <v>11.957453364985721</v>
      </c>
      <c r="G300" s="306">
        <f t="shared" ca="1" si="127"/>
        <v>23.851314316963681</v>
      </c>
      <c r="H300" s="307">
        <f t="shared" ca="1" si="128"/>
        <v>55.278447241028822</v>
      </c>
      <c r="I300" s="304">
        <f t="shared" ca="1" si="129"/>
        <v>60.204583912072707</v>
      </c>
      <c r="J300" s="306">
        <f t="shared" ca="1" si="130"/>
        <v>432.68497015641924</v>
      </c>
      <c r="K300" s="307">
        <f t="shared" ca="1" si="131"/>
        <v>1930.6053936669173</v>
      </c>
      <c r="L300" s="304">
        <f t="shared" ca="1" si="116"/>
        <v>1978.4977810083726</v>
      </c>
      <c r="M300" s="306">
        <f t="shared" ca="1" si="132"/>
        <v>1.1634533982830224</v>
      </c>
      <c r="N300" s="304">
        <f t="shared" ca="1" si="133"/>
        <v>66.6609693817704</v>
      </c>
      <c r="P300" s="310">
        <f t="shared" ca="1" si="134"/>
        <v>23</v>
      </c>
      <c r="Q300" s="304">
        <f t="shared" ca="1" si="135"/>
        <v>0</v>
      </c>
      <c r="R300" s="306">
        <f t="shared" ca="1" si="136"/>
        <v>0</v>
      </c>
      <c r="S300" s="307">
        <f t="shared" ca="1" si="137"/>
        <v>5.081000000000004</v>
      </c>
      <c r="T300" s="304">
        <f t="shared" ca="1" si="117"/>
        <v>49.844610000000038</v>
      </c>
      <c r="U300" s="311">
        <f t="shared" ca="1" si="118"/>
        <v>0</v>
      </c>
      <c r="V300" s="306">
        <f t="shared" ca="1" si="119"/>
        <v>1.0093204448952486</v>
      </c>
      <c r="W300" s="304">
        <f t="shared" ca="1" si="120"/>
        <v>11.232893139505094</v>
      </c>
      <c r="Y300" s="314" t="str">
        <f t="shared" ca="1" si="138"/>
        <v/>
      </c>
      <c r="Z300" s="315" t="str">
        <f t="shared" ca="1" si="139"/>
        <v/>
      </c>
      <c r="AA300" s="316" t="str">
        <f t="shared" ca="1" si="140"/>
        <v/>
      </c>
      <c r="AC300" s="310" t="e">
        <f t="shared" ca="1" si="141"/>
        <v>#N/A</v>
      </c>
      <c r="AD300" s="323" t="e">
        <f t="shared" ca="1" si="142"/>
        <v>#N/A</v>
      </c>
      <c r="AE300" s="324">
        <f t="shared" ca="1" si="121"/>
        <v>1930.6053936669173</v>
      </c>
      <c r="AG300" s="306">
        <f t="shared" ca="1" si="143"/>
        <v>-11.327793140475668</v>
      </c>
      <c r="AH300" s="304">
        <f t="shared" ca="1" si="144"/>
        <v>-2.2959435814097464</v>
      </c>
    </row>
    <row r="301" spans="1:34" x14ac:dyDescent="0.2">
      <c r="A301" s="347">
        <f t="shared" ca="1" si="122"/>
        <v>0.1</v>
      </c>
      <c r="B301" s="304">
        <f t="shared" ca="1" si="123"/>
        <v>11.699999999999976</v>
      </c>
      <c r="D301" s="306">
        <f t="shared" ca="1" si="124"/>
        <v>-0.87584083323706674</v>
      </c>
      <c r="E301" s="307">
        <f t="shared" ca="1" si="125"/>
        <v>-11.839872259794078</v>
      </c>
      <c r="F301" s="304">
        <f t="shared" ca="1" si="126"/>
        <v>11.872222719162858</v>
      </c>
      <c r="G301" s="306">
        <f t="shared" ca="1" si="127"/>
        <v>23.763730233639976</v>
      </c>
      <c r="H301" s="307">
        <f t="shared" ca="1" si="128"/>
        <v>54.094460015049414</v>
      </c>
      <c r="I301" s="304">
        <f t="shared" ca="1" si="129"/>
        <v>59.084054354258683</v>
      </c>
      <c r="J301" s="306">
        <f t="shared" ca="1" si="130"/>
        <v>435.06572238394943</v>
      </c>
      <c r="K301" s="307">
        <f t="shared" ca="1" si="131"/>
        <v>1936.0740390297212</v>
      </c>
      <c r="L301" s="304">
        <f t="shared" ca="1" si="116"/>
        <v>1984.3550255431426</v>
      </c>
      <c r="M301" s="306">
        <f t="shared" ca="1" si="132"/>
        <v>1.1568755385747034</v>
      </c>
      <c r="N301" s="304">
        <f t="shared" ca="1" si="133"/>
        <v>66.284085782254564</v>
      </c>
      <c r="P301" s="310">
        <f t="shared" ca="1" si="134"/>
        <v>23</v>
      </c>
      <c r="Q301" s="304">
        <f t="shared" ca="1" si="135"/>
        <v>0</v>
      </c>
      <c r="R301" s="306">
        <f t="shared" ca="1" si="136"/>
        <v>0</v>
      </c>
      <c r="S301" s="307">
        <f t="shared" ca="1" si="137"/>
        <v>5.081000000000004</v>
      </c>
      <c r="T301" s="304">
        <f t="shared" ca="1" si="117"/>
        <v>49.844610000000038</v>
      </c>
      <c r="U301" s="311">
        <f t="shared" ca="1" si="118"/>
        <v>0</v>
      </c>
      <c r="V301" s="306">
        <f t="shared" ca="1" si="119"/>
        <v>1.0087634306310618</v>
      </c>
      <c r="W301" s="304">
        <f t="shared" ca="1" si="120"/>
        <v>10.812679903471063</v>
      </c>
      <c r="Y301" s="314" t="str">
        <f t="shared" ca="1" si="138"/>
        <v/>
      </c>
      <c r="Z301" s="315" t="str">
        <f t="shared" ca="1" si="139"/>
        <v/>
      </c>
      <c r="AA301" s="316" t="str">
        <f t="shared" ca="1" si="140"/>
        <v/>
      </c>
      <c r="AC301" s="310" t="e">
        <f t="shared" ca="1" si="141"/>
        <v>#N/A</v>
      </c>
      <c r="AD301" s="323" t="e">
        <f t="shared" ca="1" si="142"/>
        <v>#N/A</v>
      </c>
      <c r="AE301" s="324">
        <f t="shared" ca="1" si="121"/>
        <v>1936.0740390297212</v>
      </c>
      <c r="AG301" s="306">
        <f t="shared" ca="1" si="143"/>
        <v>-11.218077846781425</v>
      </c>
      <c r="AH301" s="304">
        <f t="shared" ca="1" si="144"/>
        <v>-2.2107642470980289</v>
      </c>
    </row>
    <row r="302" spans="1:34" x14ac:dyDescent="0.2">
      <c r="A302" s="347">
        <f t="shared" ca="1" si="122"/>
        <v>0.1</v>
      </c>
      <c r="B302" s="304">
        <f t="shared" ca="1" si="123"/>
        <v>11.799999999999976</v>
      </c>
      <c r="D302" s="306">
        <f t="shared" ca="1" si="124"/>
        <v>-0.8559107403150128</v>
      </c>
      <c r="E302" s="307">
        <f t="shared" ca="1" si="125"/>
        <v>-11.75834854895295</v>
      </c>
      <c r="F302" s="304">
        <f t="shared" ca="1" si="126"/>
        <v>11.789459011933099</v>
      </c>
      <c r="G302" s="306">
        <f t="shared" ca="1" si="127"/>
        <v>23.678139159608474</v>
      </c>
      <c r="H302" s="307">
        <f t="shared" ca="1" si="128"/>
        <v>52.918625160154122</v>
      </c>
      <c r="I302" s="304">
        <f t="shared" ca="1" si="129"/>
        <v>57.974435425475953</v>
      </c>
      <c r="J302" s="306">
        <f t="shared" ca="1" si="130"/>
        <v>437.43781585361188</v>
      </c>
      <c r="K302" s="307">
        <f t="shared" ca="1" si="131"/>
        <v>1941.4246932884814</v>
      </c>
      <c r="L302" s="304">
        <f t="shared" ca="1" si="116"/>
        <v>1990.095897802177</v>
      </c>
      <c r="M302" s="306">
        <f t="shared" ca="1" si="132"/>
        <v>1.1500697233080714</v>
      </c>
      <c r="N302" s="304">
        <f t="shared" ca="1" si="133"/>
        <v>65.894141291330854</v>
      </c>
      <c r="P302" s="310">
        <f t="shared" ca="1" si="134"/>
        <v>23</v>
      </c>
      <c r="Q302" s="304">
        <f t="shared" ca="1" si="135"/>
        <v>0</v>
      </c>
      <c r="R302" s="306">
        <f t="shared" ca="1" si="136"/>
        <v>0</v>
      </c>
      <c r="S302" s="307">
        <f t="shared" ca="1" si="137"/>
        <v>5.081000000000004</v>
      </c>
      <c r="T302" s="304">
        <f t="shared" ca="1" si="117"/>
        <v>49.844610000000038</v>
      </c>
      <c r="U302" s="311">
        <f t="shared" ca="1" si="118"/>
        <v>0</v>
      </c>
      <c r="V302" s="306">
        <f t="shared" ca="1" si="119"/>
        <v>1.0082187032042769</v>
      </c>
      <c r="W302" s="304">
        <f t="shared" ca="1" si="120"/>
        <v>10.40474028540878</v>
      </c>
      <c r="Y302" s="314" t="str">
        <f t="shared" ca="1" si="138"/>
        <v/>
      </c>
      <c r="Z302" s="315" t="str">
        <f t="shared" ca="1" si="139"/>
        <v/>
      </c>
      <c r="AA302" s="316" t="str">
        <f t="shared" ca="1" si="140"/>
        <v/>
      </c>
      <c r="AC302" s="310" t="e">
        <f t="shared" ca="1" si="141"/>
        <v>#N/A</v>
      </c>
      <c r="AD302" s="323" t="e">
        <f t="shared" ca="1" si="142"/>
        <v>#N/A</v>
      </c>
      <c r="AE302" s="324">
        <f t="shared" ca="1" si="121"/>
        <v>1941.4246932884814</v>
      </c>
      <c r="AG302" s="306">
        <f t="shared" ca="1" si="143"/>
        <v>-11.109615860577083</v>
      </c>
      <c r="AH302" s="304">
        <f t="shared" ca="1" si="144"/>
        <v>-2.1280613862371687</v>
      </c>
    </row>
    <row r="303" spans="1:34" x14ac:dyDescent="0.2">
      <c r="A303" s="347">
        <f t="shared" ca="1" si="122"/>
        <v>0.1</v>
      </c>
      <c r="B303" s="304">
        <f t="shared" ca="1" si="123"/>
        <v>11.899999999999975</v>
      </c>
      <c r="D303" s="306">
        <f t="shared" ca="1" si="124"/>
        <v>-0.83635968405075567</v>
      </c>
      <c r="E303" s="307">
        <f t="shared" ca="1" si="125"/>
        <v>-11.679192689552497</v>
      </c>
      <c r="F303" s="304">
        <f t="shared" ca="1" si="126"/>
        <v>11.709100708457587</v>
      </c>
      <c r="G303" s="306">
        <f t="shared" ca="1" si="127"/>
        <v>23.594503191203398</v>
      </c>
      <c r="H303" s="307">
        <f t="shared" ca="1" si="128"/>
        <v>51.750705891198869</v>
      </c>
      <c r="I303" s="304">
        <f t="shared" ca="1" si="129"/>
        <v>56.875619918178238</v>
      </c>
      <c r="J303" s="306">
        <f t="shared" ca="1" si="130"/>
        <v>439.80144797115247</v>
      </c>
      <c r="K303" s="307">
        <f t="shared" ca="1" si="131"/>
        <v>1946.6581598410492</v>
      </c>
      <c r="L303" s="304">
        <f t="shared" ca="1" si="116"/>
        <v>1995.7212493014304</v>
      </c>
      <c r="M303" s="306">
        <f t="shared" ca="1" si="132"/>
        <v>1.143025104518534</v>
      </c>
      <c r="N303" s="304">
        <f t="shared" ca="1" si="133"/>
        <v>65.490514366411801</v>
      </c>
      <c r="P303" s="310">
        <f t="shared" ca="1" si="134"/>
        <v>23</v>
      </c>
      <c r="Q303" s="304">
        <f t="shared" ca="1" si="135"/>
        <v>0</v>
      </c>
      <c r="R303" s="306">
        <f t="shared" ca="1" si="136"/>
        <v>0</v>
      </c>
      <c r="S303" s="307">
        <f t="shared" ca="1" si="137"/>
        <v>5.081000000000004</v>
      </c>
      <c r="T303" s="304">
        <f t="shared" ca="1" si="117"/>
        <v>49.844610000000038</v>
      </c>
      <c r="U303" s="311">
        <f t="shared" ca="1" si="118"/>
        <v>0</v>
      </c>
      <c r="V303" s="306">
        <f t="shared" ca="1" si="119"/>
        <v>1.0076861631108074</v>
      </c>
      <c r="W303" s="304">
        <f t="shared" ca="1" si="120"/>
        <v>10.008777164599731</v>
      </c>
      <c r="Y303" s="314" t="str">
        <f t="shared" ca="1" si="138"/>
        <v/>
      </c>
      <c r="Z303" s="315" t="str">
        <f t="shared" ca="1" si="139"/>
        <v/>
      </c>
      <c r="AA303" s="316" t="str">
        <f t="shared" ca="1" si="140"/>
        <v/>
      </c>
      <c r="AC303" s="310" t="e">
        <f t="shared" ca="1" si="141"/>
        <v>#N/A</v>
      </c>
      <c r="AD303" s="323" t="e">
        <f t="shared" ca="1" si="142"/>
        <v>#N/A</v>
      </c>
      <c r="AE303" s="324">
        <f t="shared" ca="1" si="121"/>
        <v>1946.6581598410492</v>
      </c>
      <c r="AG303" s="306">
        <f t="shared" ca="1" si="143"/>
        <v>-11.002267748135544</v>
      </c>
      <c r="AH303" s="304">
        <f t="shared" ca="1" si="144"/>
        <v>-2.0477741163961367</v>
      </c>
    </row>
    <row r="304" spans="1:34" x14ac:dyDescent="0.2">
      <c r="A304" s="347">
        <f t="shared" ca="1" si="122"/>
        <v>0.1</v>
      </c>
      <c r="B304" s="304">
        <f t="shared" ca="1" si="123"/>
        <v>11.999999999999975</v>
      </c>
      <c r="D304" s="306">
        <f t="shared" ca="1" si="124"/>
        <v>-0.81717772369050379</v>
      </c>
      <c r="E304" s="307">
        <f t="shared" ca="1" si="125"/>
        <v>-11.602346450223763</v>
      </c>
      <c r="F304" s="304">
        <f t="shared" ca="1" si="126"/>
        <v>11.631088624162226</v>
      </c>
      <c r="G304" s="306">
        <f t="shared" ca="1" si="127"/>
        <v>23.512785418834348</v>
      </c>
      <c r="H304" s="307">
        <f t="shared" ca="1" si="128"/>
        <v>50.590471246176492</v>
      </c>
      <c r="I304" s="304">
        <f t="shared" ca="1" si="129"/>
        <v>55.787515261591992</v>
      </c>
      <c r="J304" s="306">
        <f t="shared" ca="1" si="130"/>
        <v>442.15681240165435</v>
      </c>
      <c r="K304" s="307">
        <f t="shared" ca="1" si="131"/>
        <v>1951.775218697918</v>
      </c>
      <c r="L304" s="304">
        <f t="shared" ca="1" si="116"/>
        <v>2001.2319083695666</v>
      </c>
      <c r="M304" s="306">
        <f t="shared" ca="1" si="132"/>
        <v>1.1357301845019514</v>
      </c>
      <c r="N304" s="304">
        <f t="shared" ca="1" si="133"/>
        <v>65.07254623757612</v>
      </c>
      <c r="P304" s="310">
        <f t="shared" ca="1" si="134"/>
        <v>23</v>
      </c>
      <c r="Q304" s="304">
        <f t="shared" ca="1" si="135"/>
        <v>0</v>
      </c>
      <c r="R304" s="306">
        <f t="shared" ca="1" si="136"/>
        <v>0</v>
      </c>
      <c r="S304" s="307">
        <f t="shared" ca="1" si="137"/>
        <v>5.081000000000004</v>
      </c>
      <c r="T304" s="304">
        <f t="shared" ca="1" si="117"/>
        <v>49.844610000000038</v>
      </c>
      <c r="U304" s="311">
        <f t="shared" ca="1" si="118"/>
        <v>0</v>
      </c>
      <c r="V304" s="306">
        <f t="shared" ca="1" si="119"/>
        <v>1.0071657137898873</v>
      </c>
      <c r="W304" s="304">
        <f t="shared" ca="1" si="120"/>
        <v>9.624505139649802</v>
      </c>
      <c r="Y304" s="314" t="str">
        <f t="shared" ca="1" si="138"/>
        <v/>
      </c>
      <c r="Z304" s="315" t="str">
        <f t="shared" ca="1" si="139"/>
        <v/>
      </c>
      <c r="AA304" s="316" t="str">
        <f t="shared" ca="1" si="140"/>
        <v/>
      </c>
      <c r="AC304" s="310">
        <f t="shared" ca="1" si="141"/>
        <v>11.999999999999975</v>
      </c>
      <c r="AD304" s="323">
        <f t="shared" ca="1" si="142"/>
        <v>442.15681240165435</v>
      </c>
      <c r="AE304" s="324">
        <f t="shared" ca="1" si="121"/>
        <v>1951.775218697918</v>
      </c>
      <c r="AG304" s="306">
        <f t="shared" ca="1" si="143"/>
        <v>-10.895890402500086</v>
      </c>
      <c r="AH304" s="304">
        <f t="shared" ca="1" si="144"/>
        <v>-1.9698439607557023</v>
      </c>
    </row>
    <row r="305" spans="1:34" x14ac:dyDescent="0.2">
      <c r="A305" s="347">
        <f t="shared" ca="1" si="122"/>
        <v>0.1</v>
      </c>
      <c r="B305" s="304">
        <f t="shared" ca="1" si="123"/>
        <v>12.099999999999975</v>
      </c>
      <c r="D305" s="306">
        <f t="shared" ca="1" si="124"/>
        <v>-0.79835541557095546</v>
      </c>
      <c r="E305" s="307">
        <f t="shared" ca="1" si="125"/>
        <v>-11.527753808245915</v>
      </c>
      <c r="F305" s="304">
        <f t="shared" ca="1" si="126"/>
        <v>11.555365819959993</v>
      </c>
      <c r="G305" s="306">
        <f t="shared" ca="1" si="127"/>
        <v>23.432949877277252</v>
      </c>
      <c r="H305" s="307">
        <f t="shared" ca="1" si="128"/>
        <v>49.437695865351898</v>
      </c>
      <c r="I305" s="304">
        <f t="shared" ca="1" si="129"/>
        <v>54.710043981210802</v>
      </c>
      <c r="J305" s="306">
        <f t="shared" ca="1" si="130"/>
        <v>444.50409916645992</v>
      </c>
      <c r="K305" s="307">
        <f t="shared" ca="1" si="131"/>
        <v>1956.7766270534944</v>
      </c>
      <c r="L305" s="304">
        <f t="shared" ca="1" si="116"/>
        <v>2006.6286807375789</v>
      </c>
      <c r="M305" s="306">
        <f t="shared" ca="1" si="132"/>
        <v>1.1281727717975432</v>
      </c>
      <c r="N305" s="304">
        <f t="shared" ca="1" si="133"/>
        <v>64.639538385574966</v>
      </c>
      <c r="P305" s="310">
        <f t="shared" ca="1" si="134"/>
        <v>23</v>
      </c>
      <c r="Q305" s="304">
        <f t="shared" ca="1" si="135"/>
        <v>0</v>
      </c>
      <c r="R305" s="306">
        <f t="shared" ca="1" si="136"/>
        <v>0</v>
      </c>
      <c r="S305" s="307">
        <f t="shared" ca="1" si="137"/>
        <v>5.081000000000004</v>
      </c>
      <c r="T305" s="304">
        <f t="shared" ca="1" si="117"/>
        <v>49.844610000000038</v>
      </c>
      <c r="U305" s="311">
        <f t="shared" ca="1" si="118"/>
        <v>0</v>
      </c>
      <c r="V305" s="306">
        <f t="shared" ca="1" si="119"/>
        <v>1.0066572615502163</v>
      </c>
      <c r="W305" s="304">
        <f t="shared" ca="1" si="120"/>
        <v>9.2516500507497685</v>
      </c>
      <c r="Y305" s="314" t="str">
        <f t="shared" ca="1" si="138"/>
        <v/>
      </c>
      <c r="Z305" s="315" t="str">
        <f t="shared" ca="1" si="139"/>
        <v/>
      </c>
      <c r="AA305" s="316" t="str">
        <f t="shared" ca="1" si="140"/>
        <v/>
      </c>
      <c r="AC305" s="310" t="e">
        <f t="shared" ca="1" si="141"/>
        <v>#N/A</v>
      </c>
      <c r="AD305" s="323" t="e">
        <f t="shared" ca="1" si="142"/>
        <v>#N/A</v>
      </c>
      <c r="AE305" s="324">
        <f t="shared" ca="1" si="121"/>
        <v>1956.7766270534944</v>
      </c>
      <c r="AG305" s="306">
        <f t="shared" ca="1" si="143"/>
        <v>-10.790336409870292</v>
      </c>
      <c r="AH305" s="304">
        <f t="shared" ca="1" si="144"/>
        <v>-1.8942147489962202</v>
      </c>
    </row>
    <row r="306" spans="1:34" x14ac:dyDescent="0.2">
      <c r="A306" s="347">
        <f t="shared" ca="1" si="122"/>
        <v>0.1</v>
      </c>
      <c r="B306" s="304">
        <f t="shared" ca="1" si="123"/>
        <v>12.199999999999974</v>
      </c>
      <c r="D306" s="306">
        <f t="shared" ca="1" si="124"/>
        <v>-0.77988380465247376</v>
      </c>
      <c r="E306" s="307">
        <f t="shared" ca="1" si="125"/>
        <v>-11.455360850710036</v>
      </c>
      <c r="F306" s="304">
        <f t="shared" ca="1" si="126"/>
        <v>11.481877501904441</v>
      </c>
      <c r="G306" s="306">
        <f t="shared" ca="1" si="127"/>
        <v>23.354961496812006</v>
      </c>
      <c r="H306" s="307">
        <f t="shared" ca="1" si="128"/>
        <v>48.292159780280898</v>
      </c>
      <c r="I306" s="304">
        <f t="shared" ca="1" si="129"/>
        <v>53.643144228892396</v>
      </c>
      <c r="J306" s="306">
        <f t="shared" ca="1" si="130"/>
        <v>446.84349473516437</v>
      </c>
      <c r="K306" s="307">
        <f t="shared" ca="1" si="131"/>
        <v>1961.6631198357761</v>
      </c>
      <c r="L306" s="304">
        <f t="shared" ca="1" si="116"/>
        <v>2011.9123501064767</v>
      </c>
      <c r="M306" s="306">
        <f t="shared" ca="1" si="132"/>
        <v>1.1203399341961815</v>
      </c>
      <c r="N306" s="304">
        <f t="shared" ca="1" si="133"/>
        <v>64.190749849405577</v>
      </c>
      <c r="P306" s="310">
        <f t="shared" ca="1" si="134"/>
        <v>23</v>
      </c>
      <c r="Q306" s="304">
        <f t="shared" ca="1" si="135"/>
        <v>0</v>
      </c>
      <c r="R306" s="306">
        <f t="shared" ca="1" si="136"/>
        <v>0</v>
      </c>
      <c r="S306" s="307">
        <f t="shared" ca="1" si="137"/>
        <v>5.081000000000004</v>
      </c>
      <c r="T306" s="304">
        <f t="shared" ca="1" si="117"/>
        <v>49.844610000000038</v>
      </c>
      <c r="U306" s="311">
        <f t="shared" ca="1" si="118"/>
        <v>0</v>
      </c>
      <c r="V306" s="306">
        <f t="shared" ca="1" si="119"/>
        <v>1.006160715498964</v>
      </c>
      <c r="W306" s="304">
        <f t="shared" ca="1" si="120"/>
        <v>8.8899485263108478</v>
      </c>
      <c r="Y306" s="314" t="str">
        <f t="shared" ca="1" si="138"/>
        <v/>
      </c>
      <c r="Z306" s="315" t="str">
        <f t="shared" ca="1" si="139"/>
        <v/>
      </c>
      <c r="AA306" s="316" t="str">
        <f t="shared" ca="1" si="140"/>
        <v/>
      </c>
      <c r="AC306" s="310" t="e">
        <f t="shared" ca="1" si="141"/>
        <v>#N/A</v>
      </c>
      <c r="AD306" s="323" t="e">
        <f t="shared" ca="1" si="142"/>
        <v>#N/A</v>
      </c>
      <c r="AE306" s="324">
        <f t="shared" ca="1" si="121"/>
        <v>1961.6631198357761</v>
      </c>
      <c r="AG306" s="306">
        <f t="shared" ca="1" si="143"/>
        <v>-10.685453370692853</v>
      </c>
      <c r="AH306" s="304">
        <f t="shared" ca="1" si="144"/>
        <v>-1.8208325232729308</v>
      </c>
    </row>
    <row r="307" spans="1:34" x14ac:dyDescent="0.2">
      <c r="A307" s="347">
        <f t="shared" ca="1" si="122"/>
        <v>0.1</v>
      </c>
      <c r="B307" s="304">
        <f t="shared" ca="1" si="123"/>
        <v>12.299999999999974</v>
      </c>
      <c r="D307" s="306">
        <f t="shared" ca="1" si="124"/>
        <v>-0.76175441767246577</v>
      </c>
      <c r="E307" s="307">
        <f t="shared" ca="1" si="125"/>
        <v>-11.385115679663828</v>
      </c>
      <c r="F307" s="304">
        <f t="shared" ca="1" si="126"/>
        <v>11.410570924899886</v>
      </c>
      <c r="G307" s="306">
        <f t="shared" ca="1" si="127"/>
        <v>23.278786055044758</v>
      </c>
      <c r="H307" s="307">
        <f t="shared" ca="1" si="128"/>
        <v>47.153648212314515</v>
      </c>
      <c r="I307" s="304">
        <f t="shared" ca="1" si="129"/>
        <v>52.586770388827432</v>
      </c>
      <c r="J307" s="306">
        <f t="shared" ca="1" si="130"/>
        <v>449.17518211275723</v>
      </c>
      <c r="K307" s="307">
        <f t="shared" ca="1" si="131"/>
        <v>1966.4354102354059</v>
      </c>
      <c r="L307" s="304">
        <f t="shared" ca="1" si="116"/>
        <v>2017.0836786939994</v>
      </c>
      <c r="M307" s="306">
        <f t="shared" ca="1" si="132"/>
        <v>1.1122179486404362</v>
      </c>
      <c r="N307" s="304">
        <f t="shared" ca="1" si="133"/>
        <v>63.725394355795153</v>
      </c>
      <c r="P307" s="310">
        <f t="shared" ca="1" si="134"/>
        <v>23</v>
      </c>
      <c r="Q307" s="304">
        <f t="shared" ca="1" si="135"/>
        <v>0</v>
      </c>
      <c r="R307" s="306">
        <f t="shared" ca="1" si="136"/>
        <v>0</v>
      </c>
      <c r="S307" s="307">
        <f t="shared" ca="1" si="137"/>
        <v>5.081000000000004</v>
      </c>
      <c r="T307" s="304">
        <f t="shared" ca="1" si="117"/>
        <v>49.844610000000038</v>
      </c>
      <c r="U307" s="311">
        <f t="shared" ca="1" si="118"/>
        <v>0</v>
      </c>
      <c r="V307" s="306">
        <f t="shared" ca="1" si="119"/>
        <v>1.0056759874735128</v>
      </c>
      <c r="W307" s="304">
        <f t="shared" ca="1" si="120"/>
        <v>8.5391475525934055</v>
      </c>
      <c r="Y307" s="314" t="str">
        <f t="shared" ca="1" si="138"/>
        <v/>
      </c>
      <c r="Z307" s="315" t="str">
        <f t="shared" ca="1" si="139"/>
        <v/>
      </c>
      <c r="AA307" s="316" t="str">
        <f t="shared" ca="1" si="140"/>
        <v/>
      </c>
      <c r="AC307" s="310" t="e">
        <f t="shared" ca="1" si="141"/>
        <v>#N/A</v>
      </c>
      <c r="AD307" s="323" t="e">
        <f t="shared" ca="1" si="142"/>
        <v>#N/A</v>
      </c>
      <c r="AE307" s="324">
        <f t="shared" ca="1" si="121"/>
        <v>1966.4354102354059</v>
      </c>
      <c r="AG307" s="306">
        <f t="shared" ca="1" si="143"/>
        <v>-10.581083170519319</v>
      </c>
      <c r="AH307" s="304">
        <f t="shared" ca="1" si="144"/>
        <v>-1.7496454489885536</v>
      </c>
    </row>
    <row r="308" spans="1:34" x14ac:dyDescent="0.2">
      <c r="A308" s="347">
        <f t="shared" ca="1" si="122"/>
        <v>0.1</v>
      </c>
      <c r="B308" s="304">
        <f t="shared" ca="1" si="123"/>
        <v>12.399999999999974</v>
      </c>
      <c r="D308" s="306">
        <f t="shared" ca="1" si="124"/>
        <v>-0.74395925794323381</v>
      </c>
      <c r="E308" s="307">
        <f t="shared" ca="1" si="125"/>
        <v>-11.316968320873739</v>
      </c>
      <c r="F308" s="304">
        <f t="shared" ca="1" si="126"/>
        <v>11.341395300100391</v>
      </c>
      <c r="G308" s="306">
        <f t="shared" ca="1" si="127"/>
        <v>23.204390129250434</v>
      </c>
      <c r="H308" s="307">
        <f t="shared" ca="1" si="128"/>
        <v>46.021951380227144</v>
      </c>
      <c r="I308" s="304">
        <f t="shared" ca="1" si="129"/>
        <v>51.540893765188493</v>
      </c>
      <c r="J308" s="306">
        <f t="shared" ca="1" si="130"/>
        <v>451.49934092197196</v>
      </c>
      <c r="K308" s="307">
        <f t="shared" ca="1" si="131"/>
        <v>1971.094190215033</v>
      </c>
      <c r="L308" s="304">
        <f t="shared" ca="1" si="116"/>
        <v>2022.1434077612873</v>
      </c>
      <c r="M308" s="306">
        <f t="shared" ca="1" si="132"/>
        <v>1.1037922478983879</v>
      </c>
      <c r="N308" s="304">
        <f t="shared" ca="1" si="133"/>
        <v>63.24263726383554</v>
      </c>
      <c r="P308" s="310">
        <f t="shared" ca="1" si="134"/>
        <v>23</v>
      </c>
      <c r="Q308" s="304">
        <f t="shared" ca="1" si="135"/>
        <v>0</v>
      </c>
      <c r="R308" s="306">
        <f t="shared" ca="1" si="136"/>
        <v>0</v>
      </c>
      <c r="S308" s="307">
        <f t="shared" ca="1" si="137"/>
        <v>5.081000000000004</v>
      </c>
      <c r="T308" s="304">
        <f t="shared" ca="1" si="117"/>
        <v>49.844610000000038</v>
      </c>
      <c r="U308" s="311">
        <f t="shared" ca="1" si="118"/>
        <v>0</v>
      </c>
      <c r="V308" s="306">
        <f t="shared" ca="1" si="119"/>
        <v>1.0052029919758143</v>
      </c>
      <c r="W308" s="304">
        <f t="shared" ca="1" si="120"/>
        <v>8.1990040650325735</v>
      </c>
      <c r="Y308" s="314" t="str">
        <f t="shared" ca="1" si="138"/>
        <v/>
      </c>
      <c r="Z308" s="315" t="str">
        <f t="shared" ca="1" si="139"/>
        <v/>
      </c>
      <c r="AA308" s="316" t="str">
        <f t="shared" ca="1" si="140"/>
        <v/>
      </c>
      <c r="AC308" s="310" t="e">
        <f t="shared" ca="1" si="141"/>
        <v>#N/A</v>
      </c>
      <c r="AD308" s="323" t="e">
        <f t="shared" ca="1" si="142"/>
        <v>#N/A</v>
      </c>
      <c r="AE308" s="324">
        <f t="shared" ca="1" si="121"/>
        <v>1971.094190215033</v>
      </c>
      <c r="AG308" s="306">
        <f t="shared" ca="1" si="143"/>
        <v>-10.477061195390959</v>
      </c>
      <c r="AH308" s="304">
        <f t="shared" ca="1" si="144"/>
        <v>-1.6806037300912022</v>
      </c>
    </row>
    <row r="309" spans="1:34" x14ac:dyDescent="0.2">
      <c r="A309" s="347">
        <f t="shared" ca="1" si="122"/>
        <v>0.1</v>
      </c>
      <c r="B309" s="304">
        <f t="shared" ca="1" si="123"/>
        <v>12.499999999999973</v>
      </c>
      <c r="D309" s="306">
        <f t="shared" ca="1" si="124"/>
        <v>-0.72649080182799008</v>
      </c>
      <c r="E309" s="307">
        <f t="shared" ca="1" si="125"/>
        <v>-11.250870635844203</v>
      </c>
      <c r="F309" s="304">
        <f t="shared" ca="1" si="126"/>
        <v>11.274301705633127</v>
      </c>
      <c r="G309" s="306">
        <f t="shared" ca="1" si="127"/>
        <v>23.131741049067635</v>
      </c>
      <c r="H309" s="307">
        <f t="shared" ca="1" si="128"/>
        <v>44.89686431664272</v>
      </c>
      <c r="I309" s="304">
        <f t="shared" ca="1" si="129"/>
        <v>50.505503357833661</v>
      </c>
      <c r="J309" s="306">
        <f t="shared" ca="1" si="130"/>
        <v>453.81614748088788</v>
      </c>
      <c r="K309" s="307">
        <f t="shared" ca="1" si="131"/>
        <v>1975.6401309998764</v>
      </c>
      <c r="L309" s="304">
        <f t="shared" ca="1" si="116"/>
        <v>2027.0922581203856</v>
      </c>
      <c r="M309" s="306">
        <f t="shared" ca="1" si="132"/>
        <v>1.0950473639165637</v>
      </c>
      <c r="N309" s="304">
        <f t="shared" ca="1" si="133"/>
        <v>62.74159231934545</v>
      </c>
      <c r="P309" s="310">
        <f t="shared" ca="1" si="134"/>
        <v>23</v>
      </c>
      <c r="Q309" s="304">
        <f t="shared" ca="1" si="135"/>
        <v>0</v>
      </c>
      <c r="R309" s="306">
        <f t="shared" ca="1" si="136"/>
        <v>0</v>
      </c>
      <c r="S309" s="307">
        <f t="shared" ca="1" si="137"/>
        <v>5.081000000000004</v>
      </c>
      <c r="T309" s="304">
        <f t="shared" ca="1" si="117"/>
        <v>49.844610000000038</v>
      </c>
      <c r="U309" s="311">
        <f t="shared" ca="1" si="118"/>
        <v>0</v>
      </c>
      <c r="V309" s="306">
        <f t="shared" ca="1" si="119"/>
        <v>1.0047416461092429</v>
      </c>
      <c r="W309" s="304">
        <f t="shared" ca="1" si="120"/>
        <v>7.8692845600437265</v>
      </c>
      <c r="Y309" s="314" t="str">
        <f t="shared" ca="1" si="138"/>
        <v/>
      </c>
      <c r="Z309" s="315" t="str">
        <f t="shared" ca="1" si="139"/>
        <v/>
      </c>
      <c r="AA309" s="316" t="str">
        <f t="shared" ca="1" si="140"/>
        <v/>
      </c>
      <c r="AC309" s="310" t="e">
        <f t="shared" ca="1" si="141"/>
        <v>#N/A</v>
      </c>
      <c r="AD309" s="323" t="e">
        <f t="shared" ca="1" si="142"/>
        <v>#N/A</v>
      </c>
      <c r="AE309" s="324">
        <f t="shared" ca="1" si="121"/>
        <v>1975.6401309998764</v>
      </c>
      <c r="AG309" s="306">
        <f t="shared" ca="1" si="143"/>
        <v>-10.37321548622587</v>
      </c>
      <c r="AH309" s="304">
        <f t="shared" ca="1" si="144"/>
        <v>-1.6136595286425048</v>
      </c>
    </row>
    <row r="310" spans="1:34" x14ac:dyDescent="0.2">
      <c r="A310" s="347">
        <f t="shared" ca="1" si="122"/>
        <v>0.1</v>
      </c>
      <c r="B310" s="304">
        <f t="shared" ca="1" si="123"/>
        <v>12.599999999999973</v>
      </c>
      <c r="D310" s="306">
        <f t="shared" ca="1" si="124"/>
        <v>-0.7093419969382726</v>
      </c>
      <c r="E310" s="307">
        <f t="shared" ca="1" si="125"/>
        <v>-11.18677623673371</v>
      </c>
      <c r="F310" s="304">
        <f t="shared" ca="1" si="126"/>
        <v>11.209243000281973</v>
      </c>
      <c r="G310" s="306">
        <f t="shared" ca="1" si="127"/>
        <v>23.060806849373808</v>
      </c>
      <c r="H310" s="307">
        <f t="shared" ca="1" si="128"/>
        <v>43.778186692969349</v>
      </c>
      <c r="I310" s="304">
        <f t="shared" ca="1" si="129"/>
        <v>49.480606733028289</v>
      </c>
      <c r="J310" s="306">
        <f t="shared" ca="1" si="130"/>
        <v>456.12577487580995</v>
      </c>
      <c r="K310" s="307">
        <f t="shared" ca="1" si="131"/>
        <v>1980.0738835503571</v>
      </c>
      <c r="L310" s="304">
        <f t="shared" ca="1" si="116"/>
        <v>2031.9309306234429</v>
      </c>
      <c r="M310" s="306">
        <f t="shared" ca="1" si="132"/>
        <v>1.0859668677905239</v>
      </c>
      <c r="N310" s="304">
        <f t="shared" ca="1" si="133"/>
        <v>62.22131821543848</v>
      </c>
      <c r="P310" s="310">
        <f t="shared" ca="1" si="134"/>
        <v>23</v>
      </c>
      <c r="Q310" s="304">
        <f t="shared" ca="1" si="135"/>
        <v>0</v>
      </c>
      <c r="R310" s="306">
        <f t="shared" ca="1" si="136"/>
        <v>0</v>
      </c>
      <c r="S310" s="307">
        <f t="shared" ca="1" si="137"/>
        <v>5.081000000000004</v>
      </c>
      <c r="T310" s="304">
        <f t="shared" ca="1" si="117"/>
        <v>49.844610000000038</v>
      </c>
      <c r="U310" s="311">
        <f t="shared" ca="1" si="118"/>
        <v>0</v>
      </c>
      <c r="V310" s="306">
        <f t="shared" ca="1" si="119"/>
        <v>1.0042918695178296</v>
      </c>
      <c r="W310" s="304">
        <f t="shared" ca="1" si="120"/>
        <v>7.5497647261643896</v>
      </c>
      <c r="Y310" s="314" t="str">
        <f t="shared" ca="1" si="138"/>
        <v/>
      </c>
      <c r="Z310" s="315" t="str">
        <f t="shared" ca="1" si="139"/>
        <v/>
      </c>
      <c r="AA310" s="316" t="str">
        <f t="shared" ca="1" si="140"/>
        <v/>
      </c>
      <c r="AC310" s="310" t="e">
        <f t="shared" ca="1" si="141"/>
        <v>#N/A</v>
      </c>
      <c r="AD310" s="323" t="e">
        <f t="shared" ca="1" si="142"/>
        <v>#N/A</v>
      </c>
      <c r="AE310" s="324">
        <f t="shared" ca="1" si="121"/>
        <v>1980.0738835503571</v>
      </c>
      <c r="AG310" s="306">
        <f t="shared" ca="1" si="143"/>
        <v>-10.269365826431949</v>
      </c>
      <c r="AH310" s="304">
        <f t="shared" ca="1" si="144"/>
        <v>-1.5487668884163983</v>
      </c>
    </row>
    <row r="311" spans="1:34" x14ac:dyDescent="0.2">
      <c r="A311" s="347">
        <f t="shared" ca="1" si="122"/>
        <v>0.1</v>
      </c>
      <c r="B311" s="304">
        <f t="shared" ca="1" si="123"/>
        <v>12.699999999999973</v>
      </c>
      <c r="D311" s="306">
        <f t="shared" ca="1" si="124"/>
        <v>-0.69250626210564536</v>
      </c>
      <c r="E311" s="307">
        <f t="shared" ca="1" si="125"/>
        <v>-11.124640403804195</v>
      </c>
      <c r="F311" s="304">
        <f t="shared" ca="1" si="126"/>
        <v>11.146173739764166</v>
      </c>
      <c r="G311" s="306">
        <f t="shared" ca="1" si="127"/>
        <v>22.991556223163244</v>
      </c>
      <c r="H311" s="307">
        <f t="shared" ca="1" si="128"/>
        <v>42.665722652588933</v>
      </c>
      <c r="I311" s="304">
        <f t="shared" ca="1" si="129"/>
        <v>48.466230996751918</v>
      </c>
      <c r="J311" s="306">
        <f t="shared" ca="1" si="130"/>
        <v>458.42839302943679</v>
      </c>
      <c r="K311" s="307">
        <f t="shared" ca="1" si="131"/>
        <v>1984.396079017635</v>
      </c>
      <c r="L311" s="304">
        <f t="shared" ca="1" si="116"/>
        <v>2036.6601066344172</v>
      </c>
      <c r="M311" s="306">
        <f t="shared" ca="1" si="132"/>
        <v>1.0765333063372089</v>
      </c>
      <c r="N311" s="304">
        <f t="shared" ca="1" si="133"/>
        <v>61.680814958386229</v>
      </c>
      <c r="P311" s="310">
        <f t="shared" ca="1" si="134"/>
        <v>23</v>
      </c>
      <c r="Q311" s="304">
        <f t="shared" ca="1" si="135"/>
        <v>0</v>
      </c>
      <c r="R311" s="306">
        <f t="shared" ca="1" si="136"/>
        <v>0</v>
      </c>
      <c r="S311" s="307">
        <f t="shared" ca="1" si="137"/>
        <v>5.081000000000004</v>
      </c>
      <c r="T311" s="304">
        <f t="shared" ca="1" si="117"/>
        <v>49.844610000000038</v>
      </c>
      <c r="U311" s="311">
        <f t="shared" ca="1" si="118"/>
        <v>0</v>
      </c>
      <c r="V311" s="306">
        <f t="shared" ca="1" si="119"/>
        <v>1.0038535843277778</v>
      </c>
      <c r="W311" s="304">
        <f t="shared" ca="1" si="120"/>
        <v>7.2402290934568452</v>
      </c>
      <c r="Y311" s="314" t="str">
        <f t="shared" ca="1" si="138"/>
        <v/>
      </c>
      <c r="Z311" s="315" t="str">
        <f t="shared" ca="1" si="139"/>
        <v/>
      </c>
      <c r="AA311" s="316" t="str">
        <f t="shared" ca="1" si="140"/>
        <v/>
      </c>
      <c r="AC311" s="310" t="e">
        <f t="shared" ca="1" si="141"/>
        <v>#N/A</v>
      </c>
      <c r="AD311" s="323" t="e">
        <f t="shared" ca="1" si="142"/>
        <v>#N/A</v>
      </c>
      <c r="AE311" s="324">
        <f t="shared" ca="1" si="121"/>
        <v>1984.396079017635</v>
      </c>
      <c r="AG311" s="306">
        <f t="shared" ca="1" si="143"/>
        <v>-10.165322756775067</v>
      </c>
      <c r="AH311" s="304">
        <f t="shared" ca="1" si="144"/>
        <v>-1.4858816623035591</v>
      </c>
    </row>
    <row r="312" spans="1:34" x14ac:dyDescent="0.2">
      <c r="A312" s="347">
        <f t="shared" ca="1" si="122"/>
        <v>0.1</v>
      </c>
      <c r="B312" s="304">
        <f t="shared" ca="1" si="123"/>
        <v>12.799999999999972</v>
      </c>
      <c r="D312" s="306">
        <f t="shared" ca="1" si="124"/>
        <v>-0.67597748919018641</v>
      </c>
      <c r="E312" s="307">
        <f t="shared" ca="1" si="125"/>
        <v>-11.064420005033218</v>
      </c>
      <c r="F312" s="304">
        <f t="shared" ca="1" si="126"/>
        <v>11.085050095226054</v>
      </c>
      <c r="G312" s="306">
        <f t="shared" ca="1" si="127"/>
        <v>22.923958474244223</v>
      </c>
      <c r="H312" s="307">
        <f t="shared" ca="1" si="128"/>
        <v>41.559280652085612</v>
      </c>
      <c r="I312" s="304">
        <f t="shared" ca="1" si="129"/>
        <v>47.462423878766359</v>
      </c>
      <c r="J312" s="306">
        <f t="shared" ca="1" si="130"/>
        <v>460.72416876430714</v>
      </c>
      <c r="K312" s="307">
        <f t="shared" ca="1" si="131"/>
        <v>1988.6073291828686</v>
      </c>
      <c r="L312" s="304">
        <f t="shared" ca="1" si="116"/>
        <v>2041.2804484840842</v>
      </c>
      <c r="M312" s="306">
        <f t="shared" ca="1" si="132"/>
        <v>1.066728135314386</v>
      </c>
      <c r="N312" s="304">
        <f t="shared" ca="1" si="133"/>
        <v>61.119020041374505</v>
      </c>
      <c r="P312" s="310">
        <f t="shared" ca="1" si="134"/>
        <v>23</v>
      </c>
      <c r="Q312" s="304">
        <f t="shared" ca="1" si="135"/>
        <v>0</v>
      </c>
      <c r="R312" s="306">
        <f t="shared" ca="1" si="136"/>
        <v>0</v>
      </c>
      <c r="S312" s="307">
        <f t="shared" ca="1" si="137"/>
        <v>5.081000000000004</v>
      </c>
      <c r="T312" s="304">
        <f t="shared" ca="1" si="117"/>
        <v>49.844610000000038</v>
      </c>
      <c r="U312" s="311">
        <f t="shared" ca="1" si="118"/>
        <v>0</v>
      </c>
      <c r="V312" s="306">
        <f t="shared" ca="1" si="119"/>
        <v>1.0034267150911425</v>
      </c>
      <c r="W312" s="304">
        <f t="shared" ca="1" si="120"/>
        <v>6.9404707001583352</v>
      </c>
      <c r="Y312" s="314" t="str">
        <f t="shared" ca="1" si="138"/>
        <v/>
      </c>
      <c r="Z312" s="315" t="str">
        <f t="shared" ca="1" si="139"/>
        <v/>
      </c>
      <c r="AA312" s="316" t="str">
        <f t="shared" ca="1" si="140"/>
        <v/>
      </c>
      <c r="AC312" s="310" t="e">
        <f t="shared" ca="1" si="141"/>
        <v>#N/A</v>
      </c>
      <c r="AD312" s="323" t="e">
        <f t="shared" ca="1" si="142"/>
        <v>#N/A</v>
      </c>
      <c r="AE312" s="324">
        <f t="shared" ca="1" si="121"/>
        <v>1988.6073291828686</v>
      </c>
      <c r="AG312" s="306">
        <f t="shared" ca="1" si="143"/>
        <v>-10.060886511424652</v>
      </c>
      <c r="AH312" s="304">
        <f t="shared" ca="1" si="144"/>
        <v>-1.4249614433097499</v>
      </c>
    </row>
    <row r="313" spans="1:34" x14ac:dyDescent="0.2">
      <c r="A313" s="347">
        <f t="shared" ca="1" si="122"/>
        <v>0.1</v>
      </c>
      <c r="B313" s="304">
        <f t="shared" ca="1" si="123"/>
        <v>12.899999999999972</v>
      </c>
      <c r="D313" s="306">
        <f t="shared" ca="1" si="124"/>
        <v>-0.65975004679773874</v>
      </c>
      <c r="E313" s="307">
        <f t="shared" ca="1" si="125"/>
        <v>-11.006073417507698</v>
      </c>
      <c r="F313" s="304">
        <f t="shared" ca="1" si="126"/>
        <v>11.02582977357347</v>
      </c>
      <c r="G313" s="306">
        <f t="shared" ca="1" si="127"/>
        <v>22.857983469564449</v>
      </c>
      <c r="H313" s="307">
        <f t="shared" ca="1" si="128"/>
        <v>40.458673310334845</v>
      </c>
      <c r="I313" s="304">
        <f t="shared" ca="1" si="129"/>
        <v>46.469254936218661</v>
      </c>
      <c r="J313" s="306">
        <f t="shared" ca="1" si="130"/>
        <v>463.01326586149759</v>
      </c>
      <c r="K313" s="307">
        <f t="shared" ca="1" si="131"/>
        <v>1992.7082268809897</v>
      </c>
      <c r="L313" s="304">
        <f t="shared" ca="1" si="116"/>
        <v>2045.7925999091178</v>
      </c>
      <c r="M313" s="306">
        <f t="shared" ca="1" si="132"/>
        <v>1.0565316494132979</v>
      </c>
      <c r="N313" s="304">
        <f t="shared" ca="1" si="133"/>
        <v>60.534804433377509</v>
      </c>
      <c r="P313" s="310">
        <f t="shared" ca="1" si="134"/>
        <v>23</v>
      </c>
      <c r="Q313" s="304">
        <f t="shared" ca="1" si="135"/>
        <v>0</v>
      </c>
      <c r="R313" s="306">
        <f t="shared" ca="1" si="136"/>
        <v>0</v>
      </c>
      <c r="S313" s="307">
        <f t="shared" ca="1" si="137"/>
        <v>5.081000000000004</v>
      </c>
      <c r="T313" s="304">
        <f t="shared" ca="1" si="117"/>
        <v>49.844610000000038</v>
      </c>
      <c r="U313" s="311">
        <f t="shared" ca="1" si="118"/>
        <v>0</v>
      </c>
      <c r="V313" s="306">
        <f t="shared" ca="1" si="119"/>
        <v>1.003011188731584</v>
      </c>
      <c r="W313" s="304">
        <f t="shared" ca="1" si="120"/>
        <v>6.6502907756236826</v>
      </c>
      <c r="Y313" s="314" t="str">
        <f t="shared" ca="1" si="138"/>
        <v/>
      </c>
      <c r="Z313" s="315" t="str">
        <f t="shared" ca="1" si="139"/>
        <v/>
      </c>
      <c r="AA313" s="316" t="str">
        <f t="shared" ca="1" si="140"/>
        <v/>
      </c>
      <c r="AC313" s="310" t="e">
        <f t="shared" ca="1" si="141"/>
        <v>#N/A</v>
      </c>
      <c r="AD313" s="323" t="e">
        <f t="shared" ca="1" si="142"/>
        <v>#N/A</v>
      </c>
      <c r="AE313" s="324">
        <f t="shared" ca="1" si="121"/>
        <v>1992.7082268809897</v>
      </c>
      <c r="AG313" s="306">
        <f t="shared" ca="1" si="143"/>
        <v>-9.9558458691198961</v>
      </c>
      <c r="AH313" s="304">
        <f t="shared" ca="1" si="144"/>
        <v>-1.3659654989486971</v>
      </c>
    </row>
    <row r="314" spans="1:34" x14ac:dyDescent="0.2">
      <c r="A314" s="347">
        <f t="shared" ca="1" si="122"/>
        <v>0.1</v>
      </c>
      <c r="B314" s="304">
        <f t="shared" ca="1" si="123"/>
        <v>12.999999999999972</v>
      </c>
      <c r="D314" s="306">
        <f t="shared" ca="1" si="124"/>
        <v>-0.64381878598708531</v>
      </c>
      <c r="E314" s="307">
        <f t="shared" ca="1" si="125"/>
        <v>-10.949560450202926</v>
      </c>
      <c r="F314" s="304">
        <f t="shared" ca="1" si="126"/>
        <v>10.968471939237388</v>
      </c>
      <c r="G314" s="306">
        <f t="shared" ca="1" si="127"/>
        <v>22.793601590965739</v>
      </c>
      <c r="H314" s="307">
        <f t="shared" ca="1" si="128"/>
        <v>39.363717265314556</v>
      </c>
      <c r="I314" s="304">
        <f t="shared" ca="1" si="129"/>
        <v>45.486816886118767</v>
      </c>
      <c r="J314" s="306">
        <f t="shared" ca="1" si="130"/>
        <v>465.29584511452407</v>
      </c>
      <c r="K314" s="307">
        <f t="shared" ca="1" si="131"/>
        <v>1996.6993464097723</v>
      </c>
      <c r="L314" s="304">
        <f t="shared" ca="1" si="116"/>
        <v>2050.1971864759867</v>
      </c>
      <c r="M314" s="306">
        <f t="shared" ca="1" si="132"/>
        <v>1.0459229092557123</v>
      </c>
      <c r="N314" s="304">
        <f t="shared" ca="1" si="133"/>
        <v>59.926968396396902</v>
      </c>
      <c r="P314" s="310">
        <f t="shared" ca="1" si="134"/>
        <v>23</v>
      </c>
      <c r="Q314" s="304">
        <f t="shared" ca="1" si="135"/>
        <v>0</v>
      </c>
      <c r="R314" s="306">
        <f t="shared" ca="1" si="136"/>
        <v>0</v>
      </c>
      <c r="S314" s="307">
        <f t="shared" ca="1" si="137"/>
        <v>5.081000000000004</v>
      </c>
      <c r="T314" s="304">
        <f t="shared" ca="1" si="117"/>
        <v>49.844610000000038</v>
      </c>
      <c r="U314" s="311">
        <f t="shared" ca="1" si="118"/>
        <v>0</v>
      </c>
      <c r="V314" s="306">
        <f t="shared" ca="1" si="119"/>
        <v>1.0026069344920887</v>
      </c>
      <c r="W314" s="304">
        <f t="shared" ca="1" si="120"/>
        <v>6.3694984386581295</v>
      </c>
      <c r="Y314" s="314" t="str">
        <f t="shared" ca="1" si="138"/>
        <v/>
      </c>
      <c r="Z314" s="315" t="str">
        <f t="shared" ca="1" si="139"/>
        <v/>
      </c>
      <c r="AA314" s="316" t="str">
        <f t="shared" ca="1" si="140"/>
        <v/>
      </c>
      <c r="AC314" s="310">
        <f t="shared" ca="1" si="141"/>
        <v>12.999999999999972</v>
      </c>
      <c r="AD314" s="323">
        <f t="shared" ca="1" si="142"/>
        <v>465.29584511452407</v>
      </c>
      <c r="AE314" s="324">
        <f t="shared" ca="1" si="121"/>
        <v>1996.6993464097723</v>
      </c>
      <c r="AG314" s="306">
        <f t="shared" ca="1" si="143"/>
        <v>-9.8499769136013811</v>
      </c>
      <c r="AH314" s="304">
        <f t="shared" ca="1" si="144"/>
        <v>-1.3088547088415032</v>
      </c>
    </row>
    <row r="315" spans="1:34" x14ac:dyDescent="0.2">
      <c r="A315" s="347">
        <f t="shared" ca="1" si="122"/>
        <v>0.1</v>
      </c>
      <c r="B315" s="304">
        <f t="shared" ca="1" si="123"/>
        <v>13.099999999999971</v>
      </c>
      <c r="D315" s="306">
        <f t="shared" ca="1" si="124"/>
        <v>-0.62817904805674885</v>
      </c>
      <c r="E315" s="307">
        <f t="shared" ca="1" si="125"/>
        <v>-10.894842267731004</v>
      </c>
      <c r="F315" s="304">
        <f t="shared" ca="1" si="126"/>
        <v>10.912937136956097</v>
      </c>
      <c r="G315" s="306">
        <f t="shared" ca="1" si="127"/>
        <v>22.730783686160063</v>
      </c>
      <c r="H315" s="307">
        <f t="shared" ca="1" si="128"/>
        <v>38.274233038541453</v>
      </c>
      <c r="I315" s="304">
        <f t="shared" ca="1" si="129"/>
        <v>44.515227076536171</v>
      </c>
      <c r="J315" s="306">
        <f t="shared" ca="1" si="130"/>
        <v>467.57206437838033</v>
      </c>
      <c r="K315" s="307">
        <f t="shared" ca="1" si="131"/>
        <v>2000.5812439249651</v>
      </c>
      <c r="L315" s="304">
        <f t="shared" ca="1" si="116"/>
        <v>2054.4948159903984</v>
      </c>
      <c r="M315" s="306">
        <f t="shared" ca="1" si="132"/>
        <v>1.0348796657617583</v>
      </c>
      <c r="N315" s="304">
        <f t="shared" ca="1" si="133"/>
        <v>59.294237152058031</v>
      </c>
      <c r="P315" s="310">
        <f t="shared" ca="1" si="134"/>
        <v>23</v>
      </c>
      <c r="Q315" s="304">
        <f t="shared" ca="1" si="135"/>
        <v>0</v>
      </c>
      <c r="R315" s="306">
        <f t="shared" ca="1" si="136"/>
        <v>0</v>
      </c>
      <c r="S315" s="307">
        <f t="shared" ca="1" si="137"/>
        <v>5.081000000000004</v>
      </c>
      <c r="T315" s="304">
        <f t="shared" ca="1" si="117"/>
        <v>49.844610000000038</v>
      </c>
      <c r="U315" s="311">
        <f t="shared" ca="1" si="118"/>
        <v>0</v>
      </c>
      <c r="V315" s="306">
        <f t="shared" ca="1" si="119"/>
        <v>1.0022138838845636</v>
      </c>
      <c r="W315" s="304">
        <f t="shared" ca="1" si="120"/>
        <v>6.0979104103870574</v>
      </c>
      <c r="Y315" s="314" t="str">
        <f t="shared" ca="1" si="138"/>
        <v/>
      </c>
      <c r="Z315" s="315" t="str">
        <f t="shared" ca="1" si="139"/>
        <v/>
      </c>
      <c r="AA315" s="316" t="str">
        <f t="shared" ca="1" si="140"/>
        <v/>
      </c>
      <c r="AC315" s="310" t="e">
        <f t="shared" ca="1" si="141"/>
        <v>#N/A</v>
      </c>
      <c r="AD315" s="323" t="e">
        <f t="shared" ca="1" si="142"/>
        <v>#N/A</v>
      </c>
      <c r="AE315" s="324">
        <f t="shared" ca="1" si="121"/>
        <v>2000.5812439249651</v>
      </c>
      <c r="AG315" s="306">
        <f t="shared" ca="1" si="143"/>
        <v>-9.7430416979035712</v>
      </c>
      <c r="AH315" s="304">
        <f t="shared" ca="1" si="144"/>
        <v>-1.2535915053450353</v>
      </c>
    </row>
    <row r="316" spans="1:34" x14ac:dyDescent="0.2">
      <c r="A316" s="347">
        <f t="shared" ca="1" si="122"/>
        <v>0.1</v>
      </c>
      <c r="B316" s="304">
        <f t="shared" ca="1" si="123"/>
        <v>13.199999999999971</v>
      </c>
      <c r="D316" s="306">
        <f t="shared" ca="1" si="124"/>
        <v>-0.61282667450872552</v>
      </c>
      <c r="E316" s="307">
        <f t="shared" ca="1" si="125"/>
        <v>-10.841881314618401</v>
      </c>
      <c r="F316" s="304">
        <f t="shared" ca="1" si="126"/>
        <v>10.859187215130838</v>
      </c>
      <c r="G316" s="306">
        <f t="shared" ca="1" si="127"/>
        <v>22.669501018709191</v>
      </c>
      <c r="H316" s="307">
        <f t="shared" ca="1" si="128"/>
        <v>37.19004490707961</v>
      </c>
      <c r="I316" s="304">
        <f t="shared" ca="1" si="129"/>
        <v>43.554629106764935</v>
      </c>
      <c r="J316" s="306">
        <f t="shared" ca="1" si="130"/>
        <v>469.84207861362381</v>
      </c>
      <c r="K316" s="307">
        <f t="shared" ca="1" si="131"/>
        <v>2004.3544578222461</v>
      </c>
      <c r="L316" s="304">
        <f t="shared" ca="1" si="116"/>
        <v>2058.6860788930112</v>
      </c>
      <c r="M316" s="306">
        <f t="shared" ca="1" si="132"/>
        <v>1.0233782824271671</v>
      </c>
      <c r="N316" s="304">
        <f t="shared" ca="1" si="133"/>
        <v>58.635256428423858</v>
      </c>
      <c r="P316" s="310">
        <f t="shared" ca="1" si="134"/>
        <v>23</v>
      </c>
      <c r="Q316" s="304">
        <f t="shared" ca="1" si="135"/>
        <v>0</v>
      </c>
      <c r="R316" s="306">
        <f t="shared" ca="1" si="136"/>
        <v>0</v>
      </c>
      <c r="S316" s="307">
        <f t="shared" ca="1" si="137"/>
        <v>5.081000000000004</v>
      </c>
      <c r="T316" s="304">
        <f t="shared" ca="1" si="117"/>
        <v>49.844610000000038</v>
      </c>
      <c r="U316" s="311">
        <f t="shared" ca="1" si="118"/>
        <v>0</v>
      </c>
      <c r="V316" s="306">
        <f t="shared" ca="1" si="119"/>
        <v>1.0018319706412098</v>
      </c>
      <c r="W316" s="304">
        <f t="shared" ca="1" si="120"/>
        <v>5.8353507408538681</v>
      </c>
      <c r="Y316" s="314" t="str">
        <f t="shared" ca="1" si="138"/>
        <v/>
      </c>
      <c r="Z316" s="315" t="str">
        <f t="shared" ca="1" si="139"/>
        <v/>
      </c>
      <c r="AA316" s="316" t="str">
        <f t="shared" ca="1" si="140"/>
        <v/>
      </c>
      <c r="AC316" s="310" t="e">
        <f t="shared" ca="1" si="141"/>
        <v>#N/A</v>
      </c>
      <c r="AD316" s="323" t="e">
        <f t="shared" ca="1" si="142"/>
        <v>#N/A</v>
      </c>
      <c r="AE316" s="324">
        <f t="shared" ca="1" si="121"/>
        <v>2004.3544578222461</v>
      </c>
      <c r="AG316" s="306">
        <f t="shared" ca="1" si="143"/>
        <v>-9.634786807890924</v>
      </c>
      <c r="AH316" s="304">
        <f t="shared" ca="1" si="144"/>
        <v>-1.2001398170413409</v>
      </c>
    </row>
    <row r="317" spans="1:34" x14ac:dyDescent="0.2">
      <c r="A317" s="347">
        <f t="shared" ca="1" si="122"/>
        <v>0.1</v>
      </c>
      <c r="B317" s="304">
        <f t="shared" ca="1" si="123"/>
        <v>13.299999999999971</v>
      </c>
      <c r="D317" s="306">
        <f t="shared" ca="1" si="124"/>
        <v>-0.59775801929258809</v>
      </c>
      <c r="E317" s="307">
        <f t="shared" ca="1" si="125"/>
        <v>-10.790641239642254</v>
      </c>
      <c r="F317" s="304">
        <f t="shared" ca="1" si="126"/>
        <v>10.80718524928192</v>
      </c>
      <c r="G317" s="306">
        <f t="shared" ca="1" si="127"/>
        <v>22.609725216779932</v>
      </c>
      <c r="H317" s="307">
        <f t="shared" ca="1" si="128"/>
        <v>36.110980783115387</v>
      </c>
      <c r="I317" s="304">
        <f t="shared" ca="1" si="129"/>
        <v>42.605194606958705</v>
      </c>
      <c r="J317" s="306">
        <f t="shared" ca="1" si="130"/>
        <v>472.10603992539825</v>
      </c>
      <c r="K317" s="307">
        <f t="shared" ca="1" si="131"/>
        <v>2008.0195091067558</v>
      </c>
      <c r="L317" s="304">
        <f t="shared" ca="1" si="116"/>
        <v>2062.7715486421125</v>
      </c>
      <c r="M317" s="306">
        <f t="shared" ca="1" si="132"/>
        <v>1.0113936562660939</v>
      </c>
      <c r="N317" s="304">
        <f t="shared" ca="1" si="133"/>
        <v>57.948587930352289</v>
      </c>
      <c r="P317" s="310">
        <f t="shared" ca="1" si="134"/>
        <v>23</v>
      </c>
      <c r="Q317" s="304">
        <f t="shared" ca="1" si="135"/>
        <v>0</v>
      </c>
      <c r="R317" s="306">
        <f t="shared" ca="1" si="136"/>
        <v>0</v>
      </c>
      <c r="S317" s="307">
        <f t="shared" ca="1" si="137"/>
        <v>5.081000000000004</v>
      </c>
      <c r="T317" s="304">
        <f t="shared" ca="1" si="117"/>
        <v>49.844610000000038</v>
      </c>
      <c r="U317" s="311">
        <f t="shared" ca="1" si="118"/>
        <v>0</v>
      </c>
      <c r="V317" s="306">
        <f t="shared" ca="1" si="119"/>
        <v>1.0014611306675807</v>
      </c>
      <c r="W317" s="304">
        <f t="shared" ca="1" si="120"/>
        <v>5.5816505485778114</v>
      </c>
      <c r="Y317" s="314" t="str">
        <f t="shared" ca="1" si="138"/>
        <v/>
      </c>
      <c r="Z317" s="315" t="str">
        <f t="shared" ca="1" si="139"/>
        <v/>
      </c>
      <c r="AA317" s="316" t="str">
        <f t="shared" ca="1" si="140"/>
        <v/>
      </c>
      <c r="AC317" s="310" t="e">
        <f t="shared" ca="1" si="141"/>
        <v>#N/A</v>
      </c>
      <c r="AD317" s="323" t="e">
        <f t="shared" ca="1" si="142"/>
        <v>#N/A</v>
      </c>
      <c r="AE317" s="324">
        <f t="shared" ca="1" si="121"/>
        <v>2008.0195091067558</v>
      </c>
      <c r="AG317" s="306">
        <f t="shared" ca="1" si="143"/>
        <v>-9.5249418216567907</v>
      </c>
      <c r="AH317" s="304">
        <f t="shared" ca="1" si="144"/>
        <v>-1.1484650149289242</v>
      </c>
    </row>
    <row r="318" spans="1:34" x14ac:dyDescent="0.2">
      <c r="A318" s="347">
        <f t="shared" ca="1" si="122"/>
        <v>0.1</v>
      </c>
      <c r="B318" s="304">
        <f t="shared" ca="1" si="123"/>
        <v>13.39999999999997</v>
      </c>
      <c r="D318" s="306">
        <f t="shared" ca="1" si="124"/>
        <v>-0.58296996343739904</v>
      </c>
      <c r="E318" s="307">
        <f t="shared" ca="1" si="125"/>
        <v>-10.741086819719412</v>
      </c>
      <c r="F318" s="304">
        <f t="shared" ca="1" si="126"/>
        <v>10.756895465096807</v>
      </c>
      <c r="G318" s="306">
        <f t="shared" ca="1" si="127"/>
        <v>22.551428220436193</v>
      </c>
      <c r="H318" s="307">
        <f t="shared" ca="1" si="128"/>
        <v>35.036872101143445</v>
      </c>
      <c r="I318" s="304">
        <f t="shared" ca="1" si="129"/>
        <v>41.667125187770871</v>
      </c>
      <c r="J318" s="306">
        <f t="shared" ca="1" si="130"/>
        <v>474.36409759725905</v>
      </c>
      <c r="K318" s="307">
        <f t="shared" ca="1" si="131"/>
        <v>2011.5769017509688</v>
      </c>
      <c r="L318" s="304">
        <f t="shared" ca="1" si="116"/>
        <v>2066.7517820839753</v>
      </c>
      <c r="M318" s="306">
        <f t="shared" ca="1" si="132"/>
        <v>0.99889913844839739</v>
      </c>
      <c r="N318" s="304">
        <f t="shared" ca="1" si="133"/>
        <v>57.23270479234727</v>
      </c>
      <c r="P318" s="310">
        <f t="shared" ca="1" si="134"/>
        <v>23</v>
      </c>
      <c r="Q318" s="304">
        <f t="shared" ca="1" si="135"/>
        <v>0</v>
      </c>
      <c r="R318" s="306">
        <f t="shared" ca="1" si="136"/>
        <v>0</v>
      </c>
      <c r="S318" s="307">
        <f t="shared" ca="1" si="137"/>
        <v>5.081000000000004</v>
      </c>
      <c r="T318" s="304">
        <f t="shared" ca="1" si="117"/>
        <v>49.844610000000038</v>
      </c>
      <c r="U318" s="311">
        <f t="shared" ca="1" si="118"/>
        <v>0</v>
      </c>
      <c r="V318" s="306">
        <f t="shared" ca="1" si="119"/>
        <v>1.0011013019972306</v>
      </c>
      <c r="W318" s="304">
        <f t="shared" ca="1" si="120"/>
        <v>5.3366477723403625</v>
      </c>
      <c r="Y318" s="314" t="str">
        <f t="shared" ca="1" si="138"/>
        <v/>
      </c>
      <c r="Z318" s="315" t="str">
        <f t="shared" ca="1" si="139"/>
        <v/>
      </c>
      <c r="AA318" s="316" t="str">
        <f t="shared" ca="1" si="140"/>
        <v/>
      </c>
      <c r="AC318" s="310" t="e">
        <f t="shared" ca="1" si="141"/>
        <v>#N/A</v>
      </c>
      <c r="AD318" s="323" t="e">
        <f t="shared" ca="1" si="142"/>
        <v>#N/A</v>
      </c>
      <c r="AE318" s="324">
        <f t="shared" ca="1" si="121"/>
        <v>2011.5769017509688</v>
      </c>
      <c r="AG318" s="306">
        <f t="shared" ca="1" si="143"/>
        <v>-9.4132176632309914</v>
      </c>
      <c r="AH318" s="304">
        <f t="shared" ca="1" si="144"/>
        <v>-1.0985338611646933</v>
      </c>
    </row>
    <row r="319" spans="1:34" x14ac:dyDescent="0.2">
      <c r="A319" s="347">
        <f t="shared" ca="1" si="122"/>
        <v>0.1</v>
      </c>
      <c r="B319" s="304">
        <f t="shared" ca="1" si="123"/>
        <v>13.49999999999997</v>
      </c>
      <c r="D319" s="306">
        <f t="shared" ca="1" si="124"/>
        <v>-0.56845993217989066</v>
      </c>
      <c r="E319" s="307">
        <f t="shared" ca="1" si="125"/>
        <v>-10.693183882800053</v>
      </c>
      <c r="F319" s="304">
        <f t="shared" ca="1" si="126"/>
        <v>10.708283160519654</v>
      </c>
      <c r="G319" s="306">
        <f t="shared" ca="1" si="127"/>
        <v>22.494582227218203</v>
      </c>
      <c r="H319" s="307">
        <f t="shared" ca="1" si="128"/>
        <v>33.967553712863442</v>
      </c>
      <c r="I319" s="304">
        <f t="shared" ca="1" si="129"/>
        <v>40.740654570261192</v>
      </c>
      <c r="J319" s="306">
        <f t="shared" ca="1" si="130"/>
        <v>476.61639811964176</v>
      </c>
      <c r="K319" s="307">
        <f t="shared" ca="1" si="131"/>
        <v>2015.027123041669</v>
      </c>
      <c r="L319" s="304">
        <f t="shared" ca="1" si="116"/>
        <v>2070.6273198115896</v>
      </c>
      <c r="M319" s="306">
        <f t="shared" ca="1" si="132"/>
        <v>0.98586645599956779</v>
      </c>
      <c r="N319" s="304">
        <f t="shared" ca="1" si="133"/>
        <v>56.485987092295112</v>
      </c>
      <c r="P319" s="310">
        <f t="shared" ca="1" si="134"/>
        <v>23</v>
      </c>
      <c r="Q319" s="304">
        <f t="shared" ca="1" si="135"/>
        <v>0</v>
      </c>
      <c r="R319" s="306">
        <f t="shared" ca="1" si="136"/>
        <v>0</v>
      </c>
      <c r="S319" s="307">
        <f t="shared" ca="1" si="137"/>
        <v>5.081000000000004</v>
      </c>
      <c r="T319" s="304">
        <f t="shared" ca="1" si="117"/>
        <v>49.844610000000038</v>
      </c>
      <c r="U319" s="311">
        <f t="shared" ca="1" si="118"/>
        <v>0</v>
      </c>
      <c r="V319" s="306">
        <f t="shared" ca="1" si="119"/>
        <v>1.0007524247478647</v>
      </c>
      <c r="W319" s="304">
        <f t="shared" ca="1" si="120"/>
        <v>5.1001869345016742</v>
      </c>
      <c r="Y319" s="314" t="str">
        <f t="shared" ca="1" si="138"/>
        <v/>
      </c>
      <c r="Z319" s="315" t="str">
        <f t="shared" ca="1" si="139"/>
        <v/>
      </c>
      <c r="AA319" s="316" t="str">
        <f t="shared" ca="1" si="140"/>
        <v/>
      </c>
      <c r="AC319" s="310" t="e">
        <f t="shared" ca="1" si="141"/>
        <v>#N/A</v>
      </c>
      <c r="AD319" s="323" t="e">
        <f t="shared" ca="1" si="142"/>
        <v>#N/A</v>
      </c>
      <c r="AE319" s="324">
        <f t="shared" ca="1" si="121"/>
        <v>2015.027123041669</v>
      </c>
      <c r="AG319" s="306">
        <f t="shared" ca="1" si="143"/>
        <v>-9.2993048516374515</v>
      </c>
      <c r="AH319" s="304">
        <f t="shared" ca="1" si="144"/>
        <v>-1.0503144602126271</v>
      </c>
    </row>
    <row r="320" spans="1:34" x14ac:dyDescent="0.2">
      <c r="A320" s="347">
        <f t="shared" ca="1" si="122"/>
        <v>0.1</v>
      </c>
      <c r="B320" s="304">
        <f t="shared" ca="1" si="123"/>
        <v>13.599999999999969</v>
      </c>
      <c r="D320" s="306">
        <f t="shared" ca="1" si="124"/>
        <v>-0.55422591469427052</v>
      </c>
      <c r="E320" s="307">
        <f t="shared" ca="1" si="125"/>
        <v>-10.646899229169041</v>
      </c>
      <c r="F320" s="304">
        <f t="shared" ca="1" si="126"/>
        <v>10.661314626283151</v>
      </c>
      <c r="G320" s="306">
        <f t="shared" ca="1" si="127"/>
        <v>22.439159635748776</v>
      </c>
      <c r="H320" s="307">
        <f t="shared" ca="1" si="128"/>
        <v>32.902863789946537</v>
      </c>
      <c r="I320" s="304">
        <f t="shared" ca="1" si="129"/>
        <v>39.826050905637032</v>
      </c>
      <c r="J320" s="306">
        <f t="shared" ca="1" si="130"/>
        <v>478.86308521279011</v>
      </c>
      <c r="K320" s="307">
        <f t="shared" ca="1" si="131"/>
        <v>2018.3706439168095</v>
      </c>
      <c r="L320" s="304">
        <f t="shared" ca="1" si="116"/>
        <v>2074.3986865124716</v>
      </c>
      <c r="M320" s="306">
        <f t="shared" ca="1" si="132"/>
        <v>0.97226563635064167</v>
      </c>
      <c r="N320" s="304">
        <f t="shared" ca="1" si="133"/>
        <v>55.706717528493044</v>
      </c>
      <c r="P320" s="310">
        <f t="shared" ca="1" si="134"/>
        <v>23</v>
      </c>
      <c r="Q320" s="304">
        <f t="shared" ca="1" si="135"/>
        <v>0</v>
      </c>
      <c r="R320" s="306">
        <f t="shared" ca="1" si="136"/>
        <v>0</v>
      </c>
      <c r="S320" s="307">
        <f t="shared" ca="1" si="137"/>
        <v>5.081000000000004</v>
      </c>
      <c r="T320" s="304">
        <f t="shared" ca="1" si="117"/>
        <v>49.844610000000038</v>
      </c>
      <c r="U320" s="311">
        <f t="shared" ca="1" si="118"/>
        <v>0</v>
      </c>
      <c r="V320" s="306">
        <f t="shared" ca="1" si="119"/>
        <v>1.0004144410788918</v>
      </c>
      <c r="W320" s="304">
        <f t="shared" ca="1" si="120"/>
        <v>4.8721189151778432</v>
      </c>
      <c r="Y320" s="314" t="str">
        <f t="shared" ca="1" si="138"/>
        <v/>
      </c>
      <c r="Z320" s="315" t="str">
        <f t="shared" ca="1" si="139"/>
        <v/>
      </c>
      <c r="AA320" s="316" t="str">
        <f t="shared" ca="1" si="140"/>
        <v/>
      </c>
      <c r="AC320" s="310" t="e">
        <f t="shared" ca="1" si="141"/>
        <v>#N/A</v>
      </c>
      <c r="AD320" s="323" t="e">
        <f t="shared" ca="1" si="142"/>
        <v>#N/A</v>
      </c>
      <c r="AE320" s="324">
        <f t="shared" ca="1" si="121"/>
        <v>2018.3706439168095</v>
      </c>
      <c r="AG320" s="306">
        <f t="shared" ca="1" si="143"/>
        <v>-9.1828716499286909</v>
      </c>
      <c r="AH320" s="304">
        <f t="shared" ca="1" si="144"/>
        <v>-1.0037762122616947</v>
      </c>
    </row>
    <row r="321" spans="1:34" x14ac:dyDescent="0.2">
      <c r="A321" s="347">
        <f t="shared" ca="1" si="122"/>
        <v>0.1</v>
      </c>
      <c r="B321" s="304">
        <f t="shared" ca="1" si="123"/>
        <v>13.699999999999969</v>
      </c>
      <c r="D321" s="306">
        <f t="shared" ca="1" si="124"/>
        <v>-0.54026648652037357</v>
      </c>
      <c r="E321" s="307">
        <f t="shared" ca="1" si="125"/>
        <v>-10.602200550502465</v>
      </c>
      <c r="F321" s="304">
        <f t="shared" ca="1" si="126"/>
        <v>10.615957064227974</v>
      </c>
      <c r="G321" s="306">
        <f t="shared" ca="1" si="127"/>
        <v>22.385132987096739</v>
      </c>
      <c r="H321" s="307">
        <f t="shared" ca="1" si="128"/>
        <v>31.842643734896289</v>
      </c>
      <c r="I321" s="304">
        <f t="shared" ca="1" si="129"/>
        <v>38.923619293143034</v>
      </c>
      <c r="J321" s="306">
        <f t="shared" ca="1" si="130"/>
        <v>481.10429984393238</v>
      </c>
      <c r="K321" s="307">
        <f t="shared" ca="1" si="131"/>
        <v>2021.6079192930517</v>
      </c>
      <c r="L321" s="304">
        <f t="shared" ca="1" si="116"/>
        <v>2078.0663913062795</v>
      </c>
      <c r="M321" s="306">
        <f t="shared" ca="1" si="132"/>
        <v>0.95806493703947837</v>
      </c>
      <c r="N321" s="304">
        <f t="shared" ca="1" si="133"/>
        <v>54.893077391829053</v>
      </c>
      <c r="P321" s="310">
        <f t="shared" ca="1" si="134"/>
        <v>23</v>
      </c>
      <c r="Q321" s="304">
        <f t="shared" ca="1" si="135"/>
        <v>0</v>
      </c>
      <c r="R321" s="306">
        <f t="shared" ca="1" si="136"/>
        <v>0</v>
      </c>
      <c r="S321" s="307">
        <f t="shared" ca="1" si="137"/>
        <v>5.081000000000004</v>
      </c>
      <c r="T321" s="304">
        <f t="shared" ca="1" si="117"/>
        <v>49.844610000000038</v>
      </c>
      <c r="U321" s="311">
        <f t="shared" ca="1" si="118"/>
        <v>0</v>
      </c>
      <c r="V321" s="306">
        <f t="shared" ca="1" si="119"/>
        <v>1.0000872951502908</v>
      </c>
      <c r="W321" s="304">
        <f t="shared" ca="1" si="120"/>
        <v>4.6523007366354685</v>
      </c>
      <c r="Y321" s="314" t="str">
        <f t="shared" ca="1" si="138"/>
        <v/>
      </c>
      <c r="Z321" s="315" t="str">
        <f t="shared" ca="1" si="139"/>
        <v/>
      </c>
      <c r="AA321" s="316" t="str">
        <f t="shared" ca="1" si="140"/>
        <v/>
      </c>
      <c r="AC321" s="310" t="e">
        <f t="shared" ca="1" si="141"/>
        <v>#N/A</v>
      </c>
      <c r="AD321" s="323" t="e">
        <f t="shared" ca="1" si="142"/>
        <v>#N/A</v>
      </c>
      <c r="AE321" s="324">
        <f t="shared" ca="1" si="121"/>
        <v>2021.6079192930517</v>
      </c>
      <c r="AG321" s="306">
        <f t="shared" ca="1" si="143"/>
        <v>-9.0635621236717423</v>
      </c>
      <c r="AH321" s="304">
        <f t="shared" ca="1" si="144"/>
        <v>-0.9588897687813106</v>
      </c>
    </row>
    <row r="322" spans="1:34" x14ac:dyDescent="0.2">
      <c r="A322" s="347">
        <f t="shared" ca="1" si="122"/>
        <v>0.1</v>
      </c>
      <c r="B322" s="304">
        <f t="shared" ca="1" si="123"/>
        <v>13.799999999999969</v>
      </c>
      <c r="D322" s="306">
        <f t="shared" ca="1" si="124"/>
        <v>-0.52658083477089213</v>
      </c>
      <c r="E322" s="307">
        <f t="shared" ca="1" si="125"/>
        <v>-10.559056345964041</v>
      </c>
      <c r="F322" s="304">
        <f t="shared" ca="1" si="126"/>
        <v>10.57217850269241</v>
      </c>
      <c r="G322" s="306">
        <f t="shared" ca="1" si="127"/>
        <v>22.332474903619651</v>
      </c>
      <c r="H322" s="307">
        <f t="shared" ca="1" si="128"/>
        <v>30.786738100299885</v>
      </c>
      <c r="I322" s="304">
        <f t="shared" ca="1" si="129"/>
        <v>38.03370450241809</v>
      </c>
      <c r="J322" s="306">
        <f t="shared" ca="1" si="130"/>
        <v>483.34018023846818</v>
      </c>
      <c r="K322" s="307">
        <f t="shared" ca="1" si="131"/>
        <v>2024.7393883848115</v>
      </c>
      <c r="L322" s="304">
        <f t="shared" ca="1" si="116"/>
        <v>2081.6309280729511</v>
      </c>
      <c r="M322" s="306">
        <f t="shared" ca="1" si="132"/>
        <v>0.94323078349027967</v>
      </c>
      <c r="N322" s="304">
        <f t="shared" ca="1" si="133"/>
        <v>54.043143000810957</v>
      </c>
      <c r="P322" s="310">
        <f t="shared" ca="1" si="134"/>
        <v>23</v>
      </c>
      <c r="Q322" s="304">
        <f t="shared" ca="1" si="135"/>
        <v>0</v>
      </c>
      <c r="R322" s="306">
        <f t="shared" ca="1" si="136"/>
        <v>0</v>
      </c>
      <c r="S322" s="307">
        <f t="shared" ca="1" si="137"/>
        <v>5.081000000000004</v>
      </c>
      <c r="T322" s="304">
        <f t="shared" ca="1" si="117"/>
        <v>49.844610000000038</v>
      </c>
      <c r="U322" s="311">
        <f t="shared" ca="1" si="118"/>
        <v>0</v>
      </c>
      <c r="V322" s="306">
        <f t="shared" ca="1" si="119"/>
        <v>0.99977093308269216</v>
      </c>
      <c r="W322" s="304">
        <f t="shared" ca="1" si="120"/>
        <v>4.4405953572817927</v>
      </c>
      <c r="Y322" s="314" t="str">
        <f t="shared" ca="1" si="138"/>
        <v/>
      </c>
      <c r="Z322" s="315" t="str">
        <f t="shared" ca="1" si="139"/>
        <v/>
      </c>
      <c r="AA322" s="316" t="str">
        <f t="shared" ca="1" si="140"/>
        <v/>
      </c>
      <c r="AC322" s="310" t="e">
        <f t="shared" ca="1" si="141"/>
        <v>#N/A</v>
      </c>
      <c r="AD322" s="323" t="e">
        <f t="shared" ca="1" si="142"/>
        <v>#N/A</v>
      </c>
      <c r="AE322" s="324">
        <f t="shared" ca="1" si="121"/>
        <v>2024.7393883848115</v>
      </c>
      <c r="AG322" s="306">
        <f t="shared" ca="1" si="143"/>
        <v>-8.9409941248022555</v>
      </c>
      <c r="AH322" s="304">
        <f t="shared" ca="1" si="144"/>
        <v>-0.91562699008767268</v>
      </c>
    </row>
    <row r="323" spans="1:34" x14ac:dyDescent="0.2">
      <c r="A323" s="347">
        <f t="shared" ca="1" si="122"/>
        <v>0.1</v>
      </c>
      <c r="B323" s="304">
        <f t="shared" ca="1" si="123"/>
        <v>13.899999999999968</v>
      </c>
      <c r="D323" s="306">
        <f t="shared" ca="1" si="124"/>
        <v>-0.51316878617277528</v>
      </c>
      <c r="E323" s="307">
        <f t="shared" ca="1" si="125"/>
        <v>-10.517435834556311</v>
      </c>
      <c r="F323" s="304">
        <f t="shared" ca="1" si="126"/>
        <v>10.529947708185034</v>
      </c>
      <c r="G323" s="306">
        <f t="shared" ca="1" si="127"/>
        <v>22.281158025002373</v>
      </c>
      <c r="H323" s="307">
        <f t="shared" ca="1" si="128"/>
        <v>29.734994516844253</v>
      </c>
      <c r="I323" s="304">
        <f t="shared" ca="1" si="129"/>
        <v>37.15669390368155</v>
      </c>
      <c r="J323" s="306">
        <f t="shared" ca="1" si="130"/>
        <v>485.57086188489927</v>
      </c>
      <c r="K323" s="307">
        <f t="shared" ca="1" si="131"/>
        <v>2027.7654750156687</v>
      </c>
      <c r="L323" s="304">
        <f t="shared" ca="1" si="116"/>
        <v>2085.0927757721392</v>
      </c>
      <c r="M323" s="306">
        <f t="shared" ca="1" si="132"/>
        <v>0.92772771855312308</v>
      </c>
      <c r="N323" s="304">
        <f t="shared" ca="1" si="133"/>
        <v>53.154882810394632</v>
      </c>
      <c r="P323" s="310">
        <f t="shared" ca="1" si="134"/>
        <v>23</v>
      </c>
      <c r="Q323" s="304">
        <f t="shared" ca="1" si="135"/>
        <v>0</v>
      </c>
      <c r="R323" s="306">
        <f t="shared" ca="1" si="136"/>
        <v>0</v>
      </c>
      <c r="S323" s="307">
        <f t="shared" ca="1" si="137"/>
        <v>5.081000000000004</v>
      </c>
      <c r="T323" s="304">
        <f t="shared" ca="1" si="117"/>
        <v>49.844610000000038</v>
      </c>
      <c r="U323" s="311">
        <f t="shared" ca="1" si="118"/>
        <v>0</v>
      </c>
      <c r="V323" s="306">
        <f t="shared" ca="1" si="119"/>
        <v>0.9994653029185725</v>
      </c>
      <c r="W323" s="304">
        <f t="shared" ca="1" si="120"/>
        <v>4.2368714746471516</v>
      </c>
      <c r="Y323" s="314" t="str">
        <f t="shared" ca="1" si="138"/>
        <v/>
      </c>
      <c r="Z323" s="315" t="str">
        <f t="shared" ca="1" si="139"/>
        <v/>
      </c>
      <c r="AA323" s="316" t="str">
        <f t="shared" ca="1" si="140"/>
        <v/>
      </c>
      <c r="AC323" s="310" t="e">
        <f t="shared" ca="1" si="141"/>
        <v>#N/A</v>
      </c>
      <c r="AD323" s="323" t="e">
        <f t="shared" ca="1" si="142"/>
        <v>#N/A</v>
      </c>
      <c r="AE323" s="324">
        <f t="shared" ca="1" si="121"/>
        <v>2027.7654750156687</v>
      </c>
      <c r="AG323" s="306">
        <f t="shared" ca="1" si="143"/>
        <v>-8.8147572251975532</v>
      </c>
      <c r="AH323" s="304">
        <f t="shared" ca="1" si="144"/>
        <v>-0.87396090479862021</v>
      </c>
    </row>
    <row r="324" spans="1:34" x14ac:dyDescent="0.2">
      <c r="A324" s="347">
        <f t="shared" ca="1" si="122"/>
        <v>0.1</v>
      </c>
      <c r="B324" s="304">
        <f t="shared" ca="1" si="123"/>
        <v>13.999999999999968</v>
      </c>
      <c r="D324" s="306">
        <f t="shared" ca="1" si="124"/>
        <v>-0.50003083795981695</v>
      </c>
      <c r="E324" s="307">
        <f t="shared" ca="1" si="125"/>
        <v>-10.477308862865382</v>
      </c>
      <c r="F324" s="304">
        <f t="shared" ca="1" si="126"/>
        <v>10.489234092477309</v>
      </c>
      <c r="G324" s="306">
        <f t="shared" ca="1" si="127"/>
        <v>22.231154941206391</v>
      </c>
      <c r="H324" s="307">
        <f t="shared" ca="1" si="128"/>
        <v>28.687263630557716</v>
      </c>
      <c r="I324" s="304">
        <f t="shared" ca="1" si="129"/>
        <v>36.293020604918581</v>
      </c>
      <c r="J324" s="306">
        <f t="shared" ca="1" si="130"/>
        <v>487.79647753320972</v>
      </c>
      <c r="K324" s="307">
        <f t="shared" ca="1" si="131"/>
        <v>2030.6865879230388</v>
      </c>
      <c r="L324" s="304">
        <f t="shared" ref="L324:L387" ca="1" si="145">SQRT(pos_x^2+pos_z^2)</f>
        <v>2088.4523987547145</v>
      </c>
      <c r="M324" s="306">
        <f t="shared" ca="1" si="132"/>
        <v>0.91151836838780931</v>
      </c>
      <c r="N324" s="304">
        <f t="shared" ca="1" si="133"/>
        <v>52.226155457272469</v>
      </c>
      <c r="P324" s="310">
        <f t="shared" ca="1" si="134"/>
        <v>23</v>
      </c>
      <c r="Q324" s="304">
        <f t="shared" ca="1" si="135"/>
        <v>0</v>
      </c>
      <c r="R324" s="306">
        <f t="shared" ca="1" si="136"/>
        <v>0</v>
      </c>
      <c r="S324" s="307">
        <f t="shared" ca="1" si="137"/>
        <v>5.081000000000004</v>
      </c>
      <c r="T324" s="304">
        <f t="shared" ref="T324:T387" ca="1" si="146">m*g</f>
        <v>49.844610000000038</v>
      </c>
      <c r="U324" s="311">
        <f t="shared" ref="U324:U387" ca="1" si="147">IF(pos_xz&lt;L_rampe,Poids*COS(Beta),0)</f>
        <v>0</v>
      </c>
      <c r="V324" s="306">
        <f t="shared" ref="V324:V387" ca="1" si="148">Rho_moyen*(20000-Alt_rampe-pos_z)/(20000+Alt_rampe+pos_z)</f>
        <v>0.9991703545844649</v>
      </c>
      <c r="W324" s="304">
        <f t="shared" ref="W324:W387" ca="1" si="149">1/2*Rho*Sref*Cx*vit_xz^2</f>
        <v>4.0410033367709941</v>
      </c>
      <c r="Y324" s="314" t="str">
        <f t="shared" ca="1" si="138"/>
        <v/>
      </c>
      <c r="Z324" s="315" t="str">
        <f t="shared" ca="1" si="139"/>
        <v/>
      </c>
      <c r="AA324" s="316" t="str">
        <f t="shared" ca="1" si="140"/>
        <v/>
      </c>
      <c r="AC324" s="310">
        <f t="shared" ca="1" si="141"/>
        <v>13.999999999999968</v>
      </c>
      <c r="AD324" s="323">
        <f t="shared" ca="1" si="142"/>
        <v>487.79647753320972</v>
      </c>
      <c r="AE324" s="324">
        <f t="shared" ref="AE324:AE387" ca="1" si="150">IF(t&lt;T_para, pos_z, NA())</f>
        <v>2030.6865879230388</v>
      </c>
      <c r="AG324" s="306">
        <f t="shared" ca="1" si="143"/>
        <v>-8.6844106352145278</v>
      </c>
      <c r="AH324" s="304">
        <f t="shared" ca="1" si="144"/>
        <v>-0.83386567105828546</v>
      </c>
    </row>
    <row r="325" spans="1:34" x14ac:dyDescent="0.2">
      <c r="A325" s="347">
        <f t="shared" ref="A325:A388" ca="1" si="151">IF(B324+0.01&lt;=T_ini+ROUNDUP(Temps_fin_propu,0), 0.01, IF(K324&gt;0, 0.1, 0.0001))</f>
        <v>0.1</v>
      </c>
      <c r="B325" s="304">
        <f t="shared" ref="B325:B388" ca="1" si="152">B324+pas</f>
        <v>14.099999999999968</v>
      </c>
      <c r="D325" s="306">
        <f t="shared" ref="D325:D388" ca="1" si="153">IF(AND(L324&lt;L_rampe,Poussee&lt;Poids*SIN(M324)),0,(-W324+Poussee)/m*COS(M324)-U324/m*SIN(M324))</f>
        <v>-0.48716819157944485</v>
      </c>
      <c r="E325" s="307">
        <f t="shared" ref="E325:E388" ca="1" si="154">IF(AND(L324&lt;L_rampe,Poussee&lt;Poids*SIN(M324)),0,(-W324+Poussee)/m*SIN(M324)+U324/m*COS(M324)-Poids/m)</f>
        <v>-10.438645807256616</v>
      </c>
      <c r="F325" s="304">
        <f t="shared" ref="F325:F388" ca="1" si="155">SQRT(acc_x^2+acc_z^2)</f>
        <v>10.450007614171529</v>
      </c>
      <c r="G325" s="306">
        <f t="shared" ref="G325:G388" ca="1" si="156">G324+acc_x*pas</f>
        <v>22.182438122048445</v>
      </c>
      <c r="H325" s="307">
        <f t="shared" ref="H325:H388" ca="1" si="157">H324+acc_z*pas</f>
        <v>27.643399049832055</v>
      </c>
      <c r="I325" s="304">
        <f t="shared" ref="I325:I388" ca="1" si="158">SQRT(vit_x^2+vit_z^2)</f>
        <v>35.443166789478113</v>
      </c>
      <c r="J325" s="306">
        <f t="shared" ref="J325:J388" ca="1" si="159">J324+0.5*(vit_x+G324)*pas*(K324&gt;=0)</f>
        <v>490.01715718637246</v>
      </c>
      <c r="K325" s="307">
        <f t="shared" ref="K325:K388" ca="1" si="160">K324+0.5*(vit_z+H324)*pas</f>
        <v>2033.5031210570583</v>
      </c>
      <c r="L325" s="304">
        <f t="shared" ca="1" si="145"/>
        <v>2091.7102470671725</v>
      </c>
      <c r="M325" s="306">
        <f t="shared" ref="M325:M388" ca="1" si="161">IF(AND(L324&gt;L_rampe,G325&gt;0),ATAN2(G325,H325),$M$4)</f>
        <v>0.89456343034392771</v>
      </c>
      <c r="N325" s="304">
        <f t="shared" ref="N325:N388" ca="1" si="162">DEGREES(Beta)</f>
        <v>51.254709065452261</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5.081000000000004</v>
      </c>
      <c r="T325" s="304">
        <f t="shared" ca="1" si="146"/>
        <v>49.844610000000038</v>
      </c>
      <c r="U325" s="311">
        <f t="shared" ca="1" si="147"/>
        <v>0</v>
      </c>
      <c r="V325" s="306">
        <f t="shared" ca="1" si="148"/>
        <v>0.99888603985407576</v>
      </c>
      <c r="W325" s="304">
        <f t="shared" ca="1" si="149"/>
        <v>3.8528705614136158</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2033.5031210570583</v>
      </c>
      <c r="AG325" s="306">
        <f t="shared" ref="AG325:AG388" ca="1" si="172">IF(AND(L324&lt;L_rampe,Poussee&lt;Poids*SIN(M324)),0,(-W324+Poussee)/m-Poids*SIN(M324)/m)</f>
        <v>-8.5494811563346449</v>
      </c>
      <c r="AH325" s="304">
        <f t="shared" ref="AH325:AH388" ca="1" si="173">IF(AND(L324&lt;L_rampe,Poussee&lt;Poids*SIN(M324)), g*SIN(M324), (-W324+Poussee)/m)</f>
        <v>-0.79531653941566438</v>
      </c>
    </row>
    <row r="326" spans="1:34" x14ac:dyDescent="0.2">
      <c r="A326" s="347">
        <f t="shared" ca="1" si="151"/>
        <v>0.1</v>
      </c>
      <c r="B326" s="304">
        <f t="shared" ca="1" si="152"/>
        <v>14.199999999999967</v>
      </c>
      <c r="D326" s="306">
        <f t="shared" ca="1" si="153"/>
        <v>-0.47458278910264323</v>
      </c>
      <c r="E326" s="307">
        <f t="shared" ca="1" si="154"/>
        <v>-10.401417469493889</v>
      </c>
      <c r="F326" s="304">
        <f t="shared" ca="1" si="155"/>
        <v>10.412238673714942</v>
      </c>
      <c r="G326" s="306">
        <f t="shared" ca="1" si="156"/>
        <v>22.134979843138183</v>
      </c>
      <c r="H326" s="307">
        <f t="shared" ca="1" si="157"/>
        <v>26.603257302882668</v>
      </c>
      <c r="I326" s="304">
        <f t="shared" ca="1" si="158"/>
        <v>34.607667239782486</v>
      </c>
      <c r="J326" s="306">
        <f t="shared" ca="1" si="159"/>
        <v>492.23302808463177</v>
      </c>
      <c r="K326" s="307">
        <f t="shared" ca="1" si="160"/>
        <v>2036.215453874694</v>
      </c>
      <c r="L326" s="304">
        <f t="shared" ca="1" si="145"/>
        <v>2094.866756749816</v>
      </c>
      <c r="M326" s="306">
        <f t="shared" ca="1" si="161"/>
        <v>0.87682168973611407</v>
      </c>
      <c r="N326" s="304">
        <f t="shared" ca="1" si="162"/>
        <v>50.23818220740867</v>
      </c>
      <c r="P326" s="310">
        <f t="shared" ca="1" si="163"/>
        <v>23</v>
      </c>
      <c r="Q326" s="304">
        <f t="shared" ca="1" si="164"/>
        <v>0</v>
      </c>
      <c r="R326" s="306">
        <f t="shared" ca="1" si="165"/>
        <v>0</v>
      </c>
      <c r="S326" s="307">
        <f t="shared" ca="1" si="166"/>
        <v>5.081000000000004</v>
      </c>
      <c r="T326" s="304">
        <f t="shared" ca="1" si="146"/>
        <v>49.844610000000038</v>
      </c>
      <c r="U326" s="311">
        <f t="shared" ca="1" si="147"/>
        <v>0</v>
      </c>
      <c r="V326" s="306">
        <f t="shared" ca="1" si="148"/>
        <v>0.99861231231219338</v>
      </c>
      <c r="W326" s="304">
        <f t="shared" ca="1" si="149"/>
        <v>3.672357962522617</v>
      </c>
      <c r="Y326" s="314" t="str">
        <f t="shared" ca="1" si="167"/>
        <v/>
      </c>
      <c r="Z326" s="315" t="str">
        <f t="shared" ca="1" si="168"/>
        <v/>
      </c>
      <c r="AA326" s="316" t="str">
        <f t="shared" ca="1" si="169"/>
        <v/>
      </c>
      <c r="AC326" s="310" t="e">
        <f t="shared" ca="1" si="170"/>
        <v>#N/A</v>
      </c>
      <c r="AD326" s="323" t="e">
        <f t="shared" ca="1" si="171"/>
        <v>#N/A</v>
      </c>
      <c r="AE326" s="324">
        <f t="shared" ca="1" si="150"/>
        <v>2036.215453874694</v>
      </c>
      <c r="AG326" s="306">
        <f t="shared" ca="1" si="172"/>
        <v>-8.4094612345603359</v>
      </c>
      <c r="AH326" s="304">
        <f t="shared" ca="1" si="173"/>
        <v>-0.75828981724337985</v>
      </c>
    </row>
    <row r="327" spans="1:34" x14ac:dyDescent="0.2">
      <c r="A327" s="347">
        <f t="shared" ca="1" si="151"/>
        <v>0.1</v>
      </c>
      <c r="B327" s="304">
        <f t="shared" ca="1" si="152"/>
        <v>14.299999999999967</v>
      </c>
      <c r="D327" s="306">
        <f t="shared" ca="1" si="153"/>
        <v>-0.46227735212679755</v>
      </c>
      <c r="E327" s="307">
        <f t="shared" ca="1" si="154"/>
        <v>-10.365594964670224</v>
      </c>
      <c r="F327" s="304">
        <f t="shared" ca="1" si="155"/>
        <v>10.375898000746059</v>
      </c>
      <c r="G327" s="306">
        <f t="shared" ca="1" si="156"/>
        <v>22.088752107925504</v>
      </c>
      <c r="H327" s="307">
        <f t="shared" ca="1" si="157"/>
        <v>25.566697806415647</v>
      </c>
      <c r="I327" s="304">
        <f t="shared" ca="1" si="158"/>
        <v>33.787113022718614</v>
      </c>
      <c r="J327" s="306">
        <f t="shared" ca="1" si="159"/>
        <v>494.44421468218496</v>
      </c>
      <c r="K327" s="307">
        <f t="shared" ca="1" si="160"/>
        <v>2038.8239516301589</v>
      </c>
      <c r="L327" s="304">
        <f t="shared" ca="1" si="145"/>
        <v>2097.9223501296465</v>
      </c>
      <c r="M327" s="306">
        <f t="shared" ca="1" si="161"/>
        <v>0.85825007384822949</v>
      </c>
      <c r="N327" s="304">
        <f t="shared" ca="1" si="162"/>
        <v>49.174106998294775</v>
      </c>
      <c r="P327" s="310">
        <f t="shared" ca="1" si="163"/>
        <v>23</v>
      </c>
      <c r="Q327" s="304">
        <f t="shared" ca="1" si="164"/>
        <v>0</v>
      </c>
      <c r="R327" s="306">
        <f t="shared" ca="1" si="165"/>
        <v>0</v>
      </c>
      <c r="S327" s="307">
        <f t="shared" ca="1" si="166"/>
        <v>5.081000000000004</v>
      </c>
      <c r="T327" s="304">
        <f t="shared" ca="1" si="146"/>
        <v>49.844610000000038</v>
      </c>
      <c r="U327" s="311">
        <f t="shared" ca="1" si="147"/>
        <v>0</v>
      </c>
      <c r="V327" s="306">
        <f t="shared" ca="1" si="148"/>
        <v>0.99834912731927283</v>
      </c>
      <c r="W327" s="304">
        <f t="shared" ca="1" si="149"/>
        <v>3.4993553833862032</v>
      </c>
      <c r="Y327" s="314" t="str">
        <f t="shared" ca="1" si="167"/>
        <v/>
      </c>
      <c r="Z327" s="315" t="str">
        <f t="shared" ca="1" si="168"/>
        <v/>
      </c>
      <c r="AA327" s="316" t="str">
        <f t="shared" ca="1" si="169"/>
        <v/>
      </c>
      <c r="AC327" s="310" t="e">
        <f t="shared" ca="1" si="170"/>
        <v>#N/A</v>
      </c>
      <c r="AD327" s="323" t="e">
        <f t="shared" ca="1" si="171"/>
        <v>#N/A</v>
      </c>
      <c r="AE327" s="324">
        <f t="shared" ca="1" si="150"/>
        <v>2038.8239516301589</v>
      </c>
      <c r="AG327" s="306">
        <f t="shared" ca="1" si="172"/>
        <v>-8.2638072029627629</v>
      </c>
      <c r="AH327" s="304">
        <f t="shared" ca="1" si="173"/>
        <v>-0.72276283458425783</v>
      </c>
    </row>
    <row r="328" spans="1:34" x14ac:dyDescent="0.2">
      <c r="A328" s="347">
        <f t="shared" ca="1" si="151"/>
        <v>0.1</v>
      </c>
      <c r="B328" s="304">
        <f t="shared" ca="1" si="152"/>
        <v>14.399999999999967</v>
      </c>
      <c r="D328" s="306">
        <f t="shared" ca="1" si="153"/>
        <v>-0.45025542283131859</v>
      </c>
      <c r="E328" s="307">
        <f t="shared" ca="1" si="154"/>
        <v>-10.331149600257312</v>
      </c>
      <c r="F328" s="304">
        <f t="shared" ca="1" si="155"/>
        <v>10.340956532578881</v>
      </c>
      <c r="G328" s="306">
        <f t="shared" ca="1" si="156"/>
        <v>22.043726565642373</v>
      </c>
      <c r="H328" s="307">
        <f t="shared" ca="1" si="157"/>
        <v>24.533582846389915</v>
      </c>
      <c r="I328" s="304">
        <f t="shared" ca="1" si="158"/>
        <v>32.98215529921422</v>
      </c>
      <c r="J328" s="306">
        <f t="shared" ca="1" si="159"/>
        <v>496.65083861586334</v>
      </c>
      <c r="K328" s="307">
        <f t="shared" ca="1" si="160"/>
        <v>2041.3289656627992</v>
      </c>
      <c r="L328" s="304">
        <f t="shared" ca="1" si="145"/>
        <v>2100.8774361089686</v>
      </c>
      <c r="M328" s="306">
        <f t="shared" ca="1" si="161"/>
        <v>0.83880375312003497</v>
      </c>
      <c r="N328" s="304">
        <f t="shared" ca="1" si="162"/>
        <v>48.059914893511461</v>
      </c>
      <c r="P328" s="310">
        <f t="shared" ca="1" si="163"/>
        <v>23</v>
      </c>
      <c r="Q328" s="304">
        <f t="shared" ca="1" si="164"/>
        <v>0</v>
      </c>
      <c r="R328" s="306">
        <f t="shared" ca="1" si="165"/>
        <v>0</v>
      </c>
      <c r="S328" s="307">
        <f t="shared" ca="1" si="166"/>
        <v>5.081000000000004</v>
      </c>
      <c r="T328" s="304">
        <f t="shared" ca="1" si="146"/>
        <v>49.844610000000038</v>
      </c>
      <c r="U328" s="311">
        <f t="shared" ca="1" si="147"/>
        <v>0</v>
      </c>
      <c r="V328" s="306">
        <f t="shared" ca="1" si="148"/>
        <v>0.99809644197656622</v>
      </c>
      <c r="W328" s="304">
        <f t="shared" ca="1" si="149"/>
        <v>3.3337575359042591</v>
      </c>
      <c r="Y328" s="314" t="str">
        <f t="shared" ca="1" si="167"/>
        <v/>
      </c>
      <c r="Z328" s="315" t="str">
        <f t="shared" ca="1" si="168"/>
        <v/>
      </c>
      <c r="AA328" s="316" t="str">
        <f t="shared" ca="1" si="169"/>
        <v/>
      </c>
      <c r="AC328" s="310" t="e">
        <f t="shared" ca="1" si="170"/>
        <v>#N/A</v>
      </c>
      <c r="AD328" s="323" t="e">
        <f t="shared" ca="1" si="171"/>
        <v>#N/A</v>
      </c>
      <c r="AE328" s="324">
        <f t="shared" ca="1" si="150"/>
        <v>2041.3289656627992</v>
      </c>
      <c r="AG328" s="306">
        <f t="shared" ca="1" si="172"/>
        <v>-8.1119378284415316</v>
      </c>
      <c r="AH328" s="304">
        <f t="shared" ca="1" si="173"/>
        <v>-0.6887139113139541</v>
      </c>
    </row>
    <row r="329" spans="1:34" x14ac:dyDescent="0.2">
      <c r="A329" s="347">
        <f t="shared" ca="1" si="151"/>
        <v>0.1</v>
      </c>
      <c r="B329" s="304">
        <f t="shared" ca="1" si="152"/>
        <v>14.499999999999966</v>
      </c>
      <c r="D329" s="306">
        <f t="shared" ca="1" si="153"/>
        <v>-0.43852140667860251</v>
      </c>
      <c r="E329" s="307">
        <f t="shared" ca="1" si="154"/>
        <v>-10.29805274501242</v>
      </c>
      <c r="F329" s="304">
        <f t="shared" ca="1" si="155"/>
        <v>10.307385282561878</v>
      </c>
      <c r="G329" s="306">
        <f t="shared" ca="1" si="156"/>
        <v>21.999874424974514</v>
      </c>
      <c r="H329" s="307">
        <f t="shared" ca="1" si="157"/>
        <v>23.503777571888673</v>
      </c>
      <c r="I329" s="304">
        <f t="shared" ca="1" si="158"/>
        <v>32.193509203929054</v>
      </c>
      <c r="J329" s="306">
        <f t="shared" ca="1" si="159"/>
        <v>498.85301866539419</v>
      </c>
      <c r="K329" s="307">
        <f t="shared" ca="1" si="160"/>
        <v>2043.7308336837132</v>
      </c>
      <c r="L329" s="304">
        <f t="shared" ca="1" si="145"/>
        <v>2103.7324104507925</v>
      </c>
      <c r="M329" s="306">
        <f t="shared" ca="1" si="161"/>
        <v>0.81843630125506273</v>
      </c>
      <c r="N329" s="304">
        <f t="shared" ca="1" si="162"/>
        <v>46.892945862212699</v>
      </c>
      <c r="P329" s="310">
        <f t="shared" ca="1" si="163"/>
        <v>23</v>
      </c>
      <c r="Q329" s="304">
        <f t="shared" ca="1" si="164"/>
        <v>0</v>
      </c>
      <c r="R329" s="306">
        <f t="shared" ca="1" si="165"/>
        <v>0</v>
      </c>
      <c r="S329" s="307">
        <f t="shared" ca="1" si="166"/>
        <v>5.081000000000004</v>
      </c>
      <c r="T329" s="304">
        <f t="shared" ca="1" si="146"/>
        <v>49.844610000000038</v>
      </c>
      <c r="U329" s="311">
        <f t="shared" ca="1" si="147"/>
        <v>0</v>
      </c>
      <c r="V329" s="306">
        <f t="shared" ca="1" si="148"/>
        <v>0.99785421509166772</v>
      </c>
      <c r="W329" s="304">
        <f t="shared" ca="1" si="149"/>
        <v>3.1754638454029123</v>
      </c>
      <c r="Y329" s="314" t="str">
        <f t="shared" ca="1" si="167"/>
        <v/>
      </c>
      <c r="Z329" s="315" t="str">
        <f t="shared" ca="1" si="168"/>
        <v/>
      </c>
      <c r="AA329" s="316" t="str">
        <f t="shared" ca="1" si="169"/>
        <v/>
      </c>
      <c r="AC329" s="310" t="e">
        <f t="shared" ca="1" si="170"/>
        <v>#N/A</v>
      </c>
      <c r="AD329" s="323" t="e">
        <f t="shared" ca="1" si="171"/>
        <v>#N/A</v>
      </c>
      <c r="AE329" s="324">
        <f t="shared" ca="1" si="150"/>
        <v>2043.7308336837132</v>
      </c>
      <c r="AG329" s="306">
        <f t="shared" ca="1" si="172"/>
        <v>-7.9532333099076986</v>
      </c>
      <c r="AH329" s="304">
        <f t="shared" ca="1" si="173"/>
        <v>-0.65612232550762772</v>
      </c>
    </row>
    <row r="330" spans="1:34" x14ac:dyDescent="0.2">
      <c r="A330" s="347">
        <f t="shared" ca="1" si="151"/>
        <v>0.1</v>
      </c>
      <c r="B330" s="304">
        <f t="shared" ca="1" si="152"/>
        <v>14.599999999999966</v>
      </c>
      <c r="D330" s="306">
        <f t="shared" ca="1" si="153"/>
        <v>-0.42708061604113695</v>
      </c>
      <c r="E330" s="307">
        <f t="shared" ca="1" si="154"/>
        <v>-10.266275686433048</v>
      </c>
      <c r="F330" s="304">
        <f t="shared" ca="1" si="155"/>
        <v>10.275155197000403</v>
      </c>
      <c r="G330" s="306">
        <f t="shared" ca="1" si="156"/>
        <v>21.957166363370401</v>
      </c>
      <c r="H330" s="307">
        <f t="shared" ca="1" si="157"/>
        <v>22.477150003245367</v>
      </c>
      <c r="I330" s="304">
        <f t="shared" ca="1" si="158"/>
        <v>31.42195772031268</v>
      </c>
      <c r="J330" s="306">
        <f t="shared" ca="1" si="159"/>
        <v>501.05087070481142</v>
      </c>
      <c r="K330" s="307">
        <f t="shared" ca="1" si="160"/>
        <v>2046.0298800624698</v>
      </c>
      <c r="L330" s="304">
        <f t="shared" ca="1" si="145"/>
        <v>2106.4876560622174</v>
      </c>
      <c r="M330" s="306">
        <f t="shared" ca="1" si="161"/>
        <v>0.79709992789310646</v>
      </c>
      <c r="N330" s="304">
        <f t="shared" ca="1" si="162"/>
        <v>45.670461718457247</v>
      </c>
      <c r="P330" s="310">
        <f t="shared" ca="1" si="163"/>
        <v>23</v>
      </c>
      <c r="Q330" s="304">
        <f t="shared" ca="1" si="164"/>
        <v>0</v>
      </c>
      <c r="R330" s="306">
        <f t="shared" ca="1" si="165"/>
        <v>0</v>
      </c>
      <c r="S330" s="307">
        <f t="shared" ca="1" si="166"/>
        <v>5.081000000000004</v>
      </c>
      <c r="T330" s="304">
        <f t="shared" ca="1" si="146"/>
        <v>49.844610000000038</v>
      </c>
      <c r="U330" s="311">
        <f t="shared" ca="1" si="147"/>
        <v>0</v>
      </c>
      <c r="V330" s="306">
        <f t="shared" ca="1" si="148"/>
        <v>0.99762240714431782</v>
      </c>
      <c r="W330" s="304">
        <f t="shared" ca="1" si="149"/>
        <v>3.0243783004088183</v>
      </c>
      <c r="Y330" s="314" t="str">
        <f t="shared" ca="1" si="167"/>
        <v/>
      </c>
      <c r="Z330" s="315" t="str">
        <f t="shared" ca="1" si="168"/>
        <v/>
      </c>
      <c r="AA330" s="316" t="str">
        <f t="shared" ca="1" si="169"/>
        <v/>
      </c>
      <c r="AC330" s="310" t="e">
        <f t="shared" ca="1" si="170"/>
        <v>#N/A</v>
      </c>
      <c r="AD330" s="323" t="e">
        <f t="shared" ca="1" si="171"/>
        <v>#N/A</v>
      </c>
      <c r="AE330" s="324">
        <f t="shared" ca="1" si="150"/>
        <v>2046.0298800624698</v>
      </c>
      <c r="AG330" s="306">
        <f t="shared" ca="1" si="172"/>
        <v>-7.7870349131514089</v>
      </c>
      <c r="AH330" s="304">
        <f t="shared" ca="1" si="173"/>
        <v>-0.62496828289764017</v>
      </c>
    </row>
    <row r="331" spans="1:34" x14ac:dyDescent="0.2">
      <c r="A331" s="347">
        <f t="shared" ca="1" si="151"/>
        <v>0.1</v>
      </c>
      <c r="B331" s="304">
        <f t="shared" ca="1" si="152"/>
        <v>14.699999999999966</v>
      </c>
      <c r="D331" s="306">
        <f t="shared" ca="1" si="153"/>
        <v>-0.41593931377193222</v>
      </c>
      <c r="E331" s="307">
        <f t="shared" ca="1" si="154"/>
        <v>-10.235789475435007</v>
      </c>
      <c r="F331" s="304">
        <f t="shared" ca="1" si="155"/>
        <v>10.244236999316598</v>
      </c>
      <c r="G331" s="306">
        <f t="shared" ca="1" si="156"/>
        <v>21.915572431993208</v>
      </c>
      <c r="H331" s="307">
        <f t="shared" ca="1" si="157"/>
        <v>21.453571055701865</v>
      </c>
      <c r="I331" s="304">
        <f t="shared" ca="1" si="158"/>
        <v>30.668355450920245</v>
      </c>
      <c r="J331" s="306">
        <f t="shared" ca="1" si="159"/>
        <v>503.24450764457958</v>
      </c>
      <c r="K331" s="307">
        <f t="shared" ca="1" si="160"/>
        <v>2048.2264161154171</v>
      </c>
      <c r="L331" s="304">
        <f t="shared" ca="1" si="145"/>
        <v>2109.1435432770909</v>
      </c>
      <c r="M331" s="306">
        <f t="shared" ca="1" si="161"/>
        <v>0.77474579943231658</v>
      </c>
      <c r="N331" s="304">
        <f t="shared" ca="1" si="162"/>
        <v>44.389664502960713</v>
      </c>
      <c r="P331" s="310">
        <f t="shared" ca="1" si="163"/>
        <v>23</v>
      </c>
      <c r="Q331" s="304">
        <f t="shared" ca="1" si="164"/>
        <v>0</v>
      </c>
      <c r="R331" s="306">
        <f t="shared" ca="1" si="165"/>
        <v>0</v>
      </c>
      <c r="S331" s="307">
        <f t="shared" ca="1" si="166"/>
        <v>5.081000000000004</v>
      </c>
      <c r="T331" s="304">
        <f t="shared" ca="1" si="146"/>
        <v>49.844610000000038</v>
      </c>
      <c r="U331" s="311">
        <f t="shared" ca="1" si="147"/>
        <v>0</v>
      </c>
      <c r="V331" s="306">
        <f t="shared" ca="1" si="148"/>
        <v>0.99740098025232027</v>
      </c>
      <c r="W331" s="304">
        <f t="shared" ca="1" si="149"/>
        <v>2.8804093067856793</v>
      </c>
      <c r="Y331" s="314" t="str">
        <f t="shared" ca="1" si="167"/>
        <v/>
      </c>
      <c r="Z331" s="315" t="str">
        <f t="shared" ca="1" si="168"/>
        <v/>
      </c>
      <c r="AA331" s="316" t="str">
        <f t="shared" ca="1" si="169"/>
        <v/>
      </c>
      <c r="AC331" s="310" t="e">
        <f t="shared" ca="1" si="170"/>
        <v>#N/A</v>
      </c>
      <c r="AD331" s="323" t="e">
        <f t="shared" ca="1" si="171"/>
        <v>#N/A</v>
      </c>
      <c r="AE331" s="324">
        <f t="shared" ca="1" si="150"/>
        <v>2048.2264161154171</v>
      </c>
      <c r="AG331" s="306">
        <f t="shared" ca="1" si="172"/>
        <v>-7.6126454716701524</v>
      </c>
      <c r="AH331" s="304">
        <f t="shared" ca="1" si="173"/>
        <v>-0.59523288730738355</v>
      </c>
    </row>
    <row r="332" spans="1:34" x14ac:dyDescent="0.2">
      <c r="A332" s="347">
        <f t="shared" ca="1" si="151"/>
        <v>0.1</v>
      </c>
      <c r="B332" s="304">
        <f t="shared" ca="1" si="152"/>
        <v>14.799999999999965</v>
      </c>
      <c r="D332" s="306">
        <f t="shared" ca="1" si="153"/>
        <v>-0.40510475541290963</v>
      </c>
      <c r="E332" s="307">
        <f t="shared" ca="1" si="154"/>
        <v>-10.206564756965518</v>
      </c>
      <c r="F332" s="304">
        <f t="shared" ca="1" si="155"/>
        <v>10.21460102015682</v>
      </c>
      <c r="G332" s="306">
        <f t="shared" ca="1" si="156"/>
        <v>21.875061956451919</v>
      </c>
      <c r="H332" s="307">
        <f t="shared" ca="1" si="157"/>
        <v>20.432914580005313</v>
      </c>
      <c r="I332" s="304">
        <f t="shared" ca="1" si="158"/>
        <v>29.933632152353375</v>
      </c>
      <c r="J332" s="306">
        <f t="shared" ca="1" si="159"/>
        <v>505.43403936400182</v>
      </c>
      <c r="K332" s="307">
        <f t="shared" ca="1" si="160"/>
        <v>2050.3207403972024</v>
      </c>
      <c r="L332" s="304">
        <f t="shared" ca="1" si="145"/>
        <v>2111.7004301393563</v>
      </c>
      <c r="M332" s="306">
        <f t="shared" ca="1" si="161"/>
        <v>0.75132446543070519</v>
      </c>
      <c r="N332" s="304">
        <f t="shared" ca="1" si="162"/>
        <v>43.047720914102129</v>
      </c>
      <c r="P332" s="310">
        <f t="shared" ca="1" si="163"/>
        <v>23</v>
      </c>
      <c r="Q332" s="304">
        <f t="shared" ca="1" si="164"/>
        <v>0</v>
      </c>
      <c r="R332" s="306">
        <f t="shared" ca="1" si="165"/>
        <v>0</v>
      </c>
      <c r="S332" s="307">
        <f t="shared" ca="1" si="166"/>
        <v>5.081000000000004</v>
      </c>
      <c r="T332" s="304">
        <f t="shared" ca="1" si="146"/>
        <v>49.844610000000038</v>
      </c>
      <c r="U332" s="311">
        <f t="shared" ca="1" si="147"/>
        <v>0</v>
      </c>
      <c r="V332" s="306">
        <f t="shared" ca="1" si="148"/>
        <v>0.99718989813738856</v>
      </c>
      <c r="W332" s="304">
        <f t="shared" ca="1" si="149"/>
        <v>2.7434695456176241</v>
      </c>
      <c r="Y332" s="314" t="str">
        <f t="shared" ca="1" si="167"/>
        <v/>
      </c>
      <c r="Z332" s="315" t="str">
        <f t="shared" ca="1" si="168"/>
        <v/>
      </c>
      <c r="AA332" s="316" t="str">
        <f t="shared" ca="1" si="169"/>
        <v/>
      </c>
      <c r="AC332" s="310" t="e">
        <f t="shared" ca="1" si="170"/>
        <v>#N/A</v>
      </c>
      <c r="AD332" s="323" t="e">
        <f t="shared" ca="1" si="171"/>
        <v>#N/A</v>
      </c>
      <c r="AE332" s="324">
        <f t="shared" ca="1" si="150"/>
        <v>2050.3207403972024</v>
      </c>
      <c r="AG332" s="306">
        <f t="shared" ca="1" si="172"/>
        <v>-7.4293310321972905</v>
      </c>
      <c r="AH332" s="304">
        <f t="shared" ca="1" si="173"/>
        <v>-0.56689811194364836</v>
      </c>
    </row>
    <row r="333" spans="1:34" x14ac:dyDescent="0.2">
      <c r="A333" s="347">
        <f t="shared" ca="1" si="151"/>
        <v>0.1</v>
      </c>
      <c r="B333" s="304">
        <f t="shared" ca="1" si="152"/>
        <v>14.899999999999965</v>
      </c>
      <c r="D333" s="306">
        <f t="shared" ca="1" si="153"/>
        <v>-0.39458522834858967</v>
      </c>
      <c r="E333" s="307">
        <f t="shared" ca="1" si="154"/>
        <v>-10.178571585371014</v>
      </c>
      <c r="F333" s="304">
        <f t="shared" ca="1" si="155"/>
        <v>10.186217012264812</v>
      </c>
      <c r="G333" s="306">
        <f t="shared" ca="1" si="156"/>
        <v>21.835603433617059</v>
      </c>
      <c r="H333" s="307">
        <f t="shared" ca="1" si="157"/>
        <v>19.415057421468212</v>
      </c>
      <c r="I333" s="304">
        <f t="shared" ca="1" si="158"/>
        <v>29.218795868226618</v>
      </c>
      <c r="J333" s="306">
        <f t="shared" ca="1" si="159"/>
        <v>507.61957263350524</v>
      </c>
      <c r="K333" s="307">
        <f t="shared" ca="1" si="160"/>
        <v>2052.3131389972759</v>
      </c>
      <c r="L333" s="304">
        <f t="shared" ca="1" si="145"/>
        <v>2114.1586626886533</v>
      </c>
      <c r="M333" s="306">
        <f t="shared" ca="1" si="161"/>
        <v>0.72678640956435947</v>
      </c>
      <c r="N333" s="304">
        <f t="shared" ca="1" si="162"/>
        <v>41.641793875504284</v>
      </c>
      <c r="P333" s="310">
        <f t="shared" ca="1" si="163"/>
        <v>23</v>
      </c>
      <c r="Q333" s="304">
        <f t="shared" ca="1" si="164"/>
        <v>0</v>
      </c>
      <c r="R333" s="306">
        <f t="shared" ca="1" si="165"/>
        <v>0</v>
      </c>
      <c r="S333" s="307">
        <f t="shared" ca="1" si="166"/>
        <v>5.081000000000004</v>
      </c>
      <c r="T333" s="304">
        <f t="shared" ca="1" si="146"/>
        <v>49.844610000000038</v>
      </c>
      <c r="U333" s="311">
        <f t="shared" ca="1" si="147"/>
        <v>0</v>
      </c>
      <c r="V333" s="306">
        <f t="shared" ca="1" si="148"/>
        <v>0.99698912609074453</v>
      </c>
      <c r="W333" s="304">
        <f t="shared" ca="1" si="149"/>
        <v>2.6134758342024109</v>
      </c>
      <c r="Y333" s="314" t="str">
        <f t="shared" ca="1" si="167"/>
        <v/>
      </c>
      <c r="Z333" s="315" t="str">
        <f t="shared" ca="1" si="168"/>
        <v/>
      </c>
      <c r="AA333" s="316" t="str">
        <f t="shared" ca="1" si="169"/>
        <v/>
      </c>
      <c r="AC333" s="310" t="e">
        <f t="shared" ca="1" si="170"/>
        <v>#N/A</v>
      </c>
      <c r="AD333" s="323" t="e">
        <f t="shared" ca="1" si="171"/>
        <v>#N/A</v>
      </c>
      <c r="AE333" s="324">
        <f t="shared" ca="1" si="150"/>
        <v>2052.3131389972759</v>
      </c>
      <c r="AG333" s="306">
        <f t="shared" ca="1" si="172"/>
        <v>-7.2363239771606365</v>
      </c>
      <c r="AH333" s="304">
        <f t="shared" ca="1" si="173"/>
        <v>-0.53994677142641645</v>
      </c>
    </row>
    <row r="334" spans="1:34" x14ac:dyDescent="0.2">
      <c r="A334" s="347">
        <f t="shared" ca="1" si="151"/>
        <v>0.1</v>
      </c>
      <c r="B334" s="304">
        <f t="shared" ca="1" si="152"/>
        <v>14.999999999999964</v>
      </c>
      <c r="D334" s="306">
        <f t="shared" ca="1" si="153"/>
        <v>-0.38439008575737704</v>
      </c>
      <c r="E334" s="307">
        <f t="shared" ca="1" si="154"/>
        <v>-10.151779223547033</v>
      </c>
      <c r="F334" s="304">
        <f t="shared" ca="1" si="155"/>
        <v>10.159053949146532</v>
      </c>
      <c r="G334" s="306">
        <f t="shared" ca="1" si="156"/>
        <v>21.797164425041323</v>
      </c>
      <c r="H334" s="307">
        <f t="shared" ca="1" si="157"/>
        <v>18.39987949911351</v>
      </c>
      <c r="I334" s="304">
        <f t="shared" ca="1" si="158"/>
        <v>28.524935452235201</v>
      </c>
      <c r="J334" s="306">
        <f t="shared" ca="1" si="159"/>
        <v>509.80121102643818</v>
      </c>
      <c r="K334" s="307">
        <f t="shared" ca="1" si="160"/>
        <v>2054.2038858433052</v>
      </c>
      <c r="L334" s="304">
        <f t="shared" ca="1" si="145"/>
        <v>2116.5185752498742</v>
      </c>
      <c r="M334" s="306">
        <f t="shared" ca="1" si="161"/>
        <v>0.70108274508524526</v>
      </c>
      <c r="N334" s="304">
        <f t="shared" ca="1" si="162"/>
        <v>40.169082382830709</v>
      </c>
      <c r="P334" s="310">
        <f t="shared" ca="1" si="163"/>
        <v>23</v>
      </c>
      <c r="Q334" s="304">
        <f t="shared" ca="1" si="164"/>
        <v>0</v>
      </c>
      <c r="R334" s="306">
        <f t="shared" ca="1" si="165"/>
        <v>0</v>
      </c>
      <c r="S334" s="307">
        <f t="shared" ca="1" si="166"/>
        <v>5.081000000000004</v>
      </c>
      <c r="T334" s="304">
        <f t="shared" ca="1" si="146"/>
        <v>49.844610000000038</v>
      </c>
      <c r="U334" s="311">
        <f t="shared" ca="1" si="147"/>
        <v>0</v>
      </c>
      <c r="V334" s="306">
        <f t="shared" ca="1" si="148"/>
        <v>0.99679863093826437</v>
      </c>
      <c r="W334" s="304">
        <f t="shared" ca="1" si="149"/>
        <v>2.490348989492182</v>
      </c>
      <c r="Y334" s="314" t="str">
        <f t="shared" ca="1" si="167"/>
        <v/>
      </c>
      <c r="Z334" s="315" t="str">
        <f t="shared" ca="1" si="168"/>
        <v/>
      </c>
      <c r="AA334" s="316" t="str">
        <f t="shared" ca="1" si="169"/>
        <v/>
      </c>
      <c r="AC334" s="310">
        <f t="shared" ca="1" si="170"/>
        <v>14.999999999999964</v>
      </c>
      <c r="AD334" s="323">
        <f t="shared" ca="1" si="171"/>
        <v>509.80121102643818</v>
      </c>
      <c r="AE334" s="324">
        <f t="shared" ca="1" si="150"/>
        <v>2054.2038858433052</v>
      </c>
      <c r="AG334" s="306">
        <f t="shared" ca="1" si="172"/>
        <v>-7.0328280110647023</v>
      </c>
      <c r="AH334" s="304">
        <f t="shared" ca="1" si="173"/>
        <v>-0.51436249443070436</v>
      </c>
    </row>
    <row r="335" spans="1:34" x14ac:dyDescent="0.2">
      <c r="A335" s="347">
        <f t="shared" ca="1" si="151"/>
        <v>0.1</v>
      </c>
      <c r="B335" s="304">
        <f t="shared" ca="1" si="152"/>
        <v>15.099999999999964</v>
      </c>
      <c r="D335" s="306">
        <f t="shared" ca="1" si="153"/>
        <v>-0.37452977269151083</v>
      </c>
      <c r="E335" s="307">
        <f t="shared" ca="1" si="154"/>
        <v>-10.12615592523756</v>
      </c>
      <c r="F335" s="304">
        <f t="shared" ca="1" si="155"/>
        <v>10.133079806892676</v>
      </c>
      <c r="G335" s="306">
        <f t="shared" ca="1" si="156"/>
        <v>21.759711447772172</v>
      </c>
      <c r="H335" s="307">
        <f t="shared" ca="1" si="157"/>
        <v>17.387263906589755</v>
      </c>
      <c r="I335" s="304">
        <f t="shared" ca="1" si="158"/>
        <v>27.853222227378041</v>
      </c>
      <c r="J335" s="306">
        <f t="shared" ca="1" si="159"/>
        <v>511.97905482007883</v>
      </c>
      <c r="K335" s="307">
        <f t="shared" ca="1" si="160"/>
        <v>2055.9932430135905</v>
      </c>
      <c r="L335" s="304">
        <f t="shared" ca="1" si="145"/>
        <v>2118.7804907285704</v>
      </c>
      <c r="M335" s="306">
        <f t="shared" ca="1" si="161"/>
        <v>0.67416607472070944</v>
      </c>
      <c r="N335" s="304">
        <f t="shared" ca="1" si="162"/>
        <v>38.62687077239795</v>
      </c>
      <c r="P335" s="310">
        <f t="shared" ca="1" si="163"/>
        <v>23</v>
      </c>
      <c r="Q335" s="304">
        <f t="shared" ca="1" si="164"/>
        <v>0</v>
      </c>
      <c r="R335" s="306">
        <f t="shared" ca="1" si="165"/>
        <v>0</v>
      </c>
      <c r="S335" s="307">
        <f t="shared" ca="1" si="166"/>
        <v>5.081000000000004</v>
      </c>
      <c r="T335" s="304">
        <f t="shared" ca="1" si="146"/>
        <v>49.844610000000038</v>
      </c>
      <c r="U335" s="311">
        <f t="shared" ca="1" si="147"/>
        <v>0</v>
      </c>
      <c r="V335" s="306">
        <f t="shared" ca="1" si="148"/>
        <v>0.99661838100495159</v>
      </c>
      <c r="W335" s="304">
        <f t="shared" ca="1" si="149"/>
        <v>2.3740136932916247</v>
      </c>
      <c r="Y335" s="314" t="str">
        <f t="shared" ca="1" si="167"/>
        <v/>
      </c>
      <c r="Z335" s="315" t="str">
        <f t="shared" ca="1" si="168"/>
        <v/>
      </c>
      <c r="AA335" s="316" t="str">
        <f t="shared" ca="1" si="169"/>
        <v/>
      </c>
      <c r="AC335" s="310" t="e">
        <f t="shared" ca="1" si="170"/>
        <v>#N/A</v>
      </c>
      <c r="AD335" s="323" t="e">
        <f t="shared" ca="1" si="171"/>
        <v>#N/A</v>
      </c>
      <c r="AE335" s="324">
        <f t="shared" ca="1" si="150"/>
        <v>2055.9932430135905</v>
      </c>
      <c r="AG335" s="306">
        <f t="shared" ca="1" si="172"/>
        <v>-6.8180254492318548</v>
      </c>
      <c r="AH335" s="304">
        <f t="shared" ca="1" si="173"/>
        <v>-0.4901296968101122</v>
      </c>
    </row>
    <row r="336" spans="1:34" x14ac:dyDescent="0.2">
      <c r="A336" s="347">
        <f t="shared" ca="1" si="151"/>
        <v>0.1</v>
      </c>
      <c r="B336" s="304">
        <f t="shared" ca="1" si="152"/>
        <v>15.199999999999964</v>
      </c>
      <c r="D336" s="306">
        <f t="shared" ca="1" si="153"/>
        <v>-0.36501584103849138</v>
      </c>
      <c r="E336" s="307">
        <f t="shared" ca="1" si="154"/>
        <v>-10.10166870036192</v>
      </c>
      <c r="F336" s="304">
        <f t="shared" ca="1" si="155"/>
        <v>10.108261329035805</v>
      </c>
      <c r="G336" s="306">
        <f t="shared" ca="1" si="156"/>
        <v>21.723209863668323</v>
      </c>
      <c r="H336" s="307">
        <f t="shared" ca="1" si="157"/>
        <v>16.377097036553565</v>
      </c>
      <c r="I336" s="304">
        <f t="shared" ca="1" si="158"/>
        <v>27.204910478177801</v>
      </c>
      <c r="J336" s="306">
        <f t="shared" ca="1" si="159"/>
        <v>514.1532008856509</v>
      </c>
      <c r="K336" s="307">
        <f t="shared" ca="1" si="160"/>
        <v>2057.6814610607476</v>
      </c>
      <c r="L336" s="304">
        <f t="shared" ca="1" si="145"/>
        <v>2120.9447209142563</v>
      </c>
      <c r="M336" s="306">
        <f t="shared" ca="1" si="161"/>
        <v>0.6459915334955223</v>
      </c>
      <c r="N336" s="304">
        <f t="shared" ca="1" si="162"/>
        <v>37.012588470477382</v>
      </c>
      <c r="P336" s="310">
        <f t="shared" ca="1" si="163"/>
        <v>23</v>
      </c>
      <c r="Q336" s="304">
        <f t="shared" ca="1" si="164"/>
        <v>0</v>
      </c>
      <c r="R336" s="306">
        <f t="shared" ca="1" si="165"/>
        <v>0</v>
      </c>
      <c r="S336" s="307">
        <f t="shared" ca="1" si="166"/>
        <v>5.081000000000004</v>
      </c>
      <c r="T336" s="304">
        <f t="shared" ca="1" si="146"/>
        <v>49.844610000000038</v>
      </c>
      <c r="U336" s="311">
        <f t="shared" ca="1" si="147"/>
        <v>0</v>
      </c>
      <c r="V336" s="306">
        <f t="shared" ca="1" si="148"/>
        <v>0.99644834607850963</v>
      </c>
      <c r="W336" s="304">
        <f t="shared" ca="1" si="149"/>
        <v>2.2643983584939558</v>
      </c>
      <c r="Y336" s="314" t="str">
        <f t="shared" ca="1" si="167"/>
        <v/>
      </c>
      <c r="Z336" s="315" t="str">
        <f t="shared" ca="1" si="168"/>
        <v/>
      </c>
      <c r="AA336" s="316" t="str">
        <f t="shared" ca="1" si="169"/>
        <v/>
      </c>
      <c r="AC336" s="310" t="e">
        <f t="shared" ca="1" si="170"/>
        <v>#N/A</v>
      </c>
      <c r="AD336" s="323" t="e">
        <f t="shared" ca="1" si="171"/>
        <v>#N/A</v>
      </c>
      <c r="AE336" s="324">
        <f t="shared" ca="1" si="150"/>
        <v>2057.6814610607476</v>
      </c>
      <c r="AG336" s="306">
        <f t="shared" ca="1" si="172"/>
        <v>-6.5910872884409981</v>
      </c>
      <c r="AH336" s="304">
        <f t="shared" ca="1" si="173"/>
        <v>-0.4672335550662513</v>
      </c>
    </row>
    <row r="337" spans="1:34" x14ac:dyDescent="0.2">
      <c r="A337" s="347">
        <f t="shared" ca="1" si="151"/>
        <v>0.1</v>
      </c>
      <c r="B337" s="304">
        <f t="shared" ca="1" si="152"/>
        <v>15.299999999999963</v>
      </c>
      <c r="D337" s="306">
        <f t="shared" ca="1" si="153"/>
        <v>-0.35586094950141783</v>
      </c>
      <c r="E337" s="307">
        <f t="shared" ca="1" si="154"/>
        <v>-10.078283063970762</v>
      </c>
      <c r="F337" s="304">
        <f t="shared" ca="1" si="155"/>
        <v>10.084563775042525</v>
      </c>
      <c r="G337" s="306">
        <f t="shared" ca="1" si="156"/>
        <v>21.687623768718183</v>
      </c>
      <c r="H337" s="307">
        <f t="shared" ca="1" si="157"/>
        <v>15.369268730156488</v>
      </c>
      <c r="I337" s="304">
        <f t="shared" ca="1" si="158"/>
        <v>26.581336423009958</v>
      </c>
      <c r="J337" s="306">
        <f t="shared" ca="1" si="159"/>
        <v>516.32374256727019</v>
      </c>
      <c r="K337" s="307">
        <f t="shared" ca="1" si="160"/>
        <v>2059.2687793490832</v>
      </c>
      <c r="L337" s="304">
        <f t="shared" ca="1" si="145"/>
        <v>2123.0115667938635</v>
      </c>
      <c r="M337" s="306">
        <f t="shared" ca="1" si="161"/>
        <v>0.61651802943423062</v>
      </c>
      <c r="N337" s="304">
        <f t="shared" ca="1" si="162"/>
        <v>35.323881080303678</v>
      </c>
      <c r="P337" s="310">
        <f t="shared" ca="1" si="163"/>
        <v>23</v>
      </c>
      <c r="Q337" s="304">
        <f t="shared" ca="1" si="164"/>
        <v>0</v>
      </c>
      <c r="R337" s="306">
        <f t="shared" ca="1" si="165"/>
        <v>0</v>
      </c>
      <c r="S337" s="307">
        <f t="shared" ca="1" si="166"/>
        <v>5.081000000000004</v>
      </c>
      <c r="T337" s="304">
        <f t="shared" ca="1" si="146"/>
        <v>49.844610000000038</v>
      </c>
      <c r="U337" s="311">
        <f t="shared" ca="1" si="147"/>
        <v>0</v>
      </c>
      <c r="V337" s="306">
        <f t="shared" ca="1" si="148"/>
        <v>0.99628849737175529</v>
      </c>
      <c r="W337" s="304">
        <f t="shared" ca="1" si="149"/>
        <v>2.161434995605521</v>
      </c>
      <c r="Y337" s="314" t="str">
        <f t="shared" ca="1" si="167"/>
        <v/>
      </c>
      <c r="Z337" s="315" t="str">
        <f t="shared" ca="1" si="168"/>
        <v/>
      </c>
      <c r="AA337" s="316" t="str">
        <f t="shared" ca="1" si="169"/>
        <v/>
      </c>
      <c r="AC337" s="310" t="e">
        <f t="shared" ca="1" si="170"/>
        <v>#N/A</v>
      </c>
      <c r="AD337" s="323" t="e">
        <f t="shared" ca="1" si="171"/>
        <v>#N/A</v>
      </c>
      <c r="AE337" s="324">
        <f t="shared" ca="1" si="150"/>
        <v>2059.2687793490832</v>
      </c>
      <c r="AG337" s="306">
        <f t="shared" ca="1" si="172"/>
        <v>-6.3511865597721417</v>
      </c>
      <c r="AH337" s="304">
        <f t="shared" ca="1" si="173"/>
        <v>-0.44565998002242746</v>
      </c>
    </row>
    <row r="338" spans="1:34" x14ac:dyDescent="0.2">
      <c r="A338" s="347">
        <f t="shared" ca="1" si="151"/>
        <v>0.1</v>
      </c>
      <c r="B338" s="304">
        <f t="shared" ca="1" si="152"/>
        <v>15.399999999999963</v>
      </c>
      <c r="D338" s="306">
        <f t="shared" ca="1" si="153"/>
        <v>-0.34707884411798506</v>
      </c>
      <c r="E338" s="307">
        <f t="shared" ca="1" si="154"/>
        <v>-10.055962770411739</v>
      </c>
      <c r="F338" s="304">
        <f t="shared" ca="1" si="155"/>
        <v>10.061950654020384</v>
      </c>
      <c r="G338" s="306">
        <f t="shared" ca="1" si="156"/>
        <v>21.652915884306385</v>
      </c>
      <c r="H338" s="307">
        <f t="shared" ca="1" si="157"/>
        <v>14.363672453115313</v>
      </c>
      <c r="I338" s="304">
        <f t="shared" ca="1" si="158"/>
        <v>25.983915267588745</v>
      </c>
      <c r="J338" s="306">
        <f t="shared" ca="1" si="159"/>
        <v>518.49076954992142</v>
      </c>
      <c r="K338" s="307">
        <f t="shared" ca="1" si="160"/>
        <v>2060.7554264082469</v>
      </c>
      <c r="L338" s="304">
        <f t="shared" ca="1" si="145"/>
        <v>2124.9813188777694</v>
      </c>
      <c r="M338" s="306">
        <f t="shared" ca="1" si="161"/>
        <v>0.58570969083298841</v>
      </c>
      <c r="N338" s="304">
        <f t="shared" ca="1" si="162"/>
        <v>33.558693304642517</v>
      </c>
      <c r="P338" s="310">
        <f t="shared" ca="1" si="163"/>
        <v>23</v>
      </c>
      <c r="Q338" s="304">
        <f t="shared" ca="1" si="164"/>
        <v>0</v>
      </c>
      <c r="R338" s="306">
        <f t="shared" ca="1" si="165"/>
        <v>0</v>
      </c>
      <c r="S338" s="307">
        <f t="shared" ca="1" si="166"/>
        <v>5.081000000000004</v>
      </c>
      <c r="T338" s="304">
        <f t="shared" ca="1" si="146"/>
        <v>49.844610000000038</v>
      </c>
      <c r="U338" s="311">
        <f t="shared" ca="1" si="147"/>
        <v>0</v>
      </c>
      <c r="V338" s="306">
        <f t="shared" ca="1" si="148"/>
        <v>0.9961388074836105</v>
      </c>
      <c r="W338" s="304">
        <f t="shared" ca="1" si="149"/>
        <v>2.0650590787824021</v>
      </c>
      <c r="Y338" s="314" t="str">
        <f t="shared" ca="1" si="167"/>
        <v/>
      </c>
      <c r="Z338" s="315" t="str">
        <f t="shared" ca="1" si="168"/>
        <v/>
      </c>
      <c r="AA338" s="316" t="str">
        <f t="shared" ca="1" si="169"/>
        <v/>
      </c>
      <c r="AC338" s="310" t="e">
        <f t="shared" ca="1" si="170"/>
        <v>#N/A</v>
      </c>
      <c r="AD338" s="323" t="e">
        <f t="shared" ca="1" si="171"/>
        <v>#N/A</v>
      </c>
      <c r="AE338" s="324">
        <f t="shared" ca="1" si="150"/>
        <v>2060.7554264082469</v>
      </c>
      <c r="AG338" s="306">
        <f t="shared" ca="1" si="172"/>
        <v>-6.0975154510258491</v>
      </c>
      <c r="AH338" s="304">
        <f t="shared" ca="1" si="173"/>
        <v>-0.42539559055412701</v>
      </c>
    </row>
    <row r="339" spans="1:34" x14ac:dyDescent="0.2">
      <c r="A339" s="347">
        <f t="shared" ca="1" si="151"/>
        <v>0.1</v>
      </c>
      <c r="B339" s="304">
        <f t="shared" ca="1" si="152"/>
        <v>15.499999999999963</v>
      </c>
      <c r="D339" s="306">
        <f t="shared" ca="1" si="153"/>
        <v>-0.33868431427191226</v>
      </c>
      <c r="E339" s="307">
        <f t="shared" ca="1" si="154"/>
        <v>-10.034669535558285</v>
      </c>
      <c r="F339" s="304">
        <f t="shared" ca="1" si="155"/>
        <v>10.040383446492239</v>
      </c>
      <c r="G339" s="306">
        <f t="shared" ca="1" si="156"/>
        <v>21.619047452879194</v>
      </c>
      <c r="H339" s="307">
        <f t="shared" ca="1" si="157"/>
        <v>13.360205499559484</v>
      </c>
      <c r="I339" s="304">
        <f t="shared" ca="1" si="158"/>
        <v>25.414135904262057</v>
      </c>
      <c r="J339" s="306">
        <f t="shared" ca="1" si="159"/>
        <v>520.65436771678071</v>
      </c>
      <c r="K339" s="307">
        <f t="shared" ca="1" si="160"/>
        <v>2062.1416203058807</v>
      </c>
      <c r="L339" s="304">
        <f t="shared" ca="1" si="145"/>
        <v>2126.8542575410106</v>
      </c>
      <c r="M339" s="306">
        <f t="shared" ca="1" si="161"/>
        <v>0.55353751906851067</v>
      </c>
      <c r="N339" s="304">
        <f t="shared" ca="1" si="162"/>
        <v>31.71536364476799</v>
      </c>
      <c r="P339" s="310">
        <f t="shared" ca="1" si="163"/>
        <v>23</v>
      </c>
      <c r="Q339" s="304">
        <f t="shared" ca="1" si="164"/>
        <v>0</v>
      </c>
      <c r="R339" s="306">
        <f t="shared" ca="1" si="165"/>
        <v>0</v>
      </c>
      <c r="S339" s="307">
        <f t="shared" ca="1" si="166"/>
        <v>5.081000000000004</v>
      </c>
      <c r="T339" s="304">
        <f t="shared" ca="1" si="146"/>
        <v>49.844610000000038</v>
      </c>
      <c r="U339" s="311">
        <f t="shared" ca="1" si="147"/>
        <v>0</v>
      </c>
      <c r="V339" s="306">
        <f t="shared" ca="1" si="148"/>
        <v>0.99599925035839032</v>
      </c>
      <c r="W339" s="304">
        <f t="shared" ca="1" si="149"/>
        <v>1.9752094105798019</v>
      </c>
      <c r="Y339" s="314" t="str">
        <f t="shared" ca="1" si="167"/>
        <v/>
      </c>
      <c r="Z339" s="315" t="str">
        <f t="shared" ca="1" si="168"/>
        <v/>
      </c>
      <c r="AA339" s="316" t="str">
        <f t="shared" ca="1" si="169"/>
        <v/>
      </c>
      <c r="AC339" s="310" t="e">
        <f t="shared" ca="1" si="170"/>
        <v>#N/A</v>
      </c>
      <c r="AD339" s="323" t="e">
        <f t="shared" ca="1" si="171"/>
        <v>#N/A</v>
      </c>
      <c r="AE339" s="324">
        <f t="shared" ca="1" si="150"/>
        <v>2062.1416203058807</v>
      </c>
      <c r="AG339" s="306">
        <f t="shared" ca="1" si="172"/>
        <v>-5.8293066226710195</v>
      </c>
      <c r="AH339" s="304">
        <f t="shared" ca="1" si="173"/>
        <v>-0.40642768722346007</v>
      </c>
    </row>
    <row r="340" spans="1:34" x14ac:dyDescent="0.2">
      <c r="A340" s="347">
        <f t="shared" ca="1" si="151"/>
        <v>0.1</v>
      </c>
      <c r="B340" s="304">
        <f t="shared" ca="1" si="152"/>
        <v>15.599999999999962</v>
      </c>
      <c r="D340" s="306">
        <f t="shared" ca="1" si="153"/>
        <v>-0.33069311871321927</v>
      </c>
      <c r="E340" s="307">
        <f t="shared" ca="1" si="154"/>
        <v>-10.014362751547152</v>
      </c>
      <c r="F340" s="304">
        <f t="shared" ca="1" si="155"/>
        <v>10.019821318683249</v>
      </c>
      <c r="G340" s="306">
        <f t="shared" ca="1" si="156"/>
        <v>21.585978141007871</v>
      </c>
      <c r="H340" s="307">
        <f t="shared" ca="1" si="157"/>
        <v>12.358769224404769</v>
      </c>
      <c r="I340" s="304">
        <f t="shared" ca="1" si="158"/>
        <v>24.873552803050956</v>
      </c>
      <c r="J340" s="306">
        <f t="shared" ca="1" si="159"/>
        <v>522.81461899647502</v>
      </c>
      <c r="K340" s="307">
        <f t="shared" ca="1" si="160"/>
        <v>2063.4275690420791</v>
      </c>
      <c r="L340" s="304">
        <f t="shared" ca="1" si="145"/>
        <v>2128.6306533824354</v>
      </c>
      <c r="M340" s="306">
        <f t="shared" ca="1" si="161"/>
        <v>0.51998123211222491</v>
      </c>
      <c r="N340" s="304">
        <f t="shared" ca="1" si="162"/>
        <v>29.792730026042921</v>
      </c>
      <c r="P340" s="310">
        <f t="shared" ca="1" si="163"/>
        <v>23</v>
      </c>
      <c r="Q340" s="304">
        <f t="shared" ca="1" si="164"/>
        <v>0</v>
      </c>
      <c r="R340" s="306">
        <f t="shared" ca="1" si="165"/>
        <v>0</v>
      </c>
      <c r="S340" s="307">
        <f t="shared" ca="1" si="166"/>
        <v>5.081000000000004</v>
      </c>
      <c r="T340" s="304">
        <f t="shared" ca="1" si="146"/>
        <v>49.844610000000038</v>
      </c>
      <c r="U340" s="311">
        <f t="shared" ca="1" si="147"/>
        <v>0</v>
      </c>
      <c r="V340" s="306">
        <f t="shared" ca="1" si="148"/>
        <v>0.99586980124309932</v>
      </c>
      <c r="W340" s="304">
        <f t="shared" ca="1" si="149"/>
        <v>1.8918279846008113</v>
      </c>
      <c r="Y340" s="314" t="str">
        <f t="shared" ca="1" si="167"/>
        <v/>
      </c>
      <c r="Z340" s="315" t="str">
        <f t="shared" ca="1" si="168"/>
        <v/>
      </c>
      <c r="AA340" s="316" t="str">
        <f t="shared" ca="1" si="169"/>
        <v/>
      </c>
      <c r="AC340" s="310" t="e">
        <f t="shared" ca="1" si="170"/>
        <v>#N/A</v>
      </c>
      <c r="AD340" s="323" t="e">
        <f t="shared" ca="1" si="171"/>
        <v>#N/A</v>
      </c>
      <c r="AE340" s="324">
        <f t="shared" ca="1" si="150"/>
        <v>2063.4275690420791</v>
      </c>
      <c r="AG340" s="306">
        <f t="shared" ca="1" si="172"/>
        <v>-5.5458590079377368</v>
      </c>
      <c r="AH340" s="304">
        <f t="shared" ca="1" si="173"/>
        <v>-0.38874422566026379</v>
      </c>
    </row>
    <row r="341" spans="1:34" x14ac:dyDescent="0.2">
      <c r="A341" s="347">
        <f t="shared" ca="1" si="151"/>
        <v>0.1</v>
      </c>
      <c r="B341" s="304">
        <f t="shared" ca="1" si="152"/>
        <v>15.699999999999962</v>
      </c>
      <c r="D341" s="306">
        <f t="shared" ca="1" si="153"/>
        <v>-0.32312187589714231</v>
      </c>
      <c r="E341" s="307">
        <f t="shared" ca="1" si="154"/>
        <v>-9.9949992003829156</v>
      </c>
      <c r="F341" s="304">
        <f t="shared" ca="1" si="155"/>
        <v>10.000220835678501</v>
      </c>
      <c r="G341" s="306">
        <f t="shared" ca="1" si="156"/>
        <v>21.553665953418157</v>
      </c>
      <c r="H341" s="307">
        <f t="shared" ca="1" si="157"/>
        <v>11.359269304366478</v>
      </c>
      <c r="I341" s="304">
        <f t="shared" ca="1" si="158"/>
        <v>24.36377464927509</v>
      </c>
      <c r="J341" s="306">
        <f t="shared" ca="1" si="159"/>
        <v>524.97160120119634</v>
      </c>
      <c r="K341" s="307">
        <f t="shared" ca="1" si="160"/>
        <v>2064.6134709685175</v>
      </c>
      <c r="L341" s="304">
        <f t="shared" ca="1" si="145"/>
        <v>2130.3107676046748</v>
      </c>
      <c r="M341" s="306">
        <f t="shared" ca="1" si="161"/>
        <v>0.48503126566034122</v>
      </c>
      <c r="N341" s="304">
        <f t="shared" ca="1" si="162"/>
        <v>27.790244454226169</v>
      </c>
      <c r="P341" s="310">
        <f t="shared" ca="1" si="163"/>
        <v>23</v>
      </c>
      <c r="Q341" s="304">
        <f t="shared" ca="1" si="164"/>
        <v>0</v>
      </c>
      <c r="R341" s="306">
        <f t="shared" ca="1" si="165"/>
        <v>0</v>
      </c>
      <c r="S341" s="307">
        <f t="shared" ca="1" si="166"/>
        <v>5.081000000000004</v>
      </c>
      <c r="T341" s="304">
        <f t="shared" ca="1" si="146"/>
        <v>49.844610000000038</v>
      </c>
      <c r="U341" s="311">
        <f t="shared" ca="1" si="147"/>
        <v>0</v>
      </c>
      <c r="V341" s="306">
        <f t="shared" ca="1" si="148"/>
        <v>0.99575043664244023</v>
      </c>
      <c r="W341" s="304">
        <f t="shared" ca="1" si="149"/>
        <v>1.8148598452296734</v>
      </c>
      <c r="Y341" s="314" t="str">
        <f t="shared" ca="1" si="167"/>
        <v/>
      </c>
      <c r="Z341" s="315" t="str">
        <f t="shared" ca="1" si="168"/>
        <v/>
      </c>
      <c r="AA341" s="316" t="str">
        <f t="shared" ca="1" si="169"/>
        <v/>
      </c>
      <c r="AC341" s="310" t="e">
        <f t="shared" ca="1" si="170"/>
        <v>#N/A</v>
      </c>
      <c r="AD341" s="323" t="e">
        <f t="shared" ca="1" si="171"/>
        <v>#N/A</v>
      </c>
      <c r="AE341" s="324">
        <f t="shared" ca="1" si="150"/>
        <v>2064.6134709685175</v>
      </c>
      <c r="AG341" s="306">
        <f t="shared" ca="1" si="172"/>
        <v>-5.2465681641439152</v>
      </c>
      <c r="AH341" s="304">
        <f t="shared" ca="1" si="173"/>
        <v>-0.37233378952977952</v>
      </c>
    </row>
    <row r="342" spans="1:34" x14ac:dyDescent="0.2">
      <c r="A342" s="347">
        <f t="shared" ca="1" si="151"/>
        <v>0.1</v>
      </c>
      <c r="B342" s="304">
        <f t="shared" ca="1" si="152"/>
        <v>15.799999999999962</v>
      </c>
      <c r="D342" s="306">
        <f t="shared" ca="1" si="153"/>
        <v>-0.31598791310159313</v>
      </c>
      <c r="E342" s="307">
        <f t="shared" ca="1" si="154"/>
        <v>-9.9765327749628838</v>
      </c>
      <c r="F342" s="304">
        <f t="shared" ca="1" si="155"/>
        <v>9.9815356820047949</v>
      </c>
      <c r="G342" s="306">
        <f t="shared" ca="1" si="156"/>
        <v>21.522067162107998</v>
      </c>
      <c r="H342" s="307">
        <f t="shared" ca="1" si="157"/>
        <v>10.361616026870189</v>
      </c>
      <c r="I342" s="304">
        <f t="shared" ca="1" si="158"/>
        <v>23.886449330500771</v>
      </c>
      <c r="J342" s="306">
        <f t="shared" ca="1" si="159"/>
        <v>527.12538785697268</v>
      </c>
      <c r="K342" s="307">
        <f t="shared" ca="1" si="160"/>
        <v>2065.6995152350792</v>
      </c>
      <c r="L342" s="304">
        <f t="shared" ca="1" si="145"/>
        <v>2131.8948524178682</v>
      </c>
      <c r="M342" s="306">
        <f t="shared" ca="1" si="161"/>
        <v>0.44869087616342801</v>
      </c>
      <c r="N342" s="304">
        <f t="shared" ca="1" si="162"/>
        <v>25.708093510191496</v>
      </c>
      <c r="P342" s="310">
        <f t="shared" ca="1" si="163"/>
        <v>23</v>
      </c>
      <c r="Q342" s="304">
        <f t="shared" ca="1" si="164"/>
        <v>0</v>
      </c>
      <c r="R342" s="306">
        <f t="shared" ca="1" si="165"/>
        <v>0</v>
      </c>
      <c r="S342" s="307">
        <f t="shared" ca="1" si="166"/>
        <v>5.081000000000004</v>
      </c>
      <c r="T342" s="304">
        <f t="shared" ca="1" si="146"/>
        <v>49.844610000000038</v>
      </c>
      <c r="U342" s="311">
        <f t="shared" ca="1" si="147"/>
        <v>0</v>
      </c>
      <c r="V342" s="306">
        <f t="shared" ca="1" si="148"/>
        <v>0.99564113427124112</v>
      </c>
      <c r="W342" s="304">
        <f t="shared" ca="1" si="149"/>
        <v>1.744252943650918</v>
      </c>
      <c r="Y342" s="314" t="str">
        <f t="shared" ca="1" si="167"/>
        <v/>
      </c>
      <c r="Z342" s="315" t="str">
        <f t="shared" ca="1" si="168"/>
        <v/>
      </c>
      <c r="AA342" s="316" t="str">
        <f t="shared" ca="1" si="169"/>
        <v/>
      </c>
      <c r="AC342" s="310" t="e">
        <f t="shared" ca="1" si="170"/>
        <v>#N/A</v>
      </c>
      <c r="AD342" s="323" t="e">
        <f t="shared" ca="1" si="171"/>
        <v>#N/A</v>
      </c>
      <c r="AE342" s="324">
        <f t="shared" ca="1" si="150"/>
        <v>2065.6995152350792</v>
      </c>
      <c r="AG342" s="306">
        <f t="shared" ca="1" si="172"/>
        <v>-4.930960910957447</v>
      </c>
      <c r="AH342" s="304">
        <f t="shared" ca="1" si="173"/>
        <v>-0.3571855629265247</v>
      </c>
    </row>
    <row r="343" spans="1:34" x14ac:dyDescent="0.2">
      <c r="A343" s="347">
        <f t="shared" ca="1" si="151"/>
        <v>0.1</v>
      </c>
      <c r="B343" s="304">
        <f t="shared" ca="1" si="152"/>
        <v>15.899999999999961</v>
      </c>
      <c r="D343" s="306">
        <f t="shared" ca="1" si="153"/>
        <v>-0.30930906943307074</v>
      </c>
      <c r="E343" s="307">
        <f t="shared" ca="1" si="154"/>
        <v>-9.9589142184602366</v>
      </c>
      <c r="F343" s="304">
        <f t="shared" ca="1" si="155"/>
        <v>9.9637164005747891</v>
      </c>
      <c r="G343" s="306">
        <f t="shared" ca="1" si="156"/>
        <v>21.49113625516469</v>
      </c>
      <c r="H343" s="307">
        <f t="shared" ca="1" si="157"/>
        <v>9.365724605024166</v>
      </c>
      <c r="I343" s="304">
        <f t="shared" ca="1" si="158"/>
        <v>23.443244974090284</v>
      </c>
      <c r="J343" s="306">
        <f t="shared" ca="1" si="159"/>
        <v>529.27604802783628</v>
      </c>
      <c r="K343" s="307">
        <f t="shared" ca="1" si="160"/>
        <v>2066.6858822666741</v>
      </c>
      <c r="L343" s="304">
        <f t="shared" ca="1" si="145"/>
        <v>2133.3831514700646</v>
      </c>
      <c r="M343" s="306">
        <f t="shared" ca="1" si="161"/>
        <v>0.41097826386338115</v>
      </c>
      <c r="N343" s="304">
        <f t="shared" ca="1" si="162"/>
        <v>23.547319990985656</v>
      </c>
      <c r="P343" s="310">
        <f t="shared" ca="1" si="163"/>
        <v>23</v>
      </c>
      <c r="Q343" s="304">
        <f t="shared" ca="1" si="164"/>
        <v>0</v>
      </c>
      <c r="R343" s="306">
        <f t="shared" ca="1" si="165"/>
        <v>0</v>
      </c>
      <c r="S343" s="307">
        <f t="shared" ca="1" si="166"/>
        <v>5.081000000000004</v>
      </c>
      <c r="T343" s="304">
        <f t="shared" ca="1" si="146"/>
        <v>49.844610000000038</v>
      </c>
      <c r="U343" s="311">
        <f t="shared" ca="1" si="147"/>
        <v>0</v>
      </c>
      <c r="V343" s="306">
        <f t="shared" ca="1" si="148"/>
        <v>0.99554187300402908</v>
      </c>
      <c r="W343" s="304">
        <f t="shared" ca="1" si="149"/>
        <v>1.6799579893952974</v>
      </c>
      <c r="Y343" s="314" t="str">
        <f t="shared" ca="1" si="167"/>
        <v/>
      </c>
      <c r="Z343" s="315" t="str">
        <f t="shared" ca="1" si="168"/>
        <v/>
      </c>
      <c r="AA343" s="316" t="str">
        <f t="shared" ca="1" si="169"/>
        <v/>
      </c>
      <c r="AC343" s="310" t="e">
        <f t="shared" ca="1" si="170"/>
        <v>#N/A</v>
      </c>
      <c r="AD343" s="323" t="e">
        <f t="shared" ca="1" si="171"/>
        <v>#N/A</v>
      </c>
      <c r="AE343" s="324">
        <f t="shared" ca="1" si="150"/>
        <v>2066.6858822666741</v>
      </c>
      <c r="AG343" s="306">
        <f t="shared" ca="1" si="172"/>
        <v>-4.5987335422910984</v>
      </c>
      <c r="AH343" s="304">
        <f t="shared" ca="1" si="173"/>
        <v>-0.343289302037181</v>
      </c>
    </row>
    <row r="344" spans="1:34" x14ac:dyDescent="0.2">
      <c r="A344" s="347">
        <f t="shared" ca="1" si="151"/>
        <v>0.1</v>
      </c>
      <c r="B344" s="304">
        <f t="shared" ca="1" si="152"/>
        <v>15.999999999999961</v>
      </c>
      <c r="D344" s="306">
        <f t="shared" ca="1" si="153"/>
        <v>-0.30310344912638304</v>
      </c>
      <c r="E344" s="307">
        <f t="shared" ca="1" si="154"/>
        <v>-9.9420908954112868</v>
      </c>
      <c r="F344" s="304">
        <f t="shared" ca="1" si="155"/>
        <v>9.9467101633400539</v>
      </c>
      <c r="G344" s="306">
        <f t="shared" ca="1" si="156"/>
        <v>21.460825910252051</v>
      </c>
      <c r="H344" s="307">
        <f t="shared" ca="1" si="157"/>
        <v>8.3715155154830381</v>
      </c>
      <c r="I344" s="304">
        <f t="shared" ca="1" si="158"/>
        <v>23.035826895861998</v>
      </c>
      <c r="J344" s="306">
        <f t="shared" ca="1" si="159"/>
        <v>531.4236461361071</v>
      </c>
      <c r="K344" s="307">
        <f t="shared" ca="1" si="160"/>
        <v>2067.5727442726993</v>
      </c>
      <c r="L344" s="304">
        <f t="shared" ca="1" si="145"/>
        <v>2134.7759003070873</v>
      </c>
      <c r="M344" s="306">
        <f t="shared" ca="1" si="161"/>
        <v>0.37192860604186007</v>
      </c>
      <c r="N344" s="304">
        <f t="shared" ca="1" si="162"/>
        <v>21.309939406382473</v>
      </c>
      <c r="P344" s="310">
        <f t="shared" ca="1" si="163"/>
        <v>23</v>
      </c>
      <c r="Q344" s="304">
        <f t="shared" ca="1" si="164"/>
        <v>0</v>
      </c>
      <c r="R344" s="306">
        <f t="shared" ca="1" si="165"/>
        <v>0</v>
      </c>
      <c r="S344" s="307">
        <f t="shared" ca="1" si="166"/>
        <v>5.081000000000004</v>
      </c>
      <c r="T344" s="304">
        <f t="shared" ca="1" si="146"/>
        <v>49.844610000000038</v>
      </c>
      <c r="U344" s="311">
        <f t="shared" ca="1" si="147"/>
        <v>0</v>
      </c>
      <c r="V344" s="306">
        <f t="shared" ca="1" si="148"/>
        <v>0.99545263282148677</v>
      </c>
      <c r="W344" s="304">
        <f t="shared" ca="1" si="149"/>
        <v>1.6219282967220541</v>
      </c>
      <c r="Y344" s="314" t="str">
        <f t="shared" ca="1" si="167"/>
        <v/>
      </c>
      <c r="Z344" s="315" t="str">
        <f t="shared" ca="1" si="168"/>
        <v/>
      </c>
      <c r="AA344" s="316" t="str">
        <f t="shared" ca="1" si="169"/>
        <v/>
      </c>
      <c r="AC344" s="310">
        <f t="shared" ca="1" si="170"/>
        <v>15.999999999999961</v>
      </c>
      <c r="AD344" s="323">
        <f t="shared" ca="1" si="171"/>
        <v>531.4236461361071</v>
      </c>
      <c r="AE344" s="324">
        <f t="shared" ca="1" si="150"/>
        <v>2067.5727442726993</v>
      </c>
      <c r="AG344" s="306">
        <f t="shared" ca="1" si="172"/>
        <v>-4.2497923371630764</v>
      </c>
      <c r="AH344" s="304">
        <f t="shared" ca="1" si="173"/>
        <v>-0.33063530592310492</v>
      </c>
    </row>
    <row r="345" spans="1:34" x14ac:dyDescent="0.2">
      <c r="A345" s="347">
        <f t="shared" ca="1" si="151"/>
        <v>0.1</v>
      </c>
      <c r="B345" s="304">
        <f t="shared" ca="1" si="152"/>
        <v>16.099999999999962</v>
      </c>
      <c r="D345" s="306">
        <f t="shared" ca="1" si="153"/>
        <v>-0.29738912360791298</v>
      </c>
      <c r="E345" s="307">
        <f t="shared" ca="1" si="154"/>
        <v>-9.9260066100359285</v>
      </c>
      <c r="F345" s="304">
        <f t="shared" ca="1" si="155"/>
        <v>9.9304605891830224</v>
      </c>
      <c r="G345" s="306">
        <f t="shared" ca="1" si="156"/>
        <v>21.43108699789126</v>
      </c>
      <c r="H345" s="307">
        <f t="shared" ca="1" si="157"/>
        <v>7.3789148544794454</v>
      </c>
      <c r="I345" s="304">
        <f t="shared" ca="1" si="158"/>
        <v>22.665830546018849</v>
      </c>
      <c r="J345" s="306">
        <f t="shared" ca="1" si="159"/>
        <v>533.5682417815143</v>
      </c>
      <c r="K345" s="307">
        <f t="shared" ca="1" si="160"/>
        <v>2068.3602657911974</v>
      </c>
      <c r="L345" s="304">
        <f t="shared" ca="1" si="145"/>
        <v>2136.073326864424</v>
      </c>
      <c r="M345" s="306">
        <f t="shared" ca="1" si="161"/>
        <v>0.33159586406144137</v>
      </c>
      <c r="N345" s="304">
        <f t="shared" ca="1" si="162"/>
        <v>18.999043514714362</v>
      </c>
      <c r="P345" s="310">
        <f t="shared" ca="1" si="163"/>
        <v>23</v>
      </c>
      <c r="Q345" s="304">
        <f t="shared" ca="1" si="164"/>
        <v>0</v>
      </c>
      <c r="R345" s="306">
        <f t="shared" ca="1" si="165"/>
        <v>0</v>
      </c>
      <c r="S345" s="307">
        <f t="shared" ca="1" si="166"/>
        <v>5.081000000000004</v>
      </c>
      <c r="T345" s="304">
        <f t="shared" ca="1" si="146"/>
        <v>49.844610000000038</v>
      </c>
      <c r="U345" s="311">
        <f t="shared" ca="1" si="147"/>
        <v>0</v>
      </c>
      <c r="V345" s="306">
        <f t="shared" ca="1" si="148"/>
        <v>0.99537339475358833</v>
      </c>
      <c r="W345" s="304">
        <f t="shared" ca="1" si="149"/>
        <v>1.5701196252502685</v>
      </c>
      <c r="Y345" s="314" t="str">
        <f t="shared" ca="1" si="167"/>
        <v/>
      </c>
      <c r="Z345" s="315" t="str">
        <f t="shared" ca="1" si="168"/>
        <v/>
      </c>
      <c r="AA345" s="316" t="str">
        <f t="shared" ca="1" si="169"/>
        <v/>
      </c>
      <c r="AC345" s="310" t="e">
        <f t="shared" ca="1" si="170"/>
        <v>#N/A</v>
      </c>
      <c r="AD345" s="323" t="e">
        <f t="shared" ca="1" si="171"/>
        <v>#N/A</v>
      </c>
      <c r="AE345" s="324">
        <f t="shared" ca="1" si="150"/>
        <v>2068.3602657911974</v>
      </c>
      <c r="AG345" s="306">
        <f t="shared" ca="1" si="172"/>
        <v>-3.8842944495353904</v>
      </c>
      <c r="AH345" s="304">
        <f t="shared" ca="1" si="173"/>
        <v>-0.31921438628656817</v>
      </c>
    </row>
    <row r="346" spans="1:34" x14ac:dyDescent="0.2">
      <c r="A346" s="347">
        <f t="shared" ca="1" si="151"/>
        <v>0.1</v>
      </c>
      <c r="B346" s="304">
        <f t="shared" ca="1" si="152"/>
        <v>16.199999999999964</v>
      </c>
      <c r="D346" s="306">
        <f t="shared" ca="1" si="153"/>
        <v>-0.29218378369253273</v>
      </c>
      <c r="E346" s="307">
        <f t="shared" ca="1" si="154"/>
        <v>-9.9106014889463605</v>
      </c>
      <c r="F346" s="304">
        <f t="shared" ca="1" si="155"/>
        <v>9.9149076262040232</v>
      </c>
      <c r="G346" s="306">
        <f t="shared" ca="1" si="156"/>
        <v>21.401868619522006</v>
      </c>
      <c r="H346" s="307">
        <f t="shared" ca="1" si="157"/>
        <v>6.3878547055848092</v>
      </c>
      <c r="I346" s="304">
        <f t="shared" ca="1" si="158"/>
        <v>22.3348308287066</v>
      </c>
      <c r="J346" s="306">
        <f t="shared" ca="1" si="159"/>
        <v>535.709889562385</v>
      </c>
      <c r="K346" s="307">
        <f t="shared" ca="1" si="160"/>
        <v>2069.0486042692005</v>
      </c>
      <c r="L346" s="304">
        <f t="shared" ca="1" si="145"/>
        <v>2137.2756519932727</v>
      </c>
      <c r="M346" s="306">
        <f t="shared" ca="1" si="161"/>
        <v>0.2900542066401941</v>
      </c>
      <c r="N346" s="304">
        <f t="shared" ca="1" si="162"/>
        <v>16.61888187049858</v>
      </c>
      <c r="P346" s="310">
        <f t="shared" ca="1" si="163"/>
        <v>23</v>
      </c>
      <c r="Q346" s="304">
        <f t="shared" ca="1" si="164"/>
        <v>0</v>
      </c>
      <c r="R346" s="306">
        <f t="shared" ca="1" si="165"/>
        <v>0</v>
      </c>
      <c r="S346" s="307">
        <f t="shared" ca="1" si="166"/>
        <v>5.081000000000004</v>
      </c>
      <c r="T346" s="304">
        <f t="shared" ca="1" si="146"/>
        <v>49.844610000000038</v>
      </c>
      <c r="U346" s="311">
        <f t="shared" ca="1" si="147"/>
        <v>0</v>
      </c>
      <c r="V346" s="306">
        <f t="shared" ca="1" si="148"/>
        <v>0.99530414081924135</v>
      </c>
      <c r="W346" s="304">
        <f t="shared" ca="1" si="149"/>
        <v>1.5244900143942404</v>
      </c>
      <c r="Y346" s="314" t="str">
        <f t="shared" ca="1" si="167"/>
        <v/>
      </c>
      <c r="Z346" s="315" t="str">
        <f t="shared" ca="1" si="168"/>
        <v/>
      </c>
      <c r="AA346" s="316" t="str">
        <f t="shared" ca="1" si="169"/>
        <v/>
      </c>
      <c r="AC346" s="310" t="e">
        <f t="shared" ca="1" si="170"/>
        <v>#N/A</v>
      </c>
      <c r="AD346" s="323" t="e">
        <f t="shared" ca="1" si="171"/>
        <v>#N/A</v>
      </c>
      <c r="AE346" s="324">
        <f t="shared" ca="1" si="150"/>
        <v>2069.0486042692005</v>
      </c>
      <c r="AG346" s="306">
        <f t="shared" ca="1" si="172"/>
        <v>-3.5026865867593293</v>
      </c>
      <c r="AH346" s="304">
        <f t="shared" ca="1" si="173"/>
        <v>-0.30901783610515005</v>
      </c>
    </row>
    <row r="347" spans="1:34" x14ac:dyDescent="0.2">
      <c r="A347" s="347">
        <f t="shared" ca="1" si="151"/>
        <v>0.1</v>
      </c>
      <c r="B347" s="304">
        <f t="shared" ca="1" si="152"/>
        <v>16.299999999999965</v>
      </c>
      <c r="D347" s="306">
        <f t="shared" ca="1" si="153"/>
        <v>-0.28750434698987631</v>
      </c>
      <c r="E347" s="307">
        <f t="shared" ca="1" si="154"/>
        <v>-9.8958119460709213</v>
      </c>
      <c r="F347" s="304">
        <f t="shared" ca="1" si="155"/>
        <v>9.8999875162314233</v>
      </c>
      <c r="G347" s="306">
        <f t="shared" ca="1" si="156"/>
        <v>21.373118184823017</v>
      </c>
      <c r="H347" s="307">
        <f t="shared" ca="1" si="157"/>
        <v>5.3982735109777167</v>
      </c>
      <c r="I347" s="304">
        <f t="shared" ca="1" si="158"/>
        <v>22.044308513576379</v>
      </c>
      <c r="J347" s="306">
        <f t="shared" ca="1" si="159"/>
        <v>537.84863890260226</v>
      </c>
      <c r="K347" s="307">
        <f t="shared" ca="1" si="160"/>
        <v>2069.6379106800287</v>
      </c>
      <c r="L347" s="304">
        <f t="shared" ca="1" si="145"/>
        <v>2138.3830900223134</v>
      </c>
      <c r="M347" s="306">
        <f t="shared" ca="1" si="161"/>
        <v>0.24739888123116224</v>
      </c>
      <c r="N347" s="304">
        <f t="shared" ca="1" si="162"/>
        <v>14.174911750803913</v>
      </c>
      <c r="P347" s="310">
        <f t="shared" ca="1" si="163"/>
        <v>23</v>
      </c>
      <c r="Q347" s="304">
        <f t="shared" ca="1" si="164"/>
        <v>0</v>
      </c>
      <c r="R347" s="306">
        <f t="shared" ca="1" si="165"/>
        <v>0</v>
      </c>
      <c r="S347" s="307">
        <f t="shared" ca="1" si="166"/>
        <v>5.081000000000004</v>
      </c>
      <c r="T347" s="304">
        <f t="shared" ca="1" si="146"/>
        <v>49.844610000000038</v>
      </c>
      <c r="U347" s="311">
        <f t="shared" ca="1" si="147"/>
        <v>0</v>
      </c>
      <c r="V347" s="306">
        <f t="shared" ca="1" si="148"/>
        <v>0.9952448539623624</v>
      </c>
      <c r="W347" s="304">
        <f t="shared" ca="1" si="149"/>
        <v>1.4849996113417654</v>
      </c>
      <c r="Y347" s="314" t="str">
        <f t="shared" ca="1" si="167"/>
        <v/>
      </c>
      <c r="Z347" s="315" t="str">
        <f t="shared" ca="1" si="168"/>
        <v/>
      </c>
      <c r="AA347" s="316" t="str">
        <f t="shared" ca="1" si="169"/>
        <v/>
      </c>
      <c r="AC347" s="310" t="e">
        <f t="shared" ca="1" si="170"/>
        <v>#N/A</v>
      </c>
      <c r="AD347" s="323" t="e">
        <f t="shared" ca="1" si="171"/>
        <v>#N/A</v>
      </c>
      <c r="AE347" s="324">
        <f t="shared" ca="1" si="150"/>
        <v>2069.6379106800287</v>
      </c>
      <c r="AG347" s="306">
        <f t="shared" ca="1" si="172"/>
        <v>-3.1057382838089431</v>
      </c>
      <c r="AH347" s="304">
        <f t="shared" ca="1" si="173"/>
        <v>-0.30003739704669141</v>
      </c>
    </row>
    <row r="348" spans="1:34" x14ac:dyDescent="0.2">
      <c r="A348" s="347">
        <f t="shared" ca="1" si="151"/>
        <v>0.1</v>
      </c>
      <c r="B348" s="304">
        <f t="shared" ca="1" si="152"/>
        <v>16.399999999999967</v>
      </c>
      <c r="D348" s="306">
        <f t="shared" ca="1" si="153"/>
        <v>-0.28336652993684974</v>
      </c>
      <c r="E348" s="307">
        <f t="shared" ca="1" si="154"/>
        <v>-9.8815707469180616</v>
      </c>
      <c r="F348" s="304">
        <f t="shared" ca="1" si="155"/>
        <v>9.8856328586810882</v>
      </c>
      <c r="G348" s="306">
        <f t="shared" ca="1" si="156"/>
        <v>21.344781531829334</v>
      </c>
      <c r="H348" s="307">
        <f t="shared" ca="1" si="157"/>
        <v>4.4101164362859109</v>
      </c>
      <c r="I348" s="304">
        <f t="shared" ca="1" si="158"/>
        <v>21.795614825535932</v>
      </c>
      <c r="J348" s="306">
        <f t="shared" ca="1" si="159"/>
        <v>539.98453388843484</v>
      </c>
      <c r="K348" s="307">
        <f t="shared" ca="1" si="160"/>
        <v>2070.1283301773919</v>
      </c>
      <c r="L348" s="304">
        <f t="shared" ca="1" si="145"/>
        <v>2139.3958493560153</v>
      </c>
      <c r="M348" s="306">
        <f t="shared" ca="1" si="161"/>
        <v>0.20374637065105353</v>
      </c>
      <c r="N348" s="304">
        <f t="shared" ca="1" si="162"/>
        <v>11.673807129413509</v>
      </c>
      <c r="P348" s="310">
        <f t="shared" ca="1" si="163"/>
        <v>23</v>
      </c>
      <c r="Q348" s="304">
        <f t="shared" ca="1" si="164"/>
        <v>0</v>
      </c>
      <c r="R348" s="306">
        <f t="shared" ca="1" si="165"/>
        <v>0</v>
      </c>
      <c r="S348" s="307">
        <f t="shared" ca="1" si="166"/>
        <v>5.081000000000004</v>
      </c>
      <c r="T348" s="304">
        <f t="shared" ca="1" si="146"/>
        <v>49.844610000000038</v>
      </c>
      <c r="U348" s="311">
        <f t="shared" ca="1" si="147"/>
        <v>0</v>
      </c>
      <c r="V348" s="306">
        <f t="shared" ca="1" si="148"/>
        <v>0.99519551798438322</v>
      </c>
      <c r="W348" s="304">
        <f t="shared" ca="1" si="149"/>
        <v>1.4516104925392948</v>
      </c>
      <c r="Y348" s="314" t="str">
        <f t="shared" ca="1" si="167"/>
        <v/>
      </c>
      <c r="Z348" s="315" t="str">
        <f t="shared" ca="1" si="168"/>
        <v>Para</v>
      </c>
      <c r="AA348" s="316" t="str">
        <f t="shared" ca="1" si="169"/>
        <v/>
      </c>
      <c r="AC348" s="310" t="e">
        <f t="shared" ca="1" si="170"/>
        <v>#N/A</v>
      </c>
      <c r="AD348" s="323" t="e">
        <f t="shared" ca="1" si="171"/>
        <v>#N/A</v>
      </c>
      <c r="AE348" s="324" t="e">
        <f t="shared" ca="1" si="150"/>
        <v>#N/A</v>
      </c>
      <c r="AG348" s="306">
        <f t="shared" ca="1" si="172"/>
        <v>-2.6945661691915213</v>
      </c>
      <c r="AH348" s="304">
        <f t="shared" ca="1" si="173"/>
        <v>-0.2922652256134155</v>
      </c>
    </row>
    <row r="349" spans="1:34" x14ac:dyDescent="0.2">
      <c r="A349" s="347">
        <f t="shared" ca="1" si="151"/>
        <v>0.1</v>
      </c>
      <c r="B349" s="304">
        <f t="shared" ca="1" si="152"/>
        <v>16.499999999999968</v>
      </c>
      <c r="D349" s="306">
        <f t="shared" ca="1" si="153"/>
        <v>-0.27978439851232773</v>
      </c>
      <c r="E349" s="307">
        <f t="shared" ca="1" si="154"/>
        <v>-9.8678071868599648</v>
      </c>
      <c r="F349" s="304">
        <f t="shared" ca="1" si="155"/>
        <v>9.8717727884456536</v>
      </c>
      <c r="G349" s="306">
        <f t="shared" ca="1" si="156"/>
        <v>21.316803091978102</v>
      </c>
      <c r="H349" s="307">
        <f t="shared" ca="1" si="157"/>
        <v>3.4233357175999144</v>
      </c>
      <c r="I349" s="304">
        <f t="shared" ca="1" si="158"/>
        <v>21.589935652927789</v>
      </c>
      <c r="J349" s="306">
        <f t="shared" ca="1" si="159"/>
        <v>542.11761311962516</v>
      </c>
      <c r="K349" s="307">
        <f t="shared" ca="1" si="160"/>
        <v>2070.520002785086</v>
      </c>
      <c r="L349" s="304">
        <f t="shared" ca="1" si="145"/>
        <v>2140.3141331093602</v>
      </c>
      <c r="M349" s="306">
        <f t="shared" ca="1" si="161"/>
        <v>0.15923369755800984</v>
      </c>
      <c r="N349" s="304">
        <f t="shared" ca="1" si="162"/>
        <v>9.1234188263365663</v>
      </c>
      <c r="P349" s="310">
        <f t="shared" ca="1" si="163"/>
        <v>23</v>
      </c>
      <c r="Q349" s="304">
        <f t="shared" ca="1" si="164"/>
        <v>0</v>
      </c>
      <c r="R349" s="306">
        <f t="shared" ca="1" si="165"/>
        <v>0</v>
      </c>
      <c r="S349" s="307">
        <f t="shared" ca="1" si="166"/>
        <v>5.081000000000004</v>
      </c>
      <c r="T349" s="304">
        <f t="shared" ca="1" si="146"/>
        <v>49.844610000000038</v>
      </c>
      <c r="U349" s="311">
        <f t="shared" ca="1" si="147"/>
        <v>0</v>
      </c>
      <c r="V349" s="306">
        <f t="shared" ca="1" si="148"/>
        <v>0.99515611747329336</v>
      </c>
      <c r="W349" s="304">
        <f t="shared" ca="1" si="149"/>
        <v>1.4242864789102605</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-2.2706455368787406</v>
      </c>
      <c r="AH349" s="304">
        <f t="shared" ca="1" si="173"/>
        <v>-0.28569385800812708</v>
      </c>
    </row>
    <row r="350" spans="1:34" x14ac:dyDescent="0.2">
      <c r="A350" s="347">
        <f t="shared" ca="1" si="151"/>
        <v>0.1</v>
      </c>
      <c r="B350" s="304">
        <f t="shared" ca="1" si="152"/>
        <v>16.599999999999969</v>
      </c>
      <c r="D350" s="306">
        <f t="shared" ca="1" si="153"/>
        <v>-0.27676991611960122</v>
      </c>
      <c r="E350" s="307">
        <f t="shared" ca="1" si="154"/>
        <v>-9.8544473936978818</v>
      </c>
      <c r="F350" s="304">
        <f t="shared" ca="1" si="155"/>
        <v>9.8583332780763619</v>
      </c>
      <c r="G350" s="306">
        <f t="shared" ca="1" si="156"/>
        <v>21.289126100366143</v>
      </c>
      <c r="H350" s="307">
        <f t="shared" ca="1" si="157"/>
        <v>2.4378909782301261</v>
      </c>
      <c r="I350" s="304">
        <f t="shared" ca="1" si="158"/>
        <v>21.428257104557684</v>
      </c>
      <c r="J350" s="306">
        <f t="shared" ca="1" si="159"/>
        <v>544.24790957924233</v>
      </c>
      <c r="K350" s="307">
        <f t="shared" ca="1" si="160"/>
        <v>2070.8130641198777</v>
      </c>
      <c r="L350" s="304">
        <f t="shared" ca="1" si="145"/>
        <v>2141.1381397777518</v>
      </c>
      <c r="M350" s="306">
        <f t="shared" ca="1" si="161"/>
        <v>0.11401678705816541</v>
      </c>
      <c r="N350" s="304">
        <f t="shared" ca="1" si="162"/>
        <v>6.5326806920747034</v>
      </c>
      <c r="P350" s="310">
        <f t="shared" ca="1" si="163"/>
        <v>23</v>
      </c>
      <c r="Q350" s="304">
        <f t="shared" ca="1" si="164"/>
        <v>0</v>
      </c>
      <c r="R350" s="306">
        <f t="shared" ca="1" si="165"/>
        <v>0</v>
      </c>
      <c r="S350" s="307">
        <f t="shared" ca="1" si="166"/>
        <v>5.081000000000004</v>
      </c>
      <c r="T350" s="304">
        <f t="shared" ca="1" si="146"/>
        <v>49.844610000000038</v>
      </c>
      <c r="U350" s="311">
        <f t="shared" ca="1" si="147"/>
        <v>0</v>
      </c>
      <c r="V350" s="306">
        <f t="shared" ca="1" si="148"/>
        <v>0.99512663772946452</v>
      </c>
      <c r="W350" s="304">
        <f t="shared" ca="1" si="149"/>
        <v>1.4029929453236618</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-1.8358059135014295</v>
      </c>
      <c r="AH350" s="304">
        <f t="shared" ca="1" si="173"/>
        <v>-0.28031617376702606</v>
      </c>
    </row>
    <row r="351" spans="1:34" x14ac:dyDescent="0.2">
      <c r="A351" s="347">
        <f t="shared" ca="1" si="151"/>
        <v>0.1</v>
      </c>
      <c r="B351" s="304">
        <f t="shared" ca="1" si="152"/>
        <v>16.699999999999971</v>
      </c>
      <c r="D351" s="306">
        <f t="shared" ca="1" si="153"/>
        <v>-0.27433251070498277</v>
      </c>
      <c r="E351" s="307">
        <f t="shared" ca="1" si="154"/>
        <v>-9.8414147583949632</v>
      </c>
      <c r="F351" s="304">
        <f t="shared" ca="1" si="155"/>
        <v>9.8452375681434887</v>
      </c>
      <c r="G351" s="306">
        <f t="shared" ca="1" si="156"/>
        <v>21.261692849295645</v>
      </c>
      <c r="H351" s="307">
        <f t="shared" ca="1" si="157"/>
        <v>1.4537495023906297</v>
      </c>
      <c r="I351" s="304">
        <f t="shared" ca="1" si="158"/>
        <v>21.311334318467498</v>
      </c>
      <c r="J351" s="306">
        <f t="shared" ca="1" si="159"/>
        <v>546.37545052672544</v>
      </c>
      <c r="K351" s="307">
        <f t="shared" ca="1" si="160"/>
        <v>2071.0076461439089</v>
      </c>
      <c r="L351" s="304">
        <f t="shared" ca="1" si="145"/>
        <v>2141.8680639397044</v>
      </c>
      <c r="M351" s="306">
        <f t="shared" ca="1" si="161"/>
        <v>6.8267866067159372E-2</v>
      </c>
      <c r="N351" s="304">
        <f t="shared" ca="1" si="162"/>
        <v>3.9114606020125979</v>
      </c>
      <c r="P351" s="310">
        <f t="shared" ca="1" si="163"/>
        <v>23</v>
      </c>
      <c r="Q351" s="304">
        <f t="shared" ca="1" si="164"/>
        <v>0</v>
      </c>
      <c r="R351" s="306">
        <f t="shared" ca="1" si="165"/>
        <v>0</v>
      </c>
      <c r="S351" s="307">
        <f t="shared" ca="1" si="166"/>
        <v>5.081000000000004</v>
      </c>
      <c r="T351" s="304">
        <f t="shared" ca="1" si="146"/>
        <v>49.844610000000038</v>
      </c>
      <c r="U351" s="311">
        <f t="shared" ca="1" si="147"/>
        <v>0</v>
      </c>
      <c r="V351" s="306">
        <f t="shared" ca="1" si="148"/>
        <v>0.99510706468859089</v>
      </c>
      <c r="W351" s="304">
        <f t="shared" ca="1" si="149"/>
        <v>1.3876966251357543</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-1.3922082193047363</v>
      </c>
      <c r="AH351" s="304">
        <f t="shared" ca="1" si="173"/>
        <v>-0.27612535826090545</v>
      </c>
    </row>
    <row r="352" spans="1:34" x14ac:dyDescent="0.2">
      <c r="A352" s="347">
        <f t="shared" ca="1" si="151"/>
        <v>0.1</v>
      </c>
      <c r="B352" s="304">
        <f t="shared" ca="1" si="152"/>
        <v>16.799999999999972</v>
      </c>
      <c r="D352" s="306">
        <f t="shared" ca="1" si="153"/>
        <v>-0.27247868523805763</v>
      </c>
      <c r="E352" s="307">
        <f t="shared" ca="1" si="154"/>
        <v>-9.8286304898619594</v>
      </c>
      <c r="F352" s="304">
        <f t="shared" ca="1" si="155"/>
        <v>9.8324067216604298</v>
      </c>
      <c r="G352" s="306">
        <f t="shared" ca="1" si="156"/>
        <v>21.234444980771841</v>
      </c>
      <c r="H352" s="307">
        <f t="shared" ca="1" si="157"/>
        <v>0.47088645340443369</v>
      </c>
      <c r="I352" s="304">
        <f t="shared" ca="1" si="158"/>
        <v>21.239665432709298</v>
      </c>
      <c r="J352" s="306">
        <f t="shared" ca="1" si="159"/>
        <v>548.50025741822878</v>
      </c>
      <c r="K352" s="307">
        <f t="shared" ca="1" si="160"/>
        <v>2071.1038779416986</v>
      </c>
      <c r="L352" s="304">
        <f t="shared" ca="1" si="145"/>
        <v>2142.5040969886163</v>
      </c>
      <c r="M352" s="306">
        <f t="shared" ca="1" si="161"/>
        <v>2.2171961139460582E-2</v>
      </c>
      <c r="N352" s="304">
        <f t="shared" ca="1" si="162"/>
        <v>1.2703597968191631</v>
      </c>
      <c r="P352" s="310">
        <f t="shared" ca="1" si="163"/>
        <v>23</v>
      </c>
      <c r="Q352" s="304">
        <f t="shared" ca="1" si="164"/>
        <v>0</v>
      </c>
      <c r="R352" s="306">
        <f t="shared" ca="1" si="165"/>
        <v>0</v>
      </c>
      <c r="S352" s="307">
        <f t="shared" ca="1" si="166"/>
        <v>5.081000000000004</v>
      </c>
      <c r="T352" s="304">
        <f t="shared" ca="1" si="146"/>
        <v>49.844610000000038</v>
      </c>
      <c r="U352" s="311">
        <f t="shared" ca="1" si="147"/>
        <v>0</v>
      </c>
      <c r="V352" s="306">
        <f t="shared" ca="1" si="148"/>
        <v>0.99509738484224963</v>
      </c>
      <c r="W352" s="304">
        <f t="shared" ca="1" si="149"/>
        <v>1.3783654109309973</v>
      </c>
      <c r="Y352" s="314" t="str">
        <f t="shared" ca="1" si="167"/>
        <v>Apogée</v>
      </c>
      <c r="Z352" s="315" t="str">
        <f t="shared" ca="1" si="168"/>
        <v/>
      </c>
      <c r="AA352" s="316" t="str">
        <f t="shared" ca="1" si="169"/>
        <v/>
      </c>
      <c r="AC352" s="310" t="e">
        <f t="shared" ca="1" si="170"/>
        <v>#N/A</v>
      </c>
      <c r="AD352" s="323" t="e">
        <f t="shared" ca="1" si="171"/>
        <v>#N/A</v>
      </c>
      <c r="AE352" s="324" t="e">
        <f t="shared" ca="1" si="150"/>
        <v>#N/A</v>
      </c>
      <c r="AG352" s="306">
        <f t="shared" ca="1" si="172"/>
        <v>-0.9423025558717697</v>
      </c>
      <c r="AH352" s="304">
        <f t="shared" ca="1" si="173"/>
        <v>-0.27311486422667847</v>
      </c>
    </row>
    <row r="353" spans="1:34" x14ac:dyDescent="0.2">
      <c r="A353" s="347">
        <f t="shared" ca="1" si="151"/>
        <v>0.1</v>
      </c>
      <c r="B353" s="304">
        <f t="shared" ca="1" si="152"/>
        <v>16.899999999999974</v>
      </c>
      <c r="D353" s="306">
        <f t="shared" ca="1" si="153"/>
        <v>-0.27121169561991965</v>
      </c>
      <c r="E353" s="307">
        <f t="shared" ca="1" si="154"/>
        <v>-9.8160142807399922</v>
      </c>
      <c r="F353" s="304">
        <f t="shared" ca="1" si="155"/>
        <v>9.8197602895148357</v>
      </c>
      <c r="G353" s="306">
        <f t="shared" ca="1" si="156"/>
        <v>21.20732381120985</v>
      </c>
      <c r="H353" s="307">
        <f t="shared" ca="1" si="157"/>
        <v>-0.51071497466956561</v>
      </c>
      <c r="I353" s="304">
        <f t="shared" ca="1" si="158"/>
        <v>21.213472441325113</v>
      </c>
      <c r="J353" s="306">
        <f t="shared" ca="1" si="159"/>
        <v>550.6223458578279</v>
      </c>
      <c r="K353" s="307">
        <f t="shared" ca="1" si="160"/>
        <v>2071.1018865156352</v>
      </c>
      <c r="L353" s="304">
        <f t="shared" ca="1" si="145"/>
        <v>2143.0464278887193</v>
      </c>
      <c r="M353" s="306">
        <f t="shared" ca="1" si="161"/>
        <v>-2.4077355775715275E-2</v>
      </c>
      <c r="N353" s="304">
        <f t="shared" ca="1" si="162"/>
        <v>-1.3795308677834215</v>
      </c>
      <c r="P353" s="310">
        <f t="shared" ca="1" si="163"/>
        <v>23</v>
      </c>
      <c r="Q353" s="304">
        <f t="shared" ca="1" si="164"/>
        <v>0</v>
      </c>
      <c r="R353" s="306">
        <f t="shared" ca="1" si="165"/>
        <v>0</v>
      </c>
      <c r="S353" s="307">
        <f t="shared" ca="1" si="166"/>
        <v>5.081000000000004</v>
      </c>
      <c r="T353" s="304">
        <f t="shared" ca="1" si="146"/>
        <v>49.844610000000038</v>
      </c>
      <c r="U353" s="311">
        <f t="shared" ca="1" si="147"/>
        <v>0</v>
      </c>
      <c r="V353" s="306">
        <f t="shared" ca="1" si="148"/>
        <v>0.99509758515666147</v>
      </c>
      <c r="W353" s="304">
        <f t="shared" ca="1" si="149"/>
        <v>1.3749681528684605</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-0.48876749084854737</v>
      </c>
      <c r="AH353" s="304">
        <f t="shared" ca="1" si="173"/>
        <v>-0.27127837255087506</v>
      </c>
    </row>
    <row r="354" spans="1:34" x14ac:dyDescent="0.2">
      <c r="A354" s="347">
        <f t="shared" ca="1" si="151"/>
        <v>0.1</v>
      </c>
      <c r="B354" s="304">
        <f t="shared" ca="1" si="152"/>
        <v>16.999999999999975</v>
      </c>
      <c r="D354" s="306">
        <f t="shared" ca="1" si="153"/>
        <v>-0.27053131755531301</v>
      </c>
      <c r="E354" s="307">
        <f t="shared" ca="1" si="154"/>
        <v>-9.8034850622255529</v>
      </c>
      <c r="F354" s="304">
        <f t="shared" ca="1" si="155"/>
        <v>9.8072170649505743</v>
      </c>
      <c r="G354" s="306">
        <f t="shared" ca="1" si="156"/>
        <v>21.180270679454321</v>
      </c>
      <c r="H354" s="307">
        <f t="shared" ca="1" si="157"/>
        <v>-1.4910634808921208</v>
      </c>
      <c r="I354" s="304">
        <f t="shared" ca="1" si="158"/>
        <v>21.232690276057873</v>
      </c>
      <c r="J354" s="306">
        <f t="shared" ca="1" si="159"/>
        <v>552.74172558236114</v>
      </c>
      <c r="K354" s="307">
        <f t="shared" ca="1" si="160"/>
        <v>2071.0017975928572</v>
      </c>
      <c r="L354" s="304">
        <f t="shared" ca="1" si="145"/>
        <v>2143.4952439491467</v>
      </c>
      <c r="M354" s="306">
        <f t="shared" ca="1" si="161"/>
        <v>-7.028274458423843E-2</v>
      </c>
      <c r="N354" s="304">
        <f t="shared" ca="1" si="162"/>
        <v>-4.0269046372728061</v>
      </c>
      <c r="P354" s="310">
        <f t="shared" ca="1" si="163"/>
        <v>23</v>
      </c>
      <c r="Q354" s="304">
        <f t="shared" ca="1" si="164"/>
        <v>0</v>
      </c>
      <c r="R354" s="306">
        <f t="shared" ca="1" si="165"/>
        <v>0</v>
      </c>
      <c r="S354" s="307">
        <f t="shared" ca="1" si="166"/>
        <v>5.081000000000004</v>
      </c>
      <c r="T354" s="304">
        <f t="shared" ca="1" si="146"/>
        <v>49.844610000000038</v>
      </c>
      <c r="U354" s="311">
        <f t="shared" ca="1" si="147"/>
        <v>0</v>
      </c>
      <c r="V354" s="306">
        <f t="shared" ca="1" si="148"/>
        <v>0.99510765299036497</v>
      </c>
      <c r="W354" s="304">
        <f t="shared" ca="1" si="149"/>
        <v>1.3774744562755643</v>
      </c>
      <c r="Y354" s="314" t="str">
        <f t="shared" ca="1" si="167"/>
        <v/>
      </c>
      <c r="Z354" s="315" t="str">
        <f t="shared" ca="1" si="168"/>
        <v/>
      </c>
      <c r="AA354" s="316" t="str">
        <f t="shared" ca="1" si="169"/>
        <v/>
      </c>
      <c r="AC354" s="310">
        <f t="shared" ca="1" si="170"/>
        <v>16.999999999999975</v>
      </c>
      <c r="AD354" s="323">
        <f t="shared" ca="1" si="171"/>
        <v>552.74172558236114</v>
      </c>
      <c r="AE354" s="324" t="e">
        <f t="shared" ca="1" si="150"/>
        <v>#N/A</v>
      </c>
      <c r="AG354" s="306">
        <f t="shared" ca="1" si="172"/>
        <v>-3.4433713257514514E-2</v>
      </c>
      <c r="AH354" s="304">
        <f t="shared" ca="1" si="173"/>
        <v>-0.27060975258186565</v>
      </c>
    </row>
    <row r="355" spans="1:34" x14ac:dyDescent="0.2">
      <c r="A355" s="347">
        <f t="shared" ca="1" si="151"/>
        <v>0.1</v>
      </c>
      <c r="B355" s="304">
        <f t="shared" ca="1" si="152"/>
        <v>17.099999999999977</v>
      </c>
      <c r="D355" s="306">
        <f t="shared" ca="1" si="153"/>
        <v>-0.27043371892815543</v>
      </c>
      <c r="E355" s="307">
        <f t="shared" ca="1" si="154"/>
        <v>-9.7909618182695493</v>
      </c>
      <c r="F355" s="304">
        <f t="shared" ca="1" si="155"/>
        <v>9.7946958974306835</v>
      </c>
      <c r="G355" s="306">
        <f t="shared" ca="1" si="156"/>
        <v>21.153227307561504</v>
      </c>
      <c r="H355" s="307">
        <f t="shared" ca="1" si="157"/>
        <v>-2.4701596627190758</v>
      </c>
      <c r="I355" s="304">
        <f t="shared" ca="1" si="158"/>
        <v>21.296964907814687</v>
      </c>
      <c r="J355" s="306">
        <f t="shared" ca="1" si="159"/>
        <v>554.8584004817119</v>
      </c>
      <c r="K355" s="307">
        <f t="shared" ca="1" si="160"/>
        <v>2070.8037364356765</v>
      </c>
      <c r="L355" s="304">
        <f t="shared" ca="1" si="145"/>
        <v>2143.8507316091486</v>
      </c>
      <c r="M355" s="306">
        <f t="shared" ca="1" si="161"/>
        <v>-0.11624810976604659</v>
      </c>
      <c r="N355" s="304">
        <f t="shared" ca="1" si="162"/>
        <v>-6.6605260659679972</v>
      </c>
      <c r="P355" s="310">
        <f t="shared" ca="1" si="163"/>
        <v>23</v>
      </c>
      <c r="Q355" s="304">
        <f t="shared" ca="1" si="164"/>
        <v>0</v>
      </c>
      <c r="R355" s="306">
        <f t="shared" ca="1" si="165"/>
        <v>0</v>
      </c>
      <c r="S355" s="307">
        <f t="shared" ca="1" si="166"/>
        <v>5.081000000000004</v>
      </c>
      <c r="T355" s="304">
        <f t="shared" ca="1" si="146"/>
        <v>49.844610000000038</v>
      </c>
      <c r="U355" s="311">
        <f t="shared" ca="1" si="147"/>
        <v>0</v>
      </c>
      <c r="V355" s="306">
        <f t="shared" ca="1" si="148"/>
        <v>0.99512757601156843</v>
      </c>
      <c r="W355" s="304">
        <f t="shared" ca="1" si="149"/>
        <v>1.3858544803025219</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0.41780321414494215</v>
      </c>
      <c r="AH355" s="304">
        <f t="shared" ca="1" si="173"/>
        <v>-0.27110302229395067</v>
      </c>
    </row>
    <row r="356" spans="1:34" x14ac:dyDescent="0.2">
      <c r="A356" s="347">
        <f t="shared" ca="1" si="151"/>
        <v>0.1</v>
      </c>
      <c r="B356" s="304">
        <f t="shared" ca="1" si="152"/>
        <v>17.199999999999978</v>
      </c>
      <c r="D356" s="306">
        <f t="shared" ca="1" si="153"/>
        <v>-0.27091144718158805</v>
      </c>
      <c r="E356" s="307">
        <f t="shared" ca="1" si="154"/>
        <v>-9.7783644240537431</v>
      </c>
      <c r="F356" s="304">
        <f t="shared" ca="1" si="155"/>
        <v>9.7821165307827886</v>
      </c>
      <c r="G356" s="306">
        <f t="shared" ca="1" si="156"/>
        <v>21.126136162843345</v>
      </c>
      <c r="H356" s="307">
        <f t="shared" ca="1" si="157"/>
        <v>-3.4479961051244503</v>
      </c>
      <c r="I356" s="304">
        <f t="shared" ca="1" si="158"/>
        <v>21.405660613771087</v>
      </c>
      <c r="J356" s="306">
        <f t="shared" ca="1" si="159"/>
        <v>556.97236865523212</v>
      </c>
      <c r="K356" s="307">
        <f t="shared" ca="1" si="160"/>
        <v>2070.5078286472844</v>
      </c>
      <c r="L356" s="304">
        <f t="shared" ca="1" si="145"/>
        <v>2144.1130772268316</v>
      </c>
      <c r="M356" s="306">
        <f t="shared" ca="1" si="161"/>
        <v>-0.16178353393191391</v>
      </c>
      <c r="N356" s="304">
        <f t="shared" ca="1" si="162"/>
        <v>-9.2695136890102123</v>
      </c>
      <c r="P356" s="310">
        <f t="shared" ca="1" si="163"/>
        <v>23</v>
      </c>
      <c r="Q356" s="304">
        <f t="shared" ca="1" si="164"/>
        <v>0</v>
      </c>
      <c r="R356" s="306">
        <f t="shared" ca="1" si="165"/>
        <v>0</v>
      </c>
      <c r="S356" s="307">
        <f t="shared" ca="1" si="166"/>
        <v>5.081000000000004</v>
      </c>
      <c r="T356" s="304">
        <f t="shared" ca="1" si="146"/>
        <v>49.844610000000038</v>
      </c>
      <c r="U356" s="311">
        <f t="shared" ca="1" si="147"/>
        <v>0</v>
      </c>
      <c r="V356" s="306">
        <f t="shared" ca="1" si="148"/>
        <v>0.99515734211600337</v>
      </c>
      <c r="W356" s="304">
        <f t="shared" ca="1" si="149"/>
        <v>1.4000787395432324</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0.8650749073851336</v>
      </c>
      <c r="AH356" s="304">
        <f t="shared" ca="1" si="173"/>
        <v>-0.27275230866020878</v>
      </c>
    </row>
    <row r="357" spans="1:34" x14ac:dyDescent="0.2">
      <c r="A357" s="347">
        <f t="shared" ca="1" si="151"/>
        <v>0.1</v>
      </c>
      <c r="B357" s="304">
        <f t="shared" ca="1" si="152"/>
        <v>17.299999999999979</v>
      </c>
      <c r="D357" s="306">
        <f t="shared" ca="1" si="153"/>
        <v>-0.27195353292904861</v>
      </c>
      <c r="E357" s="307">
        <f t="shared" ca="1" si="154"/>
        <v>-9.7656144713313271</v>
      </c>
      <c r="F357" s="304">
        <f t="shared" ca="1" si="155"/>
        <v>9.7694004282119806</v>
      </c>
      <c r="G357" s="306">
        <f t="shared" ca="1" si="156"/>
        <v>21.098940809550442</v>
      </c>
      <c r="H357" s="307">
        <f t="shared" ca="1" si="157"/>
        <v>-4.4245575522575828</v>
      </c>
      <c r="I357" s="304">
        <f t="shared" ca="1" si="158"/>
        <v>21.557875888365086</v>
      </c>
      <c r="J357" s="306">
        <f t="shared" ca="1" si="159"/>
        <v>559.08362250385176</v>
      </c>
      <c r="K357" s="307">
        <f t="shared" ca="1" si="160"/>
        <v>2070.1142009644154</v>
      </c>
      <c r="L357" s="304">
        <f t="shared" ca="1" si="145"/>
        <v>2144.2824678634506</v>
      </c>
      <c r="M357" s="306">
        <f t="shared" ca="1" si="161"/>
        <v>-0.20670982678109798</v>
      </c>
      <c r="N357" s="304">
        <f t="shared" ca="1" si="162"/>
        <v>-11.843600658437229</v>
      </c>
      <c r="P357" s="310">
        <f t="shared" ca="1" si="163"/>
        <v>23</v>
      </c>
      <c r="Q357" s="304">
        <f t="shared" ca="1" si="164"/>
        <v>0</v>
      </c>
      <c r="R357" s="306">
        <f t="shared" ca="1" si="165"/>
        <v>0</v>
      </c>
      <c r="S357" s="307">
        <f t="shared" ca="1" si="166"/>
        <v>5.081000000000004</v>
      </c>
      <c r="T357" s="304">
        <f t="shared" ca="1" si="146"/>
        <v>49.844610000000038</v>
      </c>
      <c r="U357" s="311">
        <f t="shared" ca="1" si="147"/>
        <v>0</v>
      </c>
      <c r="V357" s="306">
        <f t="shared" ca="1" si="148"/>
        <v>0.99519693934609577</v>
      </c>
      <c r="W357" s="304">
        <f t="shared" ca="1" si="149"/>
        <v>1.4201179105331132</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1.3046302937600451</v>
      </c>
      <c r="AH357" s="304">
        <f t="shared" ca="1" si="173"/>
        <v>-0.27555180860917755</v>
      </c>
    </row>
    <row r="358" spans="1:34" x14ac:dyDescent="0.2">
      <c r="A358" s="347">
        <f t="shared" ca="1" si="151"/>
        <v>0.1</v>
      </c>
      <c r="B358" s="304">
        <f t="shared" ca="1" si="152"/>
        <v>17.399999999999981</v>
      </c>
      <c r="D358" s="306">
        <f t="shared" ca="1" si="153"/>
        <v>-0.27354570256226146</v>
      </c>
      <c r="E358" s="307">
        <f t="shared" ca="1" si="154"/>
        <v>-9.7526360443832516</v>
      </c>
      <c r="F358" s="304">
        <f t="shared" ca="1" si="155"/>
        <v>9.7564715479313353</v>
      </c>
      <c r="G358" s="306">
        <f t="shared" ca="1" si="156"/>
        <v>21.071586239294216</v>
      </c>
      <c r="H358" s="307">
        <f t="shared" ca="1" si="157"/>
        <v>-5.399821156695908</v>
      </c>
      <c r="I358" s="304">
        <f t="shared" ca="1" si="158"/>
        <v>21.752466875375632</v>
      </c>
      <c r="J358" s="306">
        <f t="shared" ca="1" si="159"/>
        <v>561.19214885629401</v>
      </c>
      <c r="K358" s="307">
        <f t="shared" ca="1" si="160"/>
        <v>2069.6229820289677</v>
      </c>
      <c r="L358" s="304">
        <f t="shared" ca="1" si="145"/>
        <v>2144.3590920553447</v>
      </c>
      <c r="M358" s="306">
        <f t="shared" ca="1" si="161"/>
        <v>-0.2508624278247209</v>
      </c>
      <c r="N358" s="304">
        <f t="shared" ca="1" si="162"/>
        <v>-14.373358352761736</v>
      </c>
      <c r="P358" s="310">
        <f t="shared" ca="1" si="163"/>
        <v>23</v>
      </c>
      <c r="Q358" s="304">
        <f t="shared" ca="1" si="164"/>
        <v>0</v>
      </c>
      <c r="R358" s="306">
        <f t="shared" ca="1" si="165"/>
        <v>0</v>
      </c>
      <c r="S358" s="307">
        <f t="shared" ca="1" si="166"/>
        <v>5.081000000000004</v>
      </c>
      <c r="T358" s="304">
        <f t="shared" ca="1" si="146"/>
        <v>49.844610000000038</v>
      </c>
      <c r="U358" s="311">
        <f t="shared" ca="1" si="147"/>
        <v>0</v>
      </c>
      <c r="V358" s="306">
        <f t="shared" ca="1" si="148"/>
        <v>0.99524635581224585</v>
      </c>
      <c r="W358" s="304">
        <f t="shared" ca="1" si="149"/>
        <v>1.4459426449512225</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1.7339173428353101</v>
      </c>
      <c r="AH358" s="304">
        <f t="shared" ca="1" si="173"/>
        <v>-0.27949575094137219</v>
      </c>
    </row>
    <row r="359" spans="1:34" x14ac:dyDescent="0.2">
      <c r="A359" s="347">
        <f t="shared" ca="1" si="151"/>
        <v>0.1</v>
      </c>
      <c r="B359" s="304">
        <f t="shared" ca="1" si="152"/>
        <v>17.499999999999982</v>
      </c>
      <c r="D359" s="306">
        <f t="shared" ca="1" si="153"/>
        <v>-0.27567068506630077</v>
      </c>
      <c r="E359" s="307">
        <f t="shared" ca="1" si="154"/>
        <v>-9.7393564148138996</v>
      </c>
      <c r="F359" s="304">
        <f t="shared" ca="1" si="155"/>
        <v>9.7432570376328265</v>
      </c>
      <c r="G359" s="306">
        <f t="shared" ca="1" si="156"/>
        <v>21.044019170787585</v>
      </c>
      <c r="H359" s="307">
        <f t="shared" ca="1" si="157"/>
        <v>-6.3737567981772978</v>
      </c>
      <c r="I359" s="304">
        <f t="shared" ca="1" si="158"/>
        <v>21.988076736785931</v>
      </c>
      <c r="J359" s="306">
        <f t="shared" ca="1" si="159"/>
        <v>563.29792912679807</v>
      </c>
      <c r="K359" s="307">
        <f t="shared" ca="1" si="160"/>
        <v>2069.0343031312241</v>
      </c>
      <c r="L359" s="304">
        <f t="shared" ca="1" si="145"/>
        <v>2144.3431405659517</v>
      </c>
      <c r="M359" s="306">
        <f t="shared" ca="1" si="161"/>
        <v>-0.29409447181105863</v>
      </c>
      <c r="N359" s="304">
        <f t="shared" ca="1" si="162"/>
        <v>-16.85037201290282</v>
      </c>
      <c r="P359" s="310">
        <f t="shared" ca="1" si="163"/>
        <v>23</v>
      </c>
      <c r="Q359" s="304">
        <f t="shared" ca="1" si="164"/>
        <v>0</v>
      </c>
      <c r="R359" s="306">
        <f t="shared" ca="1" si="165"/>
        <v>0</v>
      </c>
      <c r="S359" s="307">
        <f t="shared" ca="1" si="166"/>
        <v>5.081000000000004</v>
      </c>
      <c r="T359" s="304">
        <f t="shared" ca="1" si="146"/>
        <v>49.844610000000038</v>
      </c>
      <c r="U359" s="311">
        <f t="shared" ca="1" si="147"/>
        <v>0</v>
      </c>
      <c r="V359" s="306">
        <f t="shared" ca="1" si="148"/>
        <v>0.99530557961694466</v>
      </c>
      <c r="W359" s="304">
        <f t="shared" ca="1" si="149"/>
        <v>1.47752339119072</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2.1506509801999809</v>
      </c>
      <c r="AH359" s="304">
        <f t="shared" ca="1" si="173"/>
        <v>-0.28457835956528665</v>
      </c>
    </row>
    <row r="360" spans="1:34" x14ac:dyDescent="0.2">
      <c r="A360" s="347">
        <f t="shared" ca="1" si="151"/>
        <v>0.1</v>
      </c>
      <c r="B360" s="304">
        <f t="shared" ca="1" si="152"/>
        <v>17.599999999999984</v>
      </c>
      <c r="D360" s="306">
        <f t="shared" ca="1" si="153"/>
        <v>-0.27830859251575341</v>
      </c>
      <c r="E360" s="307">
        <f t="shared" ca="1" si="154"/>
        <v>-9.7257066305090216</v>
      </c>
      <c r="F360" s="304">
        <f t="shared" ca="1" si="155"/>
        <v>9.7296878231213171</v>
      </c>
      <c r="G360" s="306">
        <f t="shared" ca="1" si="156"/>
        <v>21.016188311536009</v>
      </c>
      <c r="H360" s="307">
        <f t="shared" ca="1" si="157"/>
        <v>-7.3463274612282001</v>
      </c>
      <c r="I360" s="304">
        <f t="shared" ca="1" si="158"/>
        <v>22.263169098615283</v>
      </c>
      <c r="J360" s="306">
        <f t="shared" ca="1" si="159"/>
        <v>565.40093950091421</v>
      </c>
      <c r="K360" s="307">
        <f t="shared" ca="1" si="160"/>
        <v>2068.3482989182539</v>
      </c>
      <c r="L360" s="304">
        <f t="shared" ca="1" si="145"/>
        <v>2144.2348071110473</v>
      </c>
      <c r="M360" s="306">
        <f t="shared" ca="1" si="161"/>
        <v>-0.33627891114061853</v>
      </c>
      <c r="N360" s="304">
        <f t="shared" ca="1" si="162"/>
        <v>-19.267362347612281</v>
      </c>
      <c r="P360" s="310">
        <f t="shared" ca="1" si="163"/>
        <v>23</v>
      </c>
      <c r="Q360" s="304">
        <f t="shared" ca="1" si="164"/>
        <v>0</v>
      </c>
      <c r="R360" s="306">
        <f t="shared" ca="1" si="165"/>
        <v>0</v>
      </c>
      <c r="S360" s="307">
        <f t="shared" ca="1" si="166"/>
        <v>5.081000000000004</v>
      </c>
      <c r="T360" s="304">
        <f t="shared" ca="1" si="146"/>
        <v>49.844610000000038</v>
      </c>
      <c r="U360" s="311">
        <f t="shared" ca="1" si="147"/>
        <v>0</v>
      </c>
      <c r="V360" s="306">
        <f t="shared" ca="1" si="148"/>
        <v>0.99537459878236045</v>
      </c>
      <c r="W360" s="304">
        <f t="shared" ca="1" si="149"/>
        <v>1.5148302257329544</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2.5528634481741195</v>
      </c>
      <c r="AH360" s="304">
        <f t="shared" ca="1" si="173"/>
        <v>-0.2907938183803816</v>
      </c>
    </row>
    <row r="361" spans="1:34" x14ac:dyDescent="0.2">
      <c r="A361" s="347">
        <f t="shared" ca="1" si="151"/>
        <v>0.1</v>
      </c>
      <c r="B361" s="304">
        <f t="shared" ca="1" si="152"/>
        <v>17.699999999999985</v>
      </c>
      <c r="D361" s="306">
        <f t="shared" ca="1" si="153"/>
        <v>-0.28143735038029338</v>
      </c>
      <c r="E361" s="307">
        <f t="shared" ca="1" si="154"/>
        <v>-9.7116219827750996</v>
      </c>
      <c r="F361" s="304">
        <f t="shared" ca="1" si="155"/>
        <v>9.7156990751314254</v>
      </c>
      <c r="G361" s="306">
        <f t="shared" ca="1" si="156"/>
        <v>20.98804457649798</v>
      </c>
      <c r="H361" s="307">
        <f t="shared" ca="1" si="157"/>
        <v>-8.3174896595057106</v>
      </c>
      <c r="I361" s="304">
        <f t="shared" ca="1" si="158"/>
        <v>22.576063637867669</v>
      </c>
      <c r="J361" s="306">
        <f t="shared" ca="1" si="159"/>
        <v>567.50115114531593</v>
      </c>
      <c r="K361" s="307">
        <f t="shared" ca="1" si="160"/>
        <v>2067.5651080622174</v>
      </c>
      <c r="L361" s="304">
        <f t="shared" ca="1" si="145"/>
        <v>2144.0342890512707</v>
      </c>
      <c r="M361" s="306">
        <f t="shared" ca="1" si="161"/>
        <v>-0.37730967643161556</v>
      </c>
      <c r="N361" s="304">
        <f t="shared" ca="1" si="162"/>
        <v>-21.618252028978279</v>
      </c>
      <c r="P361" s="310">
        <f t="shared" ca="1" si="163"/>
        <v>23</v>
      </c>
      <c r="Q361" s="304">
        <f t="shared" ca="1" si="164"/>
        <v>0</v>
      </c>
      <c r="R361" s="306">
        <f t="shared" ca="1" si="165"/>
        <v>0</v>
      </c>
      <c r="S361" s="307">
        <f t="shared" ca="1" si="166"/>
        <v>5.081000000000004</v>
      </c>
      <c r="T361" s="304">
        <f t="shared" ca="1" si="146"/>
        <v>49.844610000000038</v>
      </c>
      <c r="U361" s="311">
        <f t="shared" ca="1" si="147"/>
        <v>0</v>
      </c>
      <c r="V361" s="306">
        <f t="shared" ca="1" si="148"/>
        <v>0.99545340118191017</v>
      </c>
      <c r="W361" s="304">
        <f t="shared" ca="1" si="149"/>
        <v>1.5578326954856809</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2.9389353609907132</v>
      </c>
      <c r="AH361" s="304">
        <f t="shared" ca="1" si="173"/>
        <v>-0.2981362380895401</v>
      </c>
    </row>
    <row r="362" spans="1:34" x14ac:dyDescent="0.2">
      <c r="A362" s="347">
        <f t="shared" ca="1" si="151"/>
        <v>0.1</v>
      </c>
      <c r="B362" s="304">
        <f t="shared" ca="1" si="152"/>
        <v>17.799999999999986</v>
      </c>
      <c r="D362" s="306">
        <f t="shared" ca="1" si="153"/>
        <v>-0.28503315296291187</v>
      </c>
      <c r="E362" s="307">
        <f t="shared" ca="1" si="154"/>
        <v>-9.6970423448099563</v>
      </c>
      <c r="F362" s="304">
        <f t="shared" ca="1" si="155"/>
        <v>9.7012305474782607</v>
      </c>
      <c r="G362" s="306">
        <f t="shared" ca="1" si="156"/>
        <v>20.959541261201689</v>
      </c>
      <c r="H362" s="307">
        <f t="shared" ca="1" si="157"/>
        <v>-9.2871938939867071</v>
      </c>
      <c r="I362" s="304">
        <f t="shared" ca="1" si="158"/>
        <v>22.924971980452234</v>
      </c>
      <c r="J362" s="306">
        <f t="shared" ca="1" si="159"/>
        <v>569.59853043720091</v>
      </c>
      <c r="K362" s="307">
        <f t="shared" ca="1" si="160"/>
        <v>2066.6848738845429</v>
      </c>
      <c r="L362" s="304">
        <f t="shared" ca="1" si="145"/>
        <v>2143.7417880471021</v>
      </c>
      <c r="M362" s="306">
        <f t="shared" ca="1" si="161"/>
        <v>-0.41710193310117588</v>
      </c>
      <c r="N362" s="304">
        <f t="shared" ca="1" si="162"/>
        <v>-23.898180393445386</v>
      </c>
      <c r="P362" s="310">
        <f t="shared" ca="1" si="163"/>
        <v>23</v>
      </c>
      <c r="Q362" s="304">
        <f t="shared" ca="1" si="164"/>
        <v>0</v>
      </c>
      <c r="R362" s="306">
        <f t="shared" ca="1" si="165"/>
        <v>0</v>
      </c>
      <c r="S362" s="307">
        <f t="shared" ca="1" si="166"/>
        <v>5.081000000000004</v>
      </c>
      <c r="T362" s="304">
        <f t="shared" ca="1" si="146"/>
        <v>49.844610000000038</v>
      </c>
      <c r="U362" s="311">
        <f t="shared" ca="1" si="147"/>
        <v>0</v>
      </c>
      <c r="V362" s="306">
        <f t="shared" ca="1" si="148"/>
        <v>0.99554197447621462</v>
      </c>
      <c r="W362" s="304">
        <f t="shared" ca="1" si="149"/>
        <v>1.6064996719467111</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3.3076076550975464</v>
      </c>
      <c r="AH362" s="304">
        <f t="shared" ca="1" si="173"/>
        <v>-0.30659962516939182</v>
      </c>
    </row>
    <row r="363" spans="1:34" x14ac:dyDescent="0.2">
      <c r="A363" s="347">
        <f t="shared" ca="1" si="151"/>
        <v>0.1</v>
      </c>
      <c r="B363" s="304">
        <f t="shared" ca="1" si="152"/>
        <v>17.899999999999988</v>
      </c>
      <c r="D363" s="306">
        <f t="shared" ca="1" si="153"/>
        <v>-0.28907092078472224</v>
      </c>
      <c r="E363" s="307">
        <f t="shared" ca="1" si="154"/>
        <v>-9.6819123831488358</v>
      </c>
      <c r="F363" s="304">
        <f t="shared" ca="1" si="155"/>
        <v>9.6862267881881685</v>
      </c>
      <c r="G363" s="306">
        <f t="shared" ca="1" si="156"/>
        <v>20.930634169123216</v>
      </c>
      <c r="H363" s="307">
        <f t="shared" ca="1" si="157"/>
        <v>-10.255385132301591</v>
      </c>
      <c r="I363" s="304">
        <f t="shared" ca="1" si="158"/>
        <v>23.308032326507117</v>
      </c>
      <c r="J363" s="306">
        <f t="shared" ca="1" si="159"/>
        <v>571.6930392087171</v>
      </c>
      <c r="K363" s="307">
        <f t="shared" ca="1" si="160"/>
        <v>2065.7077449332282</v>
      </c>
      <c r="L363" s="304">
        <f t="shared" ca="1" si="145"/>
        <v>2143.3575106726416</v>
      </c>
      <c r="M363" s="306">
        <f t="shared" ca="1" si="161"/>
        <v>-0.45559155026613163</v>
      </c>
      <c r="N363" s="304">
        <f t="shared" ca="1" si="162"/>
        <v>-26.103473012071639</v>
      </c>
      <c r="P363" s="310">
        <f t="shared" ca="1" si="163"/>
        <v>23</v>
      </c>
      <c r="Q363" s="304">
        <f t="shared" ca="1" si="164"/>
        <v>0</v>
      </c>
      <c r="R363" s="306">
        <f t="shared" ca="1" si="165"/>
        <v>0</v>
      </c>
      <c r="S363" s="307">
        <f t="shared" ca="1" si="166"/>
        <v>5.081000000000004</v>
      </c>
      <c r="T363" s="304">
        <f t="shared" ca="1" si="146"/>
        <v>49.844610000000038</v>
      </c>
      <c r="U363" s="311">
        <f t="shared" ca="1" si="147"/>
        <v>0</v>
      </c>
      <c r="V363" s="306">
        <f t="shared" ca="1" si="148"/>
        <v>0.99564030605369913</v>
      </c>
      <c r="W363" s="304">
        <f t="shared" ca="1" si="149"/>
        <v>1.6607992177514905</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3.657976277868451</v>
      </c>
      <c r="AH363" s="304">
        <f t="shared" ca="1" si="173"/>
        <v>-0.31617785316802005</v>
      </c>
    </row>
    <row r="364" spans="1:34" x14ac:dyDescent="0.2">
      <c r="A364" s="347">
        <f t="shared" ca="1" si="151"/>
        <v>0.1</v>
      </c>
      <c r="B364" s="304">
        <f t="shared" ca="1" si="152"/>
        <v>17.999999999999989</v>
      </c>
      <c r="D364" s="306">
        <f t="shared" ca="1" si="153"/>
        <v>-0.29352473998279066</v>
      </c>
      <c r="E364" s="307">
        <f t="shared" ca="1" si="154"/>
        <v>-9.6661816507775562</v>
      </c>
      <c r="F364" s="304">
        <f t="shared" ca="1" si="155"/>
        <v>9.6706372323032923</v>
      </c>
      <c r="G364" s="306">
        <f t="shared" ca="1" si="156"/>
        <v>20.901281695124936</v>
      </c>
      <c r="H364" s="307">
        <f t="shared" ca="1" si="157"/>
        <v>-11.222003297379347</v>
      </c>
      <c r="I364" s="304">
        <f t="shared" ca="1" si="158"/>
        <v>23.723341554371249</v>
      </c>
      <c r="J364" s="306">
        <f t="shared" ca="1" si="159"/>
        <v>573.78463500192947</v>
      </c>
      <c r="K364" s="307">
        <f t="shared" ca="1" si="160"/>
        <v>2064.633875511744</v>
      </c>
      <c r="L364" s="304">
        <f t="shared" ca="1" si="145"/>
        <v>2142.8816689857003</v>
      </c>
      <c r="M364" s="306">
        <f t="shared" ca="1" si="161"/>
        <v>-0.49273393474828825</v>
      </c>
      <c r="N364" s="304">
        <f t="shared" ca="1" si="162"/>
        <v>-28.231574883951417</v>
      </c>
      <c r="P364" s="310">
        <f t="shared" ca="1" si="163"/>
        <v>23</v>
      </c>
      <c r="Q364" s="304">
        <f t="shared" ca="1" si="164"/>
        <v>0</v>
      </c>
      <c r="R364" s="306">
        <f t="shared" ca="1" si="165"/>
        <v>0</v>
      </c>
      <c r="S364" s="307">
        <f t="shared" ca="1" si="166"/>
        <v>5.081000000000004</v>
      </c>
      <c r="T364" s="304">
        <f t="shared" ca="1" si="146"/>
        <v>49.844610000000038</v>
      </c>
      <c r="U364" s="311">
        <f t="shared" ca="1" si="147"/>
        <v>0</v>
      </c>
      <c r="V364" s="306">
        <f t="shared" ca="1" si="148"/>
        <v>0.99574838297599211</v>
      </c>
      <c r="W364" s="304">
        <f t="shared" ca="1" si="149"/>
        <v>1.7206984658749505</v>
      </c>
      <c r="Y364" s="314" t="str">
        <f t="shared" ca="1" si="167"/>
        <v/>
      </c>
      <c r="Z364" s="315" t="str">
        <f t="shared" ca="1" si="168"/>
        <v/>
      </c>
      <c r="AA364" s="316" t="str">
        <f t="shared" ca="1" si="169"/>
        <v/>
      </c>
      <c r="AC364" s="310">
        <f t="shared" ca="1" si="170"/>
        <v>17.999999999999989</v>
      </c>
      <c r="AD364" s="323">
        <f t="shared" ca="1" si="171"/>
        <v>573.78463500192947</v>
      </c>
      <c r="AE364" s="324" t="e">
        <f t="shared" ca="1" si="150"/>
        <v>#N/A</v>
      </c>
      <c r="AG364" s="306">
        <f t="shared" ca="1" si="172"/>
        <v>3.9894726132499114</v>
      </c>
      <c r="AH364" s="304">
        <f t="shared" ca="1" si="173"/>
        <v>-0.32686463643997032</v>
      </c>
    </row>
    <row r="365" spans="1:34" x14ac:dyDescent="0.2">
      <c r="A365" s="347">
        <f t="shared" ca="1" si="151"/>
        <v>0.1</v>
      </c>
      <c r="B365" s="304">
        <f t="shared" ca="1" si="152"/>
        <v>18.099999999999991</v>
      </c>
      <c r="D365" s="306">
        <f t="shared" ca="1" si="153"/>
        <v>-0.29836826812510536</v>
      </c>
      <c r="E365" s="307">
        <f t="shared" ca="1" si="154"/>
        <v>-9.6498045757397612</v>
      </c>
      <c r="F365" s="304">
        <f t="shared" ca="1" si="155"/>
        <v>9.6544161901894405</v>
      </c>
      <c r="G365" s="306">
        <f t="shared" ca="1" si="156"/>
        <v>20.871444868312427</v>
      </c>
      <c r="H365" s="307">
        <f t="shared" ca="1" si="157"/>
        <v>-12.186983754953323</v>
      </c>
      <c r="I365" s="304">
        <f t="shared" ca="1" si="158"/>
        <v>24.168983924329574</v>
      </c>
      <c r="J365" s="306">
        <f t="shared" ca="1" si="159"/>
        <v>575.87327133010137</v>
      </c>
      <c r="K365" s="307">
        <f t="shared" ca="1" si="160"/>
        <v>2063.4634261591273</v>
      </c>
      <c r="L365" s="304">
        <f t="shared" ca="1" si="145"/>
        <v>2142.3144810528624</v>
      </c>
      <c r="M365" s="306">
        <f t="shared" ca="1" si="161"/>
        <v>-0.52850239788020215</v>
      </c>
      <c r="N365" s="304">
        <f t="shared" ca="1" si="162"/>
        <v>-30.280956861079368</v>
      </c>
      <c r="P365" s="310">
        <f t="shared" ca="1" si="163"/>
        <v>23</v>
      </c>
      <c r="Q365" s="304">
        <f t="shared" ca="1" si="164"/>
        <v>0</v>
      </c>
      <c r="R365" s="306">
        <f t="shared" ca="1" si="165"/>
        <v>0</v>
      </c>
      <c r="S365" s="307">
        <f t="shared" ca="1" si="166"/>
        <v>5.081000000000004</v>
      </c>
      <c r="T365" s="304">
        <f t="shared" ca="1" si="146"/>
        <v>49.844610000000038</v>
      </c>
      <c r="U365" s="311">
        <f t="shared" ca="1" si="147"/>
        <v>0</v>
      </c>
      <c r="V365" s="306">
        <f t="shared" ca="1" si="148"/>
        <v>0.99586619192814851</v>
      </c>
      <c r="W365" s="304">
        <f t="shared" ca="1" si="149"/>
        <v>1.786163511498396</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4.3018332519958227</v>
      </c>
      <c r="AH365" s="304">
        <f t="shared" ca="1" si="173"/>
        <v>-0.33865350637176722</v>
      </c>
    </row>
    <row r="366" spans="1:34" x14ac:dyDescent="0.2">
      <c r="A366" s="347">
        <f t="shared" ca="1" si="151"/>
        <v>0.1</v>
      </c>
      <c r="B366" s="304">
        <f t="shared" ca="1" si="152"/>
        <v>18.199999999999992</v>
      </c>
      <c r="D366" s="306">
        <f t="shared" ca="1" si="153"/>
        <v>-0.30357509559249174</v>
      </c>
      <c r="E366" s="307">
        <f t="shared" ca="1" si="154"/>
        <v>-9.6327403621676897</v>
      </c>
      <c r="F366" s="304">
        <f t="shared" ca="1" si="155"/>
        <v>9.6375227482791708</v>
      </c>
      <c r="G366" s="306">
        <f t="shared" ca="1" si="156"/>
        <v>20.841087358753178</v>
      </c>
      <c r="H366" s="307">
        <f t="shared" ca="1" si="157"/>
        <v>-13.150257791170091</v>
      </c>
      <c r="I366" s="304">
        <f t="shared" ca="1" si="158"/>
        <v>24.643055863050169</v>
      </c>
      <c r="J366" s="306">
        <f t="shared" ca="1" si="159"/>
        <v>577.95889794145467</v>
      </c>
      <c r="K366" s="307">
        <f t="shared" ca="1" si="160"/>
        <v>2062.1965640818212</v>
      </c>
      <c r="L366" s="304">
        <f t="shared" ca="1" si="145"/>
        <v>2141.6561714291511</v>
      </c>
      <c r="M366" s="306">
        <f t="shared" ca="1" si="161"/>
        <v>-0.5628862195185409</v>
      </c>
      <c r="N366" s="304">
        <f t="shared" ca="1" si="162"/>
        <v>-32.251004724486776</v>
      </c>
      <c r="P366" s="310">
        <f t="shared" ca="1" si="163"/>
        <v>23</v>
      </c>
      <c r="Q366" s="304">
        <f t="shared" ca="1" si="164"/>
        <v>0</v>
      </c>
      <c r="R366" s="306">
        <f t="shared" ca="1" si="165"/>
        <v>0</v>
      </c>
      <c r="S366" s="307">
        <f t="shared" ca="1" si="166"/>
        <v>5.081000000000004</v>
      </c>
      <c r="T366" s="304">
        <f t="shared" ca="1" si="146"/>
        <v>49.844610000000038</v>
      </c>
      <c r="U366" s="311">
        <f t="shared" ca="1" si="147"/>
        <v>0</v>
      </c>
      <c r="V366" s="306">
        <f t="shared" ca="1" si="148"/>
        <v>0.99599371917364088</v>
      </c>
      <c r="W366" s="304">
        <f t="shared" ca="1" si="149"/>
        <v>1.8571593163303468</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4.595062820434646</v>
      </c>
      <c r="AH366" s="304">
        <f t="shared" ca="1" si="173"/>
        <v>-0.35153779010005798</v>
      </c>
    </row>
    <row r="367" spans="1:34" x14ac:dyDescent="0.2">
      <c r="A367" s="347">
        <f t="shared" ca="1" si="151"/>
        <v>0.1</v>
      </c>
      <c r="B367" s="304">
        <f t="shared" ca="1" si="152"/>
        <v>18.299999999999994</v>
      </c>
      <c r="D367" s="306">
        <f t="shared" ca="1" si="153"/>
        <v>-0.30911905626086883</v>
      </c>
      <c r="E367" s="307">
        <f t="shared" ca="1" si="154"/>
        <v>-9.6149528218936062</v>
      </c>
      <c r="F367" s="304">
        <f t="shared" ca="1" si="155"/>
        <v>9.6199206004095181</v>
      </c>
      <c r="G367" s="306">
        <f t="shared" ca="1" si="156"/>
        <v>20.810175453127091</v>
      </c>
      <c r="H367" s="307">
        <f t="shared" ca="1" si="157"/>
        <v>-14.111753073359452</v>
      </c>
      <c r="I367" s="304">
        <f t="shared" ca="1" si="158"/>
        <v>25.143686626932876</v>
      </c>
      <c r="J367" s="306">
        <f t="shared" ca="1" si="159"/>
        <v>580.04146108204873</v>
      </c>
      <c r="K367" s="307">
        <f t="shared" ca="1" si="160"/>
        <v>2060.8334635385945</v>
      </c>
      <c r="L367" s="304">
        <f t="shared" ca="1" si="145"/>
        <v>2140.9069715928053</v>
      </c>
      <c r="M367" s="306">
        <f t="shared" ca="1" si="161"/>
        <v>-0.59588855714901301</v>
      </c>
      <c r="N367" s="304">
        <f t="shared" ca="1" si="162"/>
        <v>-34.141899384778604</v>
      </c>
      <c r="P367" s="310">
        <f t="shared" ca="1" si="163"/>
        <v>23</v>
      </c>
      <c r="Q367" s="304">
        <f t="shared" ca="1" si="164"/>
        <v>0</v>
      </c>
      <c r="R367" s="306">
        <f t="shared" ca="1" si="165"/>
        <v>0</v>
      </c>
      <c r="S367" s="307">
        <f t="shared" ca="1" si="166"/>
        <v>5.081000000000004</v>
      </c>
      <c r="T367" s="304">
        <f t="shared" ca="1" si="146"/>
        <v>49.844610000000038</v>
      </c>
      <c r="U367" s="311">
        <f t="shared" ca="1" si="147"/>
        <v>0</v>
      </c>
      <c r="V367" s="306">
        <f t="shared" ca="1" si="148"/>
        <v>0.99613095051397571</v>
      </c>
      <c r="W367" s="304">
        <f t="shared" ca="1" si="149"/>
        <v>1.9336496249907025</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4.8693932955763994</v>
      </c>
      <c r="AH367" s="304">
        <f t="shared" ca="1" si="173"/>
        <v>-0.36551059168083949</v>
      </c>
    </row>
    <row r="368" spans="1:34" x14ac:dyDescent="0.2">
      <c r="A368" s="347">
        <f t="shared" ca="1" si="151"/>
        <v>0.1</v>
      </c>
      <c r="B368" s="304">
        <f t="shared" ca="1" si="152"/>
        <v>18.399999999999995</v>
      </c>
      <c r="D368" s="306">
        <f t="shared" ca="1" si="153"/>
        <v>-0.31497448523388627</v>
      </c>
      <c r="E368" s="307">
        <f t="shared" ca="1" si="154"/>
        <v>-9.596410154491938</v>
      </c>
      <c r="F368" s="304">
        <f t="shared" ca="1" si="155"/>
        <v>9.6015778276064783</v>
      </c>
      <c r="G368" s="306">
        <f t="shared" ca="1" si="156"/>
        <v>20.778678004603702</v>
      </c>
      <c r="H368" s="307">
        <f t="shared" ca="1" si="157"/>
        <v>-15.071394088808646</v>
      </c>
      <c r="I368" s="304">
        <f t="shared" ca="1" si="158"/>
        <v>25.669054898830574</v>
      </c>
      <c r="J368" s="306">
        <f t="shared" ca="1" si="159"/>
        <v>582.12090375493528</v>
      </c>
      <c r="K368" s="307">
        <f t="shared" ca="1" si="160"/>
        <v>2059.3743061804862</v>
      </c>
      <c r="L368" s="304">
        <f t="shared" ca="1" si="145"/>
        <v>2140.0671203363745</v>
      </c>
      <c r="M368" s="306">
        <f t="shared" ca="1" si="161"/>
        <v>-0.62752432350248977</v>
      </c>
      <c r="N368" s="304">
        <f t="shared" ca="1" si="162"/>
        <v>-35.954495278494797</v>
      </c>
      <c r="P368" s="310">
        <f t="shared" ca="1" si="163"/>
        <v>23</v>
      </c>
      <c r="Q368" s="304">
        <f t="shared" ca="1" si="164"/>
        <v>0</v>
      </c>
      <c r="R368" s="306">
        <f t="shared" ca="1" si="165"/>
        <v>0</v>
      </c>
      <c r="S368" s="307">
        <f t="shared" ca="1" si="166"/>
        <v>5.081000000000004</v>
      </c>
      <c r="T368" s="304">
        <f t="shared" ca="1" si="146"/>
        <v>49.844610000000038</v>
      </c>
      <c r="U368" s="311">
        <f t="shared" ca="1" si="147"/>
        <v>0</v>
      </c>
      <c r="V368" s="306">
        <f t="shared" ca="1" si="148"/>
        <v>0.99627787125274114</v>
      </c>
      <c r="W368" s="304">
        <f t="shared" ca="1" si="149"/>
        <v>2.0155968929309021</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5.1252426941980866</v>
      </c>
      <c r="AH368" s="304">
        <f t="shared" ca="1" si="173"/>
        <v>-0.38056477563288743</v>
      </c>
    </row>
    <row r="369" spans="1:34" x14ac:dyDescent="0.2">
      <c r="A369" s="347">
        <f t="shared" ca="1" si="151"/>
        <v>0.1</v>
      </c>
      <c r="B369" s="304">
        <f t="shared" ca="1" si="152"/>
        <v>18.499999999999996</v>
      </c>
      <c r="D369" s="306">
        <f t="shared" ca="1" si="153"/>
        <v>-0.32111642459795331</v>
      </c>
      <c r="E369" s="307">
        <f t="shared" ca="1" si="154"/>
        <v>-9.5770846921814439</v>
      </c>
      <c r="F369" s="304">
        <f t="shared" ca="1" si="155"/>
        <v>9.5824666427471961</v>
      </c>
      <c r="G369" s="306">
        <f t="shared" ca="1" si="156"/>
        <v>20.746566362143906</v>
      </c>
      <c r="H369" s="307">
        <f t="shared" ca="1" si="157"/>
        <v>-16.029102558026789</v>
      </c>
      <c r="I369" s="304">
        <f t="shared" ca="1" si="158"/>
        <v>26.217401561454977</v>
      </c>
      <c r="J369" s="306">
        <f t="shared" ca="1" si="159"/>
        <v>584.19716597327272</v>
      </c>
      <c r="K369" s="307">
        <f t="shared" ca="1" si="160"/>
        <v>2057.8192813481446</v>
      </c>
      <c r="L369" s="304">
        <f t="shared" ca="1" si="145"/>
        <v>2139.136864115851</v>
      </c>
      <c r="M369" s="306">
        <f t="shared" ca="1" si="161"/>
        <v>-0.65781812840024489</v>
      </c>
      <c r="N369" s="304">
        <f t="shared" ca="1" si="162"/>
        <v>-37.690202444528907</v>
      </c>
      <c r="P369" s="310">
        <f t="shared" ca="1" si="163"/>
        <v>23</v>
      </c>
      <c r="Q369" s="304">
        <f t="shared" ca="1" si="164"/>
        <v>0</v>
      </c>
      <c r="R369" s="306">
        <f t="shared" ca="1" si="165"/>
        <v>0</v>
      </c>
      <c r="S369" s="307">
        <f t="shared" ca="1" si="166"/>
        <v>5.081000000000004</v>
      </c>
      <c r="T369" s="304">
        <f t="shared" ca="1" si="146"/>
        <v>49.844610000000038</v>
      </c>
      <c r="U369" s="311">
        <f t="shared" ca="1" si="147"/>
        <v>0</v>
      </c>
      <c r="V369" s="306">
        <f t="shared" ca="1" si="148"/>
        <v>0.99643446616383691</v>
      </c>
      <c r="W369" s="304">
        <f t="shared" ca="1" si="149"/>
        <v>2.1029622252663662</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5.3631753631616768</v>
      </c>
      <c r="AH369" s="304">
        <f t="shared" ca="1" si="173"/>
        <v>-0.3966929527516041</v>
      </c>
    </row>
    <row r="370" spans="1:34" x14ac:dyDescent="0.2">
      <c r="A370" s="347">
        <f t="shared" ca="1" si="151"/>
        <v>0.1</v>
      </c>
      <c r="B370" s="304">
        <f t="shared" ca="1" si="152"/>
        <v>18.599999999999998</v>
      </c>
      <c r="D370" s="306">
        <f t="shared" ca="1" si="153"/>
        <v>-0.32752078052652139</v>
      </c>
      <c r="E370" s="307">
        <f t="shared" ca="1" si="154"/>
        <v>-9.5569526239038787</v>
      </c>
      <c r="F370" s="304">
        <f t="shared" ca="1" si="155"/>
        <v>9.5625631144175944</v>
      </c>
      <c r="G370" s="306">
        <f t="shared" ca="1" si="156"/>
        <v>20.713814284091253</v>
      </c>
      <c r="H370" s="307">
        <f t="shared" ca="1" si="157"/>
        <v>-16.984797820417178</v>
      </c>
      <c r="I370" s="304">
        <f t="shared" ca="1" si="158"/>
        <v>26.787039015095917</v>
      </c>
      <c r="J370" s="306">
        <f t="shared" ca="1" si="159"/>
        <v>586.27018500558449</v>
      </c>
      <c r="K370" s="307">
        <f t="shared" ca="1" si="160"/>
        <v>2056.1685863292223</v>
      </c>
      <c r="L370" s="304">
        <f t="shared" ca="1" si="145"/>
        <v>2138.1164573599808</v>
      </c>
      <c r="M370" s="306">
        <f t="shared" ca="1" si="161"/>
        <v>-0.68680235322543848</v>
      </c>
      <c r="N370" s="304">
        <f t="shared" ca="1" si="162"/>
        <v>-39.350876199470804</v>
      </c>
      <c r="P370" s="310">
        <f t="shared" ca="1" si="163"/>
        <v>23</v>
      </c>
      <c r="Q370" s="304">
        <f t="shared" ca="1" si="164"/>
        <v>0</v>
      </c>
      <c r="R370" s="306">
        <f t="shared" ca="1" si="165"/>
        <v>0</v>
      </c>
      <c r="S370" s="307">
        <f t="shared" ca="1" si="166"/>
        <v>5.081000000000004</v>
      </c>
      <c r="T370" s="304">
        <f t="shared" ca="1" si="146"/>
        <v>49.844610000000038</v>
      </c>
      <c r="U370" s="311">
        <f t="shared" ca="1" si="147"/>
        <v>0</v>
      </c>
      <c r="V370" s="306">
        <f t="shared" ca="1" si="148"/>
        <v>0.99660071946362483</v>
      </c>
      <c r="W370" s="304">
        <f t="shared" ca="1" si="149"/>
        <v>2.1957053258371073</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5.583865426153217</v>
      </c>
      <c r="AH370" s="304">
        <f t="shared" ca="1" si="173"/>
        <v>-0.41388746807053034</v>
      </c>
    </row>
    <row r="371" spans="1:34" x14ac:dyDescent="0.2">
      <c r="A371" s="347">
        <f t="shared" ca="1" si="151"/>
        <v>0.1</v>
      </c>
      <c r="B371" s="304">
        <f t="shared" ca="1" si="152"/>
        <v>18.7</v>
      </c>
      <c r="D371" s="306">
        <f t="shared" ca="1" si="153"/>
        <v>-0.33416443659131218</v>
      </c>
      <c r="E371" s="307">
        <f t="shared" ca="1" si="154"/>
        <v>-9.5359937104564985</v>
      </c>
      <c r="F371" s="304">
        <f t="shared" ca="1" si="155"/>
        <v>9.5418468818435933</v>
      </c>
      <c r="G371" s="306">
        <f t="shared" ca="1" si="156"/>
        <v>20.680397840432121</v>
      </c>
      <c r="H371" s="307">
        <f t="shared" ca="1" si="157"/>
        <v>-17.938397191462826</v>
      </c>
      <c r="I371" s="304">
        <f t="shared" ca="1" si="158"/>
        <v>27.376357475698459</v>
      </c>
      <c r="J371" s="306">
        <f t="shared" ca="1" si="159"/>
        <v>588.33989561181068</v>
      </c>
      <c r="K371" s="307">
        <f t="shared" ca="1" si="160"/>
        <v>2054.4224265786283</v>
      </c>
      <c r="L371" s="304">
        <f t="shared" ca="1" si="145"/>
        <v>2137.0061627421051</v>
      </c>
      <c r="M371" s="306">
        <f t="shared" ca="1" si="161"/>
        <v>-0.71451540187541895</v>
      </c>
      <c r="N371" s="304">
        <f t="shared" ca="1" si="162"/>
        <v>-40.938716924555415</v>
      </c>
      <c r="P371" s="310">
        <f t="shared" ca="1" si="163"/>
        <v>23</v>
      </c>
      <c r="Q371" s="304">
        <f t="shared" ca="1" si="164"/>
        <v>0</v>
      </c>
      <c r="R371" s="306">
        <f t="shared" ca="1" si="165"/>
        <v>0</v>
      </c>
      <c r="S371" s="307">
        <f t="shared" ca="1" si="166"/>
        <v>5.081000000000004</v>
      </c>
      <c r="T371" s="304">
        <f t="shared" ca="1" si="146"/>
        <v>49.844610000000038</v>
      </c>
      <c r="U371" s="311">
        <f t="shared" ca="1" si="147"/>
        <v>0</v>
      </c>
      <c r="V371" s="306">
        <f t="shared" ca="1" si="148"/>
        <v>0.99677661478671165</v>
      </c>
      <c r="W371" s="304">
        <f t="shared" ca="1" si="149"/>
        <v>2.2937844557821649</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5.7880643329632973</v>
      </c>
      <c r="AH371" s="304">
        <f t="shared" ca="1" si="173"/>
        <v>-0.43214039083587985</v>
      </c>
    </row>
    <row r="372" spans="1:34" x14ac:dyDescent="0.2">
      <c r="A372" s="347">
        <f t="shared" ca="1" si="151"/>
        <v>0.1</v>
      </c>
      <c r="B372" s="304">
        <f t="shared" ca="1" si="152"/>
        <v>18.8</v>
      </c>
      <c r="D372" s="306">
        <f t="shared" ca="1" si="153"/>
        <v>-0.3410253289597634</v>
      </c>
      <c r="E372" s="307">
        <f t="shared" ca="1" si="154"/>
        <v>-9.5141910000749927</v>
      </c>
      <c r="F372" s="304">
        <f t="shared" ca="1" si="155"/>
        <v>9.5203008702929193</v>
      </c>
      <c r="G372" s="306">
        <f t="shared" ca="1" si="156"/>
        <v>20.646295307536146</v>
      </c>
      <c r="H372" s="307">
        <f t="shared" ca="1" si="157"/>
        <v>-18.889816291470325</v>
      </c>
      <c r="I372" s="304">
        <f t="shared" ca="1" si="158"/>
        <v>27.983828713231627</v>
      </c>
      <c r="J372" s="306">
        <f t="shared" ca="1" si="159"/>
        <v>590.40623026920912</v>
      </c>
      <c r="K372" s="307">
        <f t="shared" ca="1" si="160"/>
        <v>2052.5810159044818</v>
      </c>
      <c r="L372" s="304">
        <f t="shared" ca="1" si="145"/>
        <v>2135.8062514170551</v>
      </c>
      <c r="M372" s="306">
        <f t="shared" ca="1" si="161"/>
        <v>-0.74100015157343779</v>
      </c>
      <c r="N372" s="304">
        <f t="shared" ca="1" si="162"/>
        <v>-42.45618130371227</v>
      </c>
      <c r="P372" s="310">
        <f t="shared" ca="1" si="163"/>
        <v>23</v>
      </c>
      <c r="Q372" s="304">
        <f t="shared" ca="1" si="164"/>
        <v>0</v>
      </c>
      <c r="R372" s="306">
        <f t="shared" ca="1" si="165"/>
        <v>0</v>
      </c>
      <c r="S372" s="307">
        <f t="shared" ca="1" si="166"/>
        <v>5.081000000000004</v>
      </c>
      <c r="T372" s="304">
        <f t="shared" ca="1" si="146"/>
        <v>49.844610000000038</v>
      </c>
      <c r="U372" s="311">
        <f t="shared" ca="1" si="147"/>
        <v>0</v>
      </c>
      <c r="V372" s="306">
        <f t="shared" ca="1" si="148"/>
        <v>0.99696213516507881</v>
      </c>
      <c r="W372" s="304">
        <f t="shared" ca="1" si="149"/>
        <v>2.3971564009078148</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5.9765729529019307</v>
      </c>
      <c r="AH372" s="304">
        <f t="shared" ca="1" si="173"/>
        <v>-0.45144350635350583</v>
      </c>
    </row>
    <row r="373" spans="1:34" x14ac:dyDescent="0.2">
      <c r="A373" s="347">
        <f t="shared" ca="1" si="151"/>
        <v>0.1</v>
      </c>
      <c r="B373" s="304">
        <f t="shared" ca="1" si="152"/>
        <v>18.900000000000002</v>
      </c>
      <c r="D373" s="306">
        <f t="shared" ca="1" si="153"/>
        <v>-0.34808248941822872</v>
      </c>
      <c r="E373" s="307">
        <f t="shared" ca="1" si="154"/>
        <v>-9.4915305515373518</v>
      </c>
      <c r="F373" s="304">
        <f t="shared" ca="1" si="155"/>
        <v>9.4979110140181096</v>
      </c>
      <c r="G373" s="306">
        <f t="shared" ca="1" si="156"/>
        <v>20.611487058594324</v>
      </c>
      <c r="H373" s="307">
        <f t="shared" ca="1" si="157"/>
        <v>-19.838969346624062</v>
      </c>
      <c r="I373" s="304">
        <f t="shared" ca="1" si="158"/>
        <v>28.608007681467274</v>
      </c>
      <c r="J373" s="306">
        <f t="shared" ca="1" si="159"/>
        <v>592.46911938751566</v>
      </c>
      <c r="K373" s="307">
        <f t="shared" ca="1" si="160"/>
        <v>2050.644576622577</v>
      </c>
      <c r="L373" s="304">
        <f t="shared" ca="1" si="145"/>
        <v>2134.5170032256492</v>
      </c>
      <c r="M373" s="306">
        <f t="shared" ca="1" si="161"/>
        <v>-0.76630261092790508</v>
      </c>
      <c r="N373" s="304">
        <f t="shared" ca="1" si="162"/>
        <v>-43.905905436024561</v>
      </c>
      <c r="P373" s="310">
        <f t="shared" ca="1" si="163"/>
        <v>23</v>
      </c>
      <c r="Q373" s="304">
        <f t="shared" ca="1" si="164"/>
        <v>0</v>
      </c>
      <c r="R373" s="306">
        <f t="shared" ca="1" si="165"/>
        <v>0</v>
      </c>
      <c r="S373" s="307">
        <f t="shared" ca="1" si="166"/>
        <v>5.081000000000004</v>
      </c>
      <c r="T373" s="304">
        <f t="shared" ca="1" si="146"/>
        <v>49.844610000000038</v>
      </c>
      <c r="U373" s="311">
        <f t="shared" ca="1" si="147"/>
        <v>0</v>
      </c>
      <c r="V373" s="306">
        <f t="shared" ca="1" si="148"/>
        <v>0.99715726301027563</v>
      </c>
      <c r="W373" s="304">
        <f t="shared" ca="1" si="149"/>
        <v>2.505776447142396</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6.1502182685291427</v>
      </c>
      <c r="AH373" s="304">
        <f t="shared" ca="1" si="173"/>
        <v>-0.47178830956658391</v>
      </c>
    </row>
    <row r="374" spans="1:34" x14ac:dyDescent="0.2">
      <c r="A374" s="347">
        <f t="shared" ca="1" si="151"/>
        <v>0.1</v>
      </c>
      <c r="B374" s="304">
        <f t="shared" ca="1" si="152"/>
        <v>19.000000000000004</v>
      </c>
      <c r="D374" s="306">
        <f t="shared" ca="1" si="153"/>
        <v>-0.35531606201147375</v>
      </c>
      <c r="E374" s="307">
        <f t="shared" ca="1" si="154"/>
        <v>-9.4680011698054773</v>
      </c>
      <c r="F374" s="304">
        <f t="shared" ca="1" si="155"/>
        <v>9.4746659917572416</v>
      </c>
      <c r="G374" s="306">
        <f t="shared" ca="1" si="156"/>
        <v>20.575955452393178</v>
      </c>
      <c r="H374" s="307">
        <f t="shared" ca="1" si="157"/>
        <v>-20.785769463604609</v>
      </c>
      <c r="I374" s="304">
        <f t="shared" ca="1" si="158"/>
        <v>29.247532459559498</v>
      </c>
      <c r="J374" s="306">
        <f t="shared" ca="1" si="159"/>
        <v>594.52849151306509</v>
      </c>
      <c r="K374" s="307">
        <f t="shared" ca="1" si="160"/>
        <v>2048.6133396820655</v>
      </c>
      <c r="L374" s="304">
        <f t="shared" ca="1" si="145"/>
        <v>2133.138706869318</v>
      </c>
      <c r="M374" s="306">
        <f t="shared" ca="1" si="161"/>
        <v>-0.7904707809449103</v>
      </c>
      <c r="N374" s="304">
        <f t="shared" ca="1" si="162"/>
        <v>-45.290639576553573</v>
      </c>
      <c r="P374" s="310">
        <f t="shared" ca="1" si="163"/>
        <v>23</v>
      </c>
      <c r="Q374" s="304">
        <f t="shared" ca="1" si="164"/>
        <v>0</v>
      </c>
      <c r="R374" s="306">
        <f t="shared" ca="1" si="165"/>
        <v>0</v>
      </c>
      <c r="S374" s="307">
        <f t="shared" ca="1" si="166"/>
        <v>5.081000000000004</v>
      </c>
      <c r="T374" s="304">
        <f t="shared" ca="1" si="146"/>
        <v>49.844610000000038</v>
      </c>
      <c r="U374" s="311">
        <f t="shared" ca="1" si="147"/>
        <v>0</v>
      </c>
      <c r="V374" s="306">
        <f t="shared" ca="1" si="148"/>
        <v>0.99736198009840771</v>
      </c>
      <c r="W374" s="304">
        <f t="shared" ca="1" si="149"/>
        <v>2.61959836339715</v>
      </c>
      <c r="Y374" s="314" t="str">
        <f t="shared" ca="1" si="167"/>
        <v/>
      </c>
      <c r="Z374" s="315" t="str">
        <f t="shared" ca="1" si="168"/>
        <v/>
      </c>
      <c r="AA374" s="316" t="str">
        <f t="shared" ca="1" si="169"/>
        <v/>
      </c>
      <c r="AC374" s="310">
        <f t="shared" ca="1" si="170"/>
        <v>19.000000000000004</v>
      </c>
      <c r="AD374" s="323">
        <f t="shared" ca="1" si="171"/>
        <v>594.52849151306509</v>
      </c>
      <c r="AE374" s="324" t="e">
        <f t="shared" ca="1" si="150"/>
        <v>#N/A</v>
      </c>
      <c r="AG374" s="306">
        <f t="shared" ca="1" si="172"/>
        <v>6.3098344553594989</v>
      </c>
      <c r="AH374" s="304">
        <f t="shared" ca="1" si="173"/>
        <v>-0.49316600022483648</v>
      </c>
    </row>
    <row r="375" spans="1:34" x14ac:dyDescent="0.2">
      <c r="A375" s="347">
        <f t="shared" ca="1" si="151"/>
        <v>0.1</v>
      </c>
      <c r="B375" s="304">
        <f t="shared" ca="1" si="152"/>
        <v>19.100000000000005</v>
      </c>
      <c r="D375" s="306">
        <f t="shared" ca="1" si="153"/>
        <v>-0.36270729866856793</v>
      </c>
      <c r="E375" s="307">
        <f t="shared" ca="1" si="154"/>
        <v>-9.4435941574944096</v>
      </c>
      <c r="F375" s="304">
        <f t="shared" ca="1" si="155"/>
        <v>9.4505569780817673</v>
      </c>
      <c r="G375" s="306">
        <f t="shared" ca="1" si="156"/>
        <v>20.539684722526321</v>
      </c>
      <c r="H375" s="307">
        <f t="shared" ca="1" si="157"/>
        <v>-21.730128879354051</v>
      </c>
      <c r="I375" s="304">
        <f t="shared" ca="1" si="158"/>
        <v>29.901122882161435</v>
      </c>
      <c r="J375" s="306">
        <f t="shared" ca="1" si="159"/>
        <v>596.58427352181104</v>
      </c>
      <c r="K375" s="307">
        <f t="shared" ca="1" si="160"/>
        <v>2046.4875447649176</v>
      </c>
      <c r="L375" s="304">
        <f t="shared" ca="1" si="145"/>
        <v>2131.67166005731</v>
      </c>
      <c r="M375" s="306">
        <f t="shared" ca="1" si="161"/>
        <v>-0.81355370679879857</v>
      </c>
      <c r="N375" s="304">
        <f t="shared" ca="1" si="162"/>
        <v>-46.613193806794783</v>
      </c>
      <c r="P375" s="310">
        <f t="shared" ca="1" si="163"/>
        <v>23</v>
      </c>
      <c r="Q375" s="304">
        <f t="shared" ca="1" si="164"/>
        <v>0</v>
      </c>
      <c r="R375" s="306">
        <f t="shared" ca="1" si="165"/>
        <v>0</v>
      </c>
      <c r="S375" s="307">
        <f t="shared" ca="1" si="166"/>
        <v>5.081000000000004</v>
      </c>
      <c r="T375" s="304">
        <f t="shared" ca="1" si="146"/>
        <v>49.844610000000038</v>
      </c>
      <c r="U375" s="311">
        <f t="shared" ca="1" si="147"/>
        <v>0</v>
      </c>
      <c r="V375" s="306">
        <f t="shared" ca="1" si="148"/>
        <v>0.99757626755765794</v>
      </c>
      <c r="W375" s="304">
        <f t="shared" ca="1" si="149"/>
        <v>2.7385743911880884</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6.4562479623521671</v>
      </c>
      <c r="AH375" s="304">
        <f t="shared" ca="1" si="173"/>
        <v>-0.51556747951134574</v>
      </c>
    </row>
    <row r="376" spans="1:34" x14ac:dyDescent="0.2">
      <c r="A376" s="347">
        <f t="shared" ca="1" si="151"/>
        <v>0.1</v>
      </c>
      <c r="B376" s="304">
        <f t="shared" ca="1" si="152"/>
        <v>19.200000000000006</v>
      </c>
      <c r="D376" s="306">
        <f t="shared" ca="1" si="153"/>
        <v>-0.37023853860741002</v>
      </c>
      <c r="E376" s="307">
        <f t="shared" ca="1" si="154"/>
        <v>-9.4183030840673414</v>
      </c>
      <c r="F376" s="304">
        <f t="shared" ca="1" si="155"/>
        <v>9.425577412488984</v>
      </c>
      <c r="G376" s="306">
        <f t="shared" ca="1" si="156"/>
        <v>20.502660868665579</v>
      </c>
      <c r="H376" s="307">
        <f t="shared" ca="1" si="157"/>
        <v>-22.671959187760784</v>
      </c>
      <c r="I376" s="304">
        <f t="shared" ca="1" si="158"/>
        <v>30.567578185178515</v>
      </c>
      <c r="J376" s="306">
        <f t="shared" ca="1" si="159"/>
        <v>598.63639080137068</v>
      </c>
      <c r="K376" s="307">
        <f t="shared" ca="1" si="160"/>
        <v>2044.267440361562</v>
      </c>
      <c r="L376" s="304">
        <f t="shared" ca="1" si="145"/>
        <v>2130.1161696288077</v>
      </c>
      <c r="M376" s="306">
        <f t="shared" ca="1" si="161"/>
        <v>-0.83560070336351489</v>
      </c>
      <c r="N376" s="304">
        <f t="shared" ca="1" si="162"/>
        <v>-47.876393660892454</v>
      </c>
      <c r="P376" s="310">
        <f t="shared" ca="1" si="163"/>
        <v>23</v>
      </c>
      <c r="Q376" s="304">
        <f t="shared" ca="1" si="164"/>
        <v>0</v>
      </c>
      <c r="R376" s="306">
        <f t="shared" ca="1" si="165"/>
        <v>0</v>
      </c>
      <c r="S376" s="307">
        <f t="shared" ca="1" si="166"/>
        <v>5.081000000000004</v>
      </c>
      <c r="T376" s="304">
        <f t="shared" ca="1" si="146"/>
        <v>49.844610000000038</v>
      </c>
      <c r="U376" s="311">
        <f t="shared" ca="1" si="147"/>
        <v>0</v>
      </c>
      <c r="V376" s="306">
        <f t="shared" ca="1" si="148"/>
        <v>0.99780010585810264</v>
      </c>
      <c r="W376" s="304">
        <f t="shared" ca="1" si="149"/>
        <v>2.8626552404151697</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6.5902661168633516</v>
      </c>
      <c r="AH376" s="304">
        <f t="shared" ca="1" si="173"/>
        <v>-0.53898334800001702</v>
      </c>
    </row>
    <row r="377" spans="1:34" x14ac:dyDescent="0.2">
      <c r="A377" s="347">
        <f t="shared" ca="1" si="151"/>
        <v>0.1</v>
      </c>
      <c r="B377" s="304">
        <f t="shared" ca="1" si="152"/>
        <v>19.300000000000008</v>
      </c>
      <c r="D377" s="306">
        <f t="shared" ca="1" si="153"/>
        <v>-0.3778931756624147</v>
      </c>
      <c r="E377" s="307">
        <f t="shared" ca="1" si="154"/>
        <v>-9.3921235735774431</v>
      </c>
      <c r="F377" s="304">
        <f t="shared" ca="1" si="155"/>
        <v>9.3997227870592734</v>
      </c>
      <c r="G377" s="306">
        <f t="shared" ca="1" si="156"/>
        <v>20.464871551099339</v>
      </c>
      <c r="H377" s="307">
        <f t="shared" ca="1" si="157"/>
        <v>-23.611171545118527</v>
      </c>
      <c r="I377" s="304">
        <f t="shared" ca="1" si="158"/>
        <v>31.24577394362332</v>
      </c>
      <c r="J377" s="306">
        <f t="shared" ca="1" si="159"/>
        <v>600.68476742235896</v>
      </c>
      <c r="K377" s="307">
        <f t="shared" ca="1" si="160"/>
        <v>2041.9532838249179</v>
      </c>
      <c r="L377" s="304">
        <f t="shared" ca="1" si="145"/>
        <v>2128.4725516521512</v>
      </c>
      <c r="M377" s="306">
        <f t="shared" ca="1" si="161"/>
        <v>-0.85666073509914309</v>
      </c>
      <c r="N377" s="304">
        <f t="shared" ca="1" si="162"/>
        <v>-49.083044595755524</v>
      </c>
      <c r="P377" s="310">
        <f t="shared" ca="1" si="163"/>
        <v>23</v>
      </c>
      <c r="Q377" s="304">
        <f t="shared" ca="1" si="164"/>
        <v>0</v>
      </c>
      <c r="R377" s="306">
        <f t="shared" ca="1" si="165"/>
        <v>0</v>
      </c>
      <c r="S377" s="307">
        <f t="shared" ca="1" si="166"/>
        <v>5.081000000000004</v>
      </c>
      <c r="T377" s="304">
        <f t="shared" ca="1" si="146"/>
        <v>49.844610000000038</v>
      </c>
      <c r="U377" s="311">
        <f t="shared" ca="1" si="147"/>
        <v>0</v>
      </c>
      <c r="V377" s="306">
        <f t="shared" ca="1" si="148"/>
        <v>0.99803347480360338</v>
      </c>
      <c r="W377" s="304">
        <f t="shared" ca="1" si="149"/>
        <v>2.991790090739082</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6.7126687458954768</v>
      </c>
      <c r="AH377" s="304">
        <f t="shared" ca="1" si="173"/>
        <v>-0.56340390482487057</v>
      </c>
    </row>
    <row r="378" spans="1:34" x14ac:dyDescent="0.2">
      <c r="A378" s="347">
        <f t="shared" ca="1" si="151"/>
        <v>0.1</v>
      </c>
      <c r="B378" s="304">
        <f t="shared" ca="1" si="152"/>
        <v>19.400000000000009</v>
      </c>
      <c r="D378" s="306">
        <f t="shared" ca="1" si="153"/>
        <v>-0.38565561702479034</v>
      </c>
      <c r="E378" s="307">
        <f t="shared" ca="1" si="154"/>
        <v>-9.3650531109772981</v>
      </c>
      <c r="F378" s="304">
        <f t="shared" ca="1" si="155"/>
        <v>9.3729904526980263</v>
      </c>
      <c r="G378" s="306">
        <f t="shared" ca="1" si="156"/>
        <v>20.426305989396859</v>
      </c>
      <c r="H378" s="307">
        <f t="shared" ca="1" si="157"/>
        <v>-24.547676856216256</v>
      </c>
      <c r="I378" s="304">
        <f t="shared" ca="1" si="158"/>
        <v>31.934658529717918</v>
      </c>
      <c r="J378" s="306">
        <f t="shared" ca="1" si="159"/>
        <v>602.72932629938373</v>
      </c>
      <c r="K378" s="307">
        <f t="shared" ca="1" si="160"/>
        <v>2039.5453414048511</v>
      </c>
      <c r="L378" s="304">
        <f t="shared" ca="1" si="145"/>
        <v>2126.7411315032068</v>
      </c>
      <c r="M378" s="306">
        <f t="shared" ca="1" si="161"/>
        <v>-0.87678193022664852</v>
      </c>
      <c r="N378" s="304">
        <f t="shared" ca="1" si="162"/>
        <v>-50.235904155320782</v>
      </c>
      <c r="P378" s="310">
        <f t="shared" ca="1" si="163"/>
        <v>23</v>
      </c>
      <c r="Q378" s="304">
        <f t="shared" ca="1" si="164"/>
        <v>0</v>
      </c>
      <c r="R378" s="306">
        <f t="shared" ca="1" si="165"/>
        <v>0</v>
      </c>
      <c r="S378" s="307">
        <f t="shared" ca="1" si="166"/>
        <v>5.081000000000004</v>
      </c>
      <c r="T378" s="304">
        <f t="shared" ca="1" si="146"/>
        <v>49.844610000000038</v>
      </c>
      <c r="U378" s="311">
        <f t="shared" ca="1" si="147"/>
        <v>0</v>
      </c>
      <c r="V378" s="306">
        <f t="shared" ca="1" si="148"/>
        <v>0.99827635352556832</v>
      </c>
      <c r="W378" s="304">
        <f t="shared" ca="1" si="149"/>
        <v>3.125926598040488</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6.8242023145845092</v>
      </c>
      <c r="AH378" s="304">
        <f t="shared" ca="1" si="173"/>
        <v>-0.58881914795100954</v>
      </c>
    </row>
    <row r="379" spans="1:34" x14ac:dyDescent="0.2">
      <c r="A379" s="347">
        <f t="shared" ca="1" si="151"/>
        <v>0.1</v>
      </c>
      <c r="B379" s="304">
        <f t="shared" ca="1" si="152"/>
        <v>19.500000000000011</v>
      </c>
      <c r="D379" s="306">
        <f t="shared" ca="1" si="153"/>
        <v>-0.39351123626341966</v>
      </c>
      <c r="E379" s="307">
        <f t="shared" ca="1" si="154"/>
        <v>-9.3370908664494259</v>
      </c>
      <c r="F379" s="304">
        <f t="shared" ca="1" si="155"/>
        <v>9.3453794434147426</v>
      </c>
      <c r="G379" s="306">
        <f t="shared" ca="1" si="156"/>
        <v>20.386954865770516</v>
      </c>
      <c r="H379" s="307">
        <f t="shared" ca="1" si="157"/>
        <v>-25.481385942861198</v>
      </c>
      <c r="I379" s="304">
        <f t="shared" ca="1" si="158"/>
        <v>32.63324927536344</v>
      </c>
      <c r="J379" s="306">
        <f t="shared" ca="1" si="159"/>
        <v>604.76998934214214</v>
      </c>
      <c r="K379" s="307">
        <f t="shared" ca="1" si="160"/>
        <v>2037.0438882648973</v>
      </c>
      <c r="L379" s="304">
        <f t="shared" ca="1" si="145"/>
        <v>2124.9222439247669</v>
      </c>
      <c r="M379" s="306">
        <f t="shared" ca="1" si="161"/>
        <v>-0.8960112096605648</v>
      </c>
      <c r="N379" s="304">
        <f t="shared" ca="1" si="162"/>
        <v>-51.337660709961895</v>
      </c>
      <c r="P379" s="310">
        <f t="shared" ca="1" si="163"/>
        <v>23</v>
      </c>
      <c r="Q379" s="304">
        <f t="shared" ca="1" si="164"/>
        <v>0</v>
      </c>
      <c r="R379" s="306">
        <f t="shared" ca="1" si="165"/>
        <v>0</v>
      </c>
      <c r="S379" s="307">
        <f t="shared" ca="1" si="166"/>
        <v>5.081000000000004</v>
      </c>
      <c r="T379" s="304">
        <f t="shared" ca="1" si="146"/>
        <v>49.844610000000038</v>
      </c>
      <c r="U379" s="311">
        <f t="shared" ca="1" si="147"/>
        <v>0</v>
      </c>
      <c r="V379" s="306">
        <f t="shared" ca="1" si="148"/>
        <v>0.99852872047840058</v>
      </c>
      <c r="W379" s="304">
        <f t="shared" ca="1" si="149"/>
        <v>3.2650109054903478</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6.9255761178323736</v>
      </c>
      <c r="AH379" s="304">
        <f t="shared" ca="1" si="173"/>
        <v>-0.615218775445874</v>
      </c>
    </row>
    <row r="380" spans="1:34" x14ac:dyDescent="0.2">
      <c r="A380" s="347">
        <f t="shared" ca="1" si="151"/>
        <v>0.1</v>
      </c>
      <c r="B380" s="304">
        <f t="shared" ca="1" si="152"/>
        <v>19.600000000000012</v>
      </c>
      <c r="D380" s="306">
        <f t="shared" ca="1" si="153"/>
        <v>-0.40144632293085297</v>
      </c>
      <c r="E380" s="307">
        <f t="shared" ca="1" si="154"/>
        <v>-9.3082375368320154</v>
      </c>
      <c r="F380" s="304">
        <f t="shared" ca="1" si="155"/>
        <v>9.3168903177124101</v>
      </c>
      <c r="G380" s="306">
        <f t="shared" ca="1" si="156"/>
        <v>20.346810233477431</v>
      </c>
      <c r="H380" s="307">
        <f t="shared" ca="1" si="157"/>
        <v>-26.412209696544402</v>
      </c>
      <c r="I380" s="304">
        <f t="shared" ca="1" si="158"/>
        <v>33.340628484348883</v>
      </c>
      <c r="J380" s="306">
        <f t="shared" ca="1" si="159"/>
        <v>606.80667759710457</v>
      </c>
      <c r="K380" s="307">
        <f t="shared" ca="1" si="160"/>
        <v>2034.4492084829271</v>
      </c>
      <c r="L380" s="304">
        <f t="shared" ca="1" si="145"/>
        <v>2123.0162330687076</v>
      </c>
      <c r="M380" s="306">
        <f t="shared" ca="1" si="161"/>
        <v>-0.91439401246607199</v>
      </c>
      <c r="N380" s="304">
        <f t="shared" ca="1" si="162"/>
        <v>-52.390917726338706</v>
      </c>
      <c r="P380" s="310">
        <f t="shared" ca="1" si="163"/>
        <v>23</v>
      </c>
      <c r="Q380" s="304">
        <f t="shared" ca="1" si="164"/>
        <v>0</v>
      </c>
      <c r="R380" s="306">
        <f t="shared" ca="1" si="165"/>
        <v>0</v>
      </c>
      <c r="S380" s="307">
        <f t="shared" ca="1" si="166"/>
        <v>5.081000000000004</v>
      </c>
      <c r="T380" s="304">
        <f t="shared" ca="1" si="146"/>
        <v>49.844610000000038</v>
      </c>
      <c r="U380" s="311">
        <f t="shared" ca="1" si="147"/>
        <v>0</v>
      </c>
      <c r="V380" s="306">
        <f t="shared" ca="1" si="148"/>
        <v>0.99879055343646861</v>
      </c>
      <c r="W380" s="304">
        <f t="shared" ca="1" si="149"/>
        <v>3.4089876588016201</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7.0174601102351604</v>
      </c>
      <c r="AH380" s="304">
        <f t="shared" ca="1" si="173"/>
        <v>-0.6425921876580093</v>
      </c>
    </row>
    <row r="381" spans="1:34" x14ac:dyDescent="0.2">
      <c r="A381" s="347">
        <f t="shared" ca="1" si="151"/>
        <v>0.1</v>
      </c>
      <c r="B381" s="304">
        <f t="shared" ca="1" si="152"/>
        <v>19.700000000000014</v>
      </c>
      <c r="D381" s="306">
        <f t="shared" ca="1" si="153"/>
        <v>-0.40944803056497092</v>
      </c>
      <c r="E381" s="307">
        <f t="shared" ca="1" si="154"/>
        <v>-9.2784952029814622</v>
      </c>
      <c r="F381" s="304">
        <f t="shared" ca="1" si="155"/>
        <v>9.2875250159277378</v>
      </c>
      <c r="G381" s="306">
        <f t="shared" ca="1" si="156"/>
        <v>20.305865430420933</v>
      </c>
      <c r="H381" s="307">
        <f t="shared" ca="1" si="157"/>
        <v>-27.340059216842548</v>
      </c>
      <c r="I381" s="304">
        <f t="shared" ca="1" si="158"/>
        <v>34.055939406494446</v>
      </c>
      <c r="J381" s="306">
        <f t="shared" ca="1" si="159"/>
        <v>608.83931138029948</v>
      </c>
      <c r="K381" s="307">
        <f t="shared" ca="1" si="160"/>
        <v>2031.7615950372578</v>
      </c>
      <c r="L381" s="304">
        <f t="shared" ca="1" si="145"/>
        <v>2121.0234525224796</v>
      </c>
      <c r="M381" s="306">
        <f t="shared" ca="1" si="161"/>
        <v>-0.93197410133109992</v>
      </c>
      <c r="N381" s="304">
        <f t="shared" ca="1" si="162"/>
        <v>-53.398182621769742</v>
      </c>
      <c r="P381" s="310">
        <f t="shared" ca="1" si="163"/>
        <v>23</v>
      </c>
      <c r="Q381" s="304">
        <f t="shared" ca="1" si="164"/>
        <v>0</v>
      </c>
      <c r="R381" s="306">
        <f t="shared" ca="1" si="165"/>
        <v>0</v>
      </c>
      <c r="S381" s="307">
        <f t="shared" ca="1" si="166"/>
        <v>5.081000000000004</v>
      </c>
      <c r="T381" s="304">
        <f t="shared" ca="1" si="146"/>
        <v>49.844610000000038</v>
      </c>
      <c r="U381" s="311">
        <f t="shared" ca="1" si="147"/>
        <v>0</v>
      </c>
      <c r="V381" s="306">
        <f t="shared" ca="1" si="148"/>
        <v>0.99906182949244748</v>
      </c>
      <c r="W381" s="304">
        <f t="shared" ca="1" si="149"/>
        <v>3.5578000252718081</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7.1004840146394255</v>
      </c>
      <c r="AH381" s="304">
        <f t="shared" ca="1" si="173"/>
        <v>-0.67092849021877932</v>
      </c>
    </row>
    <row r="382" spans="1:34" x14ac:dyDescent="0.2">
      <c r="A382" s="347">
        <f t="shared" ca="1" si="151"/>
        <v>0.1</v>
      </c>
      <c r="B382" s="304">
        <f t="shared" ca="1" si="152"/>
        <v>19.800000000000015</v>
      </c>
      <c r="D382" s="306">
        <f t="shared" ca="1" si="153"/>
        <v>-0.417504324475518</v>
      </c>
      <c r="E382" s="307">
        <f t="shared" ca="1" si="154"/>
        <v>-9.2478672017914647</v>
      </c>
      <c r="F382" s="304">
        <f t="shared" ca="1" si="155"/>
        <v>9.2572867322410435</v>
      </c>
      <c r="G382" s="306">
        <f t="shared" ca="1" si="156"/>
        <v>20.264114997973383</v>
      </c>
      <c r="H382" s="307">
        <f t="shared" ca="1" si="157"/>
        <v>-28.264845937021693</v>
      </c>
      <c r="I382" s="304">
        <f t="shared" ca="1" si="158"/>
        <v>34.778382258159475</v>
      </c>
      <c r="J382" s="306">
        <f t="shared" ca="1" si="159"/>
        <v>610.86781040171923</v>
      </c>
      <c r="K382" s="307">
        <f t="shared" ca="1" si="160"/>
        <v>2028.9813497795647</v>
      </c>
      <c r="L382" s="304">
        <f t="shared" ca="1" si="145"/>
        <v>2118.9442653213641</v>
      </c>
      <c r="M382" s="306">
        <f t="shared" ca="1" si="161"/>
        <v>-0.94879343345561673</v>
      </c>
      <c r="N382" s="304">
        <f t="shared" ca="1" si="162"/>
        <v>-54.361859366733363</v>
      </c>
      <c r="P382" s="310">
        <f t="shared" ca="1" si="163"/>
        <v>23</v>
      </c>
      <c r="Q382" s="304">
        <f t="shared" ca="1" si="164"/>
        <v>0</v>
      </c>
      <c r="R382" s="306">
        <f t="shared" ca="1" si="165"/>
        <v>0</v>
      </c>
      <c r="S382" s="307">
        <f t="shared" ca="1" si="166"/>
        <v>5.081000000000004</v>
      </c>
      <c r="T382" s="304">
        <f t="shared" ca="1" si="146"/>
        <v>49.844610000000038</v>
      </c>
      <c r="U382" s="311">
        <f t="shared" ca="1" si="147"/>
        <v>0</v>
      </c>
      <c r="V382" s="306">
        <f t="shared" ca="1" si="148"/>
        <v>0.99934252505689836</v>
      </c>
      <c r="W382" s="304">
        <f t="shared" ca="1" si="149"/>
        <v>3.7113897162619045</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7.1752374051516181</v>
      </c>
      <c r="AH382" s="304">
        <f t="shared" ca="1" si="173"/>
        <v>-0.70021649779016049</v>
      </c>
    </row>
    <row r="383" spans="1:34" x14ac:dyDescent="0.2">
      <c r="A383" s="347">
        <f t="shared" ca="1" si="151"/>
        <v>0.1</v>
      </c>
      <c r="B383" s="304">
        <f t="shared" ca="1" si="152"/>
        <v>19.900000000000016</v>
      </c>
      <c r="D383" s="306">
        <f t="shared" ca="1" si="153"/>
        <v>-0.42560393035332073</v>
      </c>
      <c r="E383" s="307">
        <f t="shared" ca="1" si="154"/>
        <v>-9.2163580115474772</v>
      </c>
      <c r="F383" s="304">
        <f t="shared" ca="1" si="155"/>
        <v>9.2261798000335737</v>
      </c>
      <c r="G383" s="306">
        <f t="shared" ca="1" si="156"/>
        <v>20.221554604938053</v>
      </c>
      <c r="H383" s="307">
        <f t="shared" ca="1" si="157"/>
        <v>-29.18648173817644</v>
      </c>
      <c r="I383" s="304">
        <f t="shared" ca="1" si="158"/>
        <v>35.507210350763941</v>
      </c>
      <c r="J383" s="306">
        <f t="shared" ca="1" si="159"/>
        <v>612.89209388186475</v>
      </c>
      <c r="K383" s="307">
        <f t="shared" ca="1" si="160"/>
        <v>2026.1087833958047</v>
      </c>
      <c r="L383" s="304">
        <f t="shared" ca="1" si="145"/>
        <v>2116.7790439477908</v>
      </c>
      <c r="M383" s="306">
        <f t="shared" ca="1" si="161"/>
        <v>-0.96489208419431471</v>
      </c>
      <c r="N383" s="304">
        <f t="shared" ca="1" si="162"/>
        <v>-55.284244109915917</v>
      </c>
      <c r="P383" s="310">
        <f t="shared" ca="1" si="163"/>
        <v>23</v>
      </c>
      <c r="Q383" s="304">
        <f t="shared" ca="1" si="164"/>
        <v>0</v>
      </c>
      <c r="R383" s="306">
        <f t="shared" ca="1" si="165"/>
        <v>0</v>
      </c>
      <c r="S383" s="307">
        <f t="shared" ca="1" si="166"/>
        <v>5.081000000000004</v>
      </c>
      <c r="T383" s="304">
        <f t="shared" ca="1" si="146"/>
        <v>49.844610000000038</v>
      </c>
      <c r="U383" s="311">
        <f t="shared" ca="1" si="147"/>
        <v>0</v>
      </c>
      <c r="V383" s="306">
        <f t="shared" ca="1" si="148"/>
        <v>0.99963261585896812</v>
      </c>
      <c r="W383" s="304">
        <f t="shared" ca="1" si="149"/>
        <v>3.8696970127903034</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7.2422705127252662</v>
      </c>
      <c r="AH383" s="304">
        <f t="shared" ca="1" si="173"/>
        <v>-0.73044473848886082</v>
      </c>
    </row>
    <row r="384" spans="1:34" x14ac:dyDescent="0.2">
      <c r="A384" s="347">
        <f t="shared" ca="1" si="151"/>
        <v>0.1</v>
      </c>
      <c r="B384" s="304">
        <f t="shared" ca="1" si="152"/>
        <v>20.000000000000018</v>
      </c>
      <c r="D384" s="306">
        <f t="shared" ca="1" si="153"/>
        <v>-0.43373628445273449</v>
      </c>
      <c r="E384" s="307">
        <f t="shared" ca="1" si="154"/>
        <v>-9.1839731493110381</v>
      </c>
      <c r="F384" s="304">
        <f t="shared" ca="1" si="155"/>
        <v>9.1942095892859097</v>
      </c>
      <c r="G384" s="306">
        <f t="shared" ca="1" si="156"/>
        <v>20.178180976492779</v>
      </c>
      <c r="H384" s="307">
        <f t="shared" ca="1" si="157"/>
        <v>-30.104879053107542</v>
      </c>
      <c r="I384" s="304">
        <f t="shared" ca="1" si="158"/>
        <v>36.241726370612206</v>
      </c>
      <c r="J384" s="306">
        <f t="shared" ca="1" si="159"/>
        <v>614.91208066093634</v>
      </c>
      <c r="K384" s="307">
        <f t="shared" ca="1" si="160"/>
        <v>2023.1442153562405</v>
      </c>
      <c r="L384" s="304">
        <f t="shared" ca="1" si="145"/>
        <v>2114.5281703188962</v>
      </c>
      <c r="M384" s="306">
        <f t="shared" ca="1" si="161"/>
        <v>-0.9803082126393533</v>
      </c>
      <c r="N384" s="304">
        <f t="shared" ca="1" si="162"/>
        <v>-56.167523206248205</v>
      </c>
      <c r="P384" s="310">
        <f t="shared" ca="1" si="163"/>
        <v>23</v>
      </c>
      <c r="Q384" s="304">
        <f t="shared" ca="1" si="164"/>
        <v>0</v>
      </c>
      <c r="R384" s="306">
        <f t="shared" ca="1" si="165"/>
        <v>0</v>
      </c>
      <c r="S384" s="307">
        <f t="shared" ca="1" si="166"/>
        <v>5.081000000000004</v>
      </c>
      <c r="T384" s="304">
        <f t="shared" ca="1" si="146"/>
        <v>49.844610000000038</v>
      </c>
      <c r="U384" s="311">
        <f t="shared" ca="1" si="147"/>
        <v>0</v>
      </c>
      <c r="V384" s="306">
        <f t="shared" ca="1" si="148"/>
        <v>0.99993207694809572</v>
      </c>
      <c r="W384" s="304">
        <f t="shared" ca="1" si="149"/>
        <v>4.0326607939500798</v>
      </c>
      <c r="Y384" s="314" t="str">
        <f t="shared" ca="1" si="167"/>
        <v/>
      </c>
      <c r="Z384" s="315" t="str">
        <f t="shared" ca="1" si="168"/>
        <v/>
      </c>
      <c r="AA384" s="316" t="str">
        <f t="shared" ca="1" si="169"/>
        <v/>
      </c>
      <c r="AC384" s="310">
        <f t="shared" ca="1" si="170"/>
        <v>20.000000000000018</v>
      </c>
      <c r="AD384" s="323">
        <f t="shared" ca="1" si="171"/>
        <v>614.91208066093634</v>
      </c>
      <c r="AE384" s="324" t="e">
        <f t="shared" ca="1" si="150"/>
        <v>#N/A</v>
      </c>
      <c r="AG384" s="306">
        <f t="shared" ca="1" si="172"/>
        <v>7.3020955486154406</v>
      </c>
      <c r="AH384" s="304">
        <f t="shared" ca="1" si="173"/>
        <v>-0.7616014589234994</v>
      </c>
    </row>
    <row r="385" spans="1:34" x14ac:dyDescent="0.2">
      <c r="A385" s="347">
        <f t="shared" ca="1" si="151"/>
        <v>0.1</v>
      </c>
      <c r="B385" s="304">
        <f t="shared" ca="1" si="152"/>
        <v>20.100000000000019</v>
      </c>
      <c r="D385" s="306">
        <f t="shared" ca="1" si="153"/>
        <v>-0.44189148586719812</v>
      </c>
      <c r="E385" s="307">
        <f t="shared" ca="1" si="154"/>
        <v>-9.150719079082112</v>
      </c>
      <c r="F385" s="304">
        <f t="shared" ca="1" si="155"/>
        <v>9.1613824147646685</v>
      </c>
      <c r="G385" s="306">
        <f t="shared" ca="1" si="156"/>
        <v>20.133991827906058</v>
      </c>
      <c r="H385" s="307">
        <f t="shared" ca="1" si="157"/>
        <v>-31.019950961015752</v>
      </c>
      <c r="I385" s="304">
        <f t="shared" ca="1" si="158"/>
        <v>36.981278838758534</v>
      </c>
      <c r="J385" s="306">
        <f t="shared" ca="1" si="159"/>
        <v>616.92768930115631</v>
      </c>
      <c r="K385" s="307">
        <f t="shared" ca="1" si="160"/>
        <v>2020.0879738555343</v>
      </c>
      <c r="L385" s="304">
        <f t="shared" ca="1" si="145"/>
        <v>2112.192035763373</v>
      </c>
      <c r="M385" s="306">
        <f t="shared" ca="1" si="161"/>
        <v>-0.99507806003408417</v>
      </c>
      <c r="N385" s="304">
        <f t="shared" ca="1" si="162"/>
        <v>-57.013773126018584</v>
      </c>
      <c r="P385" s="310">
        <f t="shared" ca="1" si="163"/>
        <v>23</v>
      </c>
      <c r="Q385" s="304">
        <f t="shared" ca="1" si="164"/>
        <v>0</v>
      </c>
      <c r="R385" s="306">
        <f t="shared" ca="1" si="165"/>
        <v>0</v>
      </c>
      <c r="S385" s="307">
        <f t="shared" ca="1" si="166"/>
        <v>5.081000000000004</v>
      </c>
      <c r="T385" s="304">
        <f t="shared" ca="1" si="146"/>
        <v>49.844610000000038</v>
      </c>
      <c r="U385" s="311">
        <f t="shared" ca="1" si="147"/>
        <v>0</v>
      </c>
      <c r="V385" s="306">
        <f t="shared" ca="1" si="148"/>
        <v>1.0002408826966422</v>
      </c>
      <c r="W385" s="304">
        <f t="shared" ca="1" si="149"/>
        <v>4.2002185678848472</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7.3551883821705477</v>
      </c>
      <c r="AH385" s="304">
        <f t="shared" ca="1" si="173"/>
        <v>-0.79367462978745851</v>
      </c>
    </row>
    <row r="386" spans="1:34" x14ac:dyDescent="0.2">
      <c r="A386" s="347">
        <f t="shared" ca="1" si="151"/>
        <v>0.1</v>
      </c>
      <c r="B386" s="304">
        <f t="shared" ca="1" si="152"/>
        <v>20.200000000000021</v>
      </c>
      <c r="D386" s="306">
        <f t="shared" ca="1" si="153"/>
        <v>-0.45006025123573562</v>
      </c>
      <c r="E386" s="307">
        <f t="shared" ca="1" si="154"/>
        <v>-9.1166031295649503</v>
      </c>
      <c r="F386" s="304">
        <f t="shared" ca="1" si="155"/>
        <v>9.127705453822216</v>
      </c>
      <c r="G386" s="306">
        <f t="shared" ca="1" si="156"/>
        <v>20.088985802782485</v>
      </c>
      <c r="H386" s="307">
        <f t="shared" ca="1" si="157"/>
        <v>-31.931611273972248</v>
      </c>
      <c r="I386" s="304">
        <f t="shared" ca="1" si="158"/>
        <v>37.725258768316856</v>
      </c>
      <c r="J386" s="306">
        <f t="shared" ca="1" si="159"/>
        <v>618.93883818269069</v>
      </c>
      <c r="K386" s="307">
        <f t="shared" ca="1" si="160"/>
        <v>2016.9403957437848</v>
      </c>
      <c r="L386" s="304">
        <f t="shared" ca="1" si="145"/>
        <v>2109.7710409885794</v>
      </c>
      <c r="M386" s="306">
        <f t="shared" ca="1" si="161"/>
        <v>-1.0092359734352989</v>
      </c>
      <c r="N386" s="304">
        <f t="shared" ca="1" si="162"/>
        <v>-57.824961810619897</v>
      </c>
      <c r="P386" s="310">
        <f t="shared" ca="1" si="163"/>
        <v>23</v>
      </c>
      <c r="Q386" s="304">
        <f t="shared" ca="1" si="164"/>
        <v>0</v>
      </c>
      <c r="R386" s="306">
        <f t="shared" ca="1" si="165"/>
        <v>0</v>
      </c>
      <c r="S386" s="307">
        <f t="shared" ca="1" si="166"/>
        <v>5.081000000000004</v>
      </c>
      <c r="T386" s="304">
        <f t="shared" ca="1" si="146"/>
        <v>49.844610000000038</v>
      </c>
      <c r="U386" s="311">
        <f t="shared" ca="1" si="147"/>
        <v>0</v>
      </c>
      <c r="V386" s="306">
        <f t="shared" ca="1" si="148"/>
        <v>1.0005590068033456</v>
      </c>
      <c r="W386" s="304">
        <f t="shared" ca="1" si="149"/>
        <v>4.3723065050823715</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7.4019904444951603</v>
      </c>
      <c r="AH386" s="304">
        <f t="shared" ca="1" si="173"/>
        <v>-0.82665195195529306</v>
      </c>
    </row>
    <row r="387" spans="1:34" x14ac:dyDescent="0.2">
      <c r="A387" s="347">
        <f t="shared" ca="1" si="151"/>
        <v>0.1</v>
      </c>
      <c r="B387" s="304">
        <f t="shared" ca="1" si="152"/>
        <v>20.300000000000022</v>
      </c>
      <c r="D387" s="306">
        <f t="shared" ca="1" si="153"/>
        <v>-0.45823387207704458</v>
      </c>
      <c r="E387" s="307">
        <f t="shared" ca="1" si="154"/>
        <v>-9.0816334204534783</v>
      </c>
      <c r="F387" s="304">
        <f t="shared" ca="1" si="155"/>
        <v>9.0931866727245989</v>
      </c>
      <c r="G387" s="306">
        <f t="shared" ca="1" si="156"/>
        <v>20.043162415574781</v>
      </c>
      <c r="H387" s="307">
        <f t="shared" ca="1" si="157"/>
        <v>-32.839774616017593</v>
      </c>
      <c r="I387" s="304">
        <f t="shared" ca="1" si="158"/>
        <v>38.473096527936804</v>
      </c>
      <c r="J387" s="306">
        <f t="shared" ca="1" si="159"/>
        <v>620.9454455936085</v>
      </c>
      <c r="K387" s="307">
        <f t="shared" ca="1" si="160"/>
        <v>2013.7018264492854</v>
      </c>
      <c r="L387" s="304">
        <f t="shared" ca="1" si="145"/>
        <v>2107.2655960387701</v>
      </c>
      <c r="M387" s="306">
        <f t="shared" ca="1" si="161"/>
        <v>-1.0228144483802708</v>
      </c>
      <c r="N387" s="304">
        <f t="shared" ca="1" si="162"/>
        <v>-58.602951117190919</v>
      </c>
      <c r="P387" s="310">
        <f t="shared" ca="1" si="163"/>
        <v>23</v>
      </c>
      <c r="Q387" s="304">
        <f t="shared" ca="1" si="164"/>
        <v>0</v>
      </c>
      <c r="R387" s="306">
        <f t="shared" ca="1" si="165"/>
        <v>0</v>
      </c>
      <c r="S387" s="307">
        <f t="shared" ca="1" si="166"/>
        <v>5.081000000000004</v>
      </c>
      <c r="T387" s="304">
        <f t="shared" ca="1" si="146"/>
        <v>49.844610000000038</v>
      </c>
      <c r="U387" s="311">
        <f t="shared" ca="1" si="147"/>
        <v>0</v>
      </c>
      <c r="V387" s="306">
        <f t="shared" ca="1" si="148"/>
        <v>1.0008864222975389</v>
      </c>
      <c r="W387" s="304">
        <f t="shared" ca="1" si="149"/>
        <v>4.5488594737664432</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7.4429107587710019</v>
      </c>
      <c r="AH387" s="304">
        <f t="shared" ca="1" si="173"/>
        <v>-0.86052086303530173</v>
      </c>
    </row>
    <row r="388" spans="1:34" x14ac:dyDescent="0.2">
      <c r="A388" s="347">
        <f t="shared" ca="1" si="151"/>
        <v>0.1</v>
      </c>
      <c r="B388" s="304">
        <f t="shared" ca="1" si="152"/>
        <v>20.400000000000023</v>
      </c>
      <c r="D388" s="306">
        <f t="shared" ca="1" si="153"/>
        <v>-0.46640417484028029</v>
      </c>
      <c r="E388" s="307">
        <f t="shared" ca="1" si="154"/>
        <v>-9.0458187962483159</v>
      </c>
      <c r="F388" s="304">
        <f t="shared" ca="1" si="155"/>
        <v>9.0578347605190821</v>
      </c>
      <c r="G388" s="306">
        <f t="shared" ca="1" si="156"/>
        <v>19.996521998090753</v>
      </c>
      <c r="H388" s="307">
        <f t="shared" ca="1" si="157"/>
        <v>-33.744356495642421</v>
      </c>
      <c r="I388" s="304">
        <f t="shared" ca="1" si="158"/>
        <v>39.224258913651028</v>
      </c>
      <c r="J388" s="306">
        <f t="shared" ca="1" si="159"/>
        <v>622.94742981429181</v>
      </c>
      <c r="K388" s="307">
        <f t="shared" ca="1" si="160"/>
        <v>2010.3726198937024</v>
      </c>
      <c r="L388" s="304">
        <f t="shared" ref="L388:L451" ca="1" si="174">SQRT(pos_x^2+pos_z^2)</f>
        <v>2104.6761202452271</v>
      </c>
      <c r="M388" s="306">
        <f t="shared" ca="1" si="161"/>
        <v>-1.0358441854691831</v>
      </c>
      <c r="N388" s="304">
        <f t="shared" ca="1" si="162"/>
        <v>-59.349500060550668</v>
      </c>
      <c r="P388" s="310">
        <f t="shared" ca="1" si="163"/>
        <v>23</v>
      </c>
      <c r="Q388" s="304">
        <f t="shared" ca="1" si="164"/>
        <v>0</v>
      </c>
      <c r="R388" s="306">
        <f t="shared" ca="1" si="165"/>
        <v>0</v>
      </c>
      <c r="S388" s="307">
        <f t="shared" ca="1" si="166"/>
        <v>5.081000000000004</v>
      </c>
      <c r="T388" s="304">
        <f t="shared" ref="T388:T451" ca="1" si="175">m*g</f>
        <v>49.844610000000038</v>
      </c>
      <c r="U388" s="311">
        <f t="shared" ref="U388:U451" ca="1" si="176">IF(pos_xz&lt;L_rampe,Poids*COS(Beta),0)</f>
        <v>0</v>
      </c>
      <c r="V388" s="306">
        <f t="shared" ref="V388:V451" ca="1" si="177">Rho_moyen*(20000-Alt_rampe-pos_z)/(20000+Alt_rampe+pos_z)</f>
        <v>1.00122310154405</v>
      </c>
      <c r="W388" s="304">
        <f t="shared" ref="W388:W451" ca="1" si="178">1/2*Rho*Sref*Cx*vit_xz^2</f>
        <v>4.7298110771863753</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7.4783280220136117</v>
      </c>
      <c r="AH388" s="304">
        <f t="shared" ca="1" si="173"/>
        <v>-0.89526854433505998</v>
      </c>
    </row>
    <row r="389" spans="1:34" x14ac:dyDescent="0.2">
      <c r="A389" s="347">
        <f t="shared" ref="A389:A452" ca="1" si="180">IF(B388+0.01&lt;=T_ini+ROUNDUP(Temps_fin_propu,0), 0.01, IF(K388&gt;0, 0.1, 0.0001))</f>
        <v>0.1</v>
      </c>
      <c r="B389" s="304">
        <f t="shared" ref="B389:B452" ca="1" si="181">B388+pas</f>
        <v>20.500000000000025</v>
      </c>
      <c r="D389" s="306">
        <f t="shared" ref="D389:D452" ca="1" si="182">IF(AND(L388&lt;L_rampe,Poussee&lt;Poids*SIN(M388)),0,(-W388+Poussee)/m*COS(M388)-U388/m*SIN(M388))</f>
        <v>-0.47456348368143941</v>
      </c>
      <c r="E389" s="307">
        <f t="shared" ref="E389:E452" ca="1" si="183">IF(AND(L388&lt;L_rampe,Poussee&lt;Poids*SIN(M388)),0,(-W388+Poussee)/m*SIN(M388)+U388/m*COS(M388)-Poids/m)</f>
        <v>-9.0091687667140583</v>
      </c>
      <c r="F389" s="304">
        <f t="shared" ref="F389:F452" ca="1" si="184">SQRT(acc_x^2+acc_z^2)</f>
        <v>9.0216590695492354</v>
      </c>
      <c r="G389" s="306">
        <f t="shared" ref="G389:G452" ca="1" si="185">G388+acc_x*pas</f>
        <v>19.949065649722609</v>
      </c>
      <c r="H389" s="307">
        <f t="shared" ref="H389:H452" ca="1" si="186">H388+acc_z*pas</f>
        <v>-34.645273372313824</v>
      </c>
      <c r="I389" s="304">
        <f t="shared" ref="I389:I452" ca="1" si="187">SQRT(vit_x^2+vit_z^2)</f>
        <v>39.978246426516755</v>
      </c>
      <c r="J389" s="306">
        <f t="shared" ref="J389:J452" ca="1" si="188">J388+0.5*(vit_x+G388)*pas*(K388&gt;=0)</f>
        <v>624.94470919668242</v>
      </c>
      <c r="K389" s="307">
        <f t="shared" ref="K389:K452" ca="1" si="189">K388+0.5*(vit_z+H388)*pas</f>
        <v>2006.9531384003046</v>
      </c>
      <c r="L389" s="304">
        <f t="shared" ca="1" si="174"/>
        <v>2102.0030421690067</v>
      </c>
      <c r="M389" s="306">
        <f t="shared" ref="M389:M452" ca="1" si="190">IF(AND(L388&gt;L_rampe,G389&gt;0),ATAN2(G389,H389),$M$4)</f>
        <v>-1.0483541567552703</v>
      </c>
      <c r="N389" s="304">
        <f t="shared" ref="N389:N452" ca="1" si="191">DEGREES(Beta)</f>
        <v>-60.066268617073312</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5.081000000000004</v>
      </c>
      <c r="T389" s="304">
        <f t="shared" ca="1" si="175"/>
        <v>49.844610000000038</v>
      </c>
      <c r="U389" s="311">
        <f t="shared" ca="1" si="176"/>
        <v>0</v>
      </c>
      <c r="V389" s="306">
        <f t="shared" ca="1" si="177"/>
        <v>1.0015690162487361</v>
      </c>
      <c r="W389" s="304">
        <f t="shared" ca="1" si="178"/>
        <v>4.9150936926202684</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7.5085926824223526</v>
      </c>
      <c r="AH389" s="304">
        <f t="shared" ref="AH389:AH452" ca="1" si="202">IF(AND(L388&lt;L_rampe,Poussee&lt;Poids*SIN(M388)), g*SIN(M388), (-W388+Poussee)/m)</f>
        <v>-0.93088192820042737</v>
      </c>
    </row>
    <row r="390" spans="1:34" x14ac:dyDescent="0.2">
      <c r="A390" s="347">
        <f t="shared" ca="1" si="180"/>
        <v>0.1</v>
      </c>
      <c r="B390" s="304">
        <f t="shared" ca="1" si="181"/>
        <v>20.600000000000026</v>
      </c>
      <c r="D390" s="306">
        <f t="shared" ca="1" si="182"/>
        <v>-0.48270458591588961</v>
      </c>
      <c r="E390" s="307">
        <f t="shared" ca="1" si="183"/>
        <v>-8.9716934531789434</v>
      </c>
      <c r="F390" s="304">
        <f t="shared" ca="1" si="184"/>
        <v>8.9846695618190733</v>
      </c>
      <c r="G390" s="306">
        <f t="shared" ca="1" si="185"/>
        <v>19.900795191131021</v>
      </c>
      <c r="H390" s="307">
        <f t="shared" ca="1" si="186"/>
        <v>-35.542442717631715</v>
      </c>
      <c r="I390" s="304">
        <f t="shared" ca="1" si="187"/>
        <v>40.734590750067383</v>
      </c>
      <c r="J390" s="306">
        <f t="shared" ca="1" si="188"/>
        <v>626.93720223872515</v>
      </c>
      <c r="K390" s="307">
        <f t="shared" ca="1" si="189"/>
        <v>2003.4437525958074</v>
      </c>
      <c r="L390" s="304">
        <f t="shared" ca="1" si="174"/>
        <v>2099.2467995369411</v>
      </c>
      <c r="M390" s="306">
        <f t="shared" ca="1" si="190"/>
        <v>-1.0603716786603004</v>
      </c>
      <c r="N390" s="304">
        <f t="shared" ca="1" si="191"/>
        <v>-60.754821902437548</v>
      </c>
      <c r="P390" s="310">
        <f t="shared" ca="1" si="192"/>
        <v>23</v>
      </c>
      <c r="Q390" s="304">
        <f t="shared" ca="1" si="193"/>
        <v>0</v>
      </c>
      <c r="R390" s="306">
        <f t="shared" ca="1" si="194"/>
        <v>0</v>
      </c>
      <c r="S390" s="307">
        <f t="shared" ca="1" si="195"/>
        <v>5.081000000000004</v>
      </c>
      <c r="T390" s="304">
        <f t="shared" ca="1" si="175"/>
        <v>49.844610000000038</v>
      </c>
      <c r="U390" s="311">
        <f t="shared" ca="1" si="176"/>
        <v>0</v>
      </c>
      <c r="V390" s="306">
        <f t="shared" ca="1" si="177"/>
        <v>1.0019241374645884</v>
      </c>
      <c r="W390" s="304">
        <f t="shared" ca="1" si="178"/>
        <v>5.1046385119229312</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7.5340289719247515</v>
      </c>
      <c r="AH390" s="304">
        <f t="shared" ca="1" si="202"/>
        <v>-0.96734770569184503</v>
      </c>
    </row>
    <row r="391" spans="1:34" x14ac:dyDescent="0.2">
      <c r="A391" s="347">
        <f t="shared" ca="1" si="180"/>
        <v>0.1</v>
      </c>
      <c r="B391" s="304">
        <f t="shared" ca="1" si="181"/>
        <v>20.700000000000028</v>
      </c>
      <c r="D391" s="306">
        <f t="shared" ca="1" si="182"/>
        <v>-0.49082070005648543</v>
      </c>
      <c r="E391" s="307">
        <f t="shared" ca="1" si="183"/>
        <v>-8.9334035399670846</v>
      </c>
      <c r="F391" s="304">
        <f t="shared" ca="1" si="184"/>
        <v>8.9468767604958312</v>
      </c>
      <c r="G391" s="306">
        <f t="shared" ca="1" si="185"/>
        <v>19.851713121125371</v>
      </c>
      <c r="H391" s="307">
        <f t="shared" ca="1" si="186"/>
        <v>-36.435783071628421</v>
      </c>
      <c r="I391" s="304">
        <f t="shared" ca="1" si="187"/>
        <v>41.492852419256806</v>
      </c>
      <c r="J391" s="306">
        <f t="shared" ca="1" si="188"/>
        <v>628.92482765433795</v>
      </c>
      <c r="K391" s="307">
        <f t="shared" ca="1" si="189"/>
        <v>1999.8448413063443</v>
      </c>
      <c r="L391" s="304">
        <f t="shared" ca="1" si="174"/>
        <v>2096.4078391714806</v>
      </c>
      <c r="M391" s="306">
        <f t="shared" ca="1" si="190"/>
        <v>-1.0719224888200152</v>
      </c>
      <c r="N391" s="304">
        <f t="shared" ca="1" si="191"/>
        <v>-61.416634574546038</v>
      </c>
      <c r="P391" s="310">
        <f t="shared" ca="1" si="192"/>
        <v>23</v>
      </c>
      <c r="Q391" s="304">
        <f t="shared" ca="1" si="193"/>
        <v>0</v>
      </c>
      <c r="R391" s="306">
        <f t="shared" ca="1" si="194"/>
        <v>0</v>
      </c>
      <c r="S391" s="307">
        <f t="shared" ca="1" si="195"/>
        <v>5.081000000000004</v>
      </c>
      <c r="T391" s="304">
        <f t="shared" ca="1" si="175"/>
        <v>49.844610000000038</v>
      </c>
      <c r="U391" s="311">
        <f t="shared" ca="1" si="176"/>
        <v>0</v>
      </c>
      <c r="V391" s="306">
        <f t="shared" ca="1" si="177"/>
        <v>1.0022884355983666</v>
      </c>
      <c r="W391" s="304">
        <f t="shared" ca="1" si="178"/>
        <v>5.298375583462434</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7.5549368656629428</v>
      </c>
      <c r="AH391" s="304">
        <f t="shared" ca="1" si="202"/>
        <v>-1.0046523345646383</v>
      </c>
    </row>
    <row r="392" spans="1:34" x14ac:dyDescent="0.2">
      <c r="A392" s="347">
        <f t="shared" ca="1" si="180"/>
        <v>0.1</v>
      </c>
      <c r="B392" s="304">
        <f t="shared" ca="1" si="181"/>
        <v>20.800000000000029</v>
      </c>
      <c r="D392" s="306">
        <f t="shared" ca="1" si="182"/>
        <v>-0.49890544631902534</v>
      </c>
      <c r="E392" s="307">
        <f t="shared" ca="1" si="183"/>
        <v>-8.8943102303352521</v>
      </c>
      <c r="F392" s="304">
        <f t="shared" ca="1" si="184"/>
        <v>8.9082917059228084</v>
      </c>
      <c r="G392" s="306">
        <f t="shared" ca="1" si="185"/>
        <v>19.801822576493468</v>
      </c>
      <c r="H392" s="307">
        <f t="shared" ca="1" si="186"/>
        <v>-37.325214094661945</v>
      </c>
      <c r="I392" s="304">
        <f t="shared" ca="1" si="187"/>
        <v>42.25261867107502</v>
      </c>
      <c r="J392" s="306">
        <f t="shared" ca="1" si="188"/>
        <v>630.90750443921888</v>
      </c>
      <c r="K392" s="307">
        <f t="shared" ca="1" si="189"/>
        <v>1996.1567914480297</v>
      </c>
      <c r="L392" s="304">
        <f t="shared" ca="1" si="174"/>
        <v>2093.4866169149054</v>
      </c>
      <c r="M392" s="306">
        <f t="shared" ca="1" si="190"/>
        <v>-1.0830308248309433</v>
      </c>
      <c r="N392" s="304">
        <f t="shared" ca="1" si="191"/>
        <v>-62.053095345385408</v>
      </c>
      <c r="P392" s="310">
        <f t="shared" ca="1" si="192"/>
        <v>23</v>
      </c>
      <c r="Q392" s="304">
        <f t="shared" ca="1" si="193"/>
        <v>0</v>
      </c>
      <c r="R392" s="306">
        <f t="shared" ca="1" si="194"/>
        <v>0</v>
      </c>
      <c r="S392" s="307">
        <f t="shared" ca="1" si="195"/>
        <v>5.081000000000004</v>
      </c>
      <c r="T392" s="304">
        <f t="shared" ca="1" si="175"/>
        <v>49.844610000000038</v>
      </c>
      <c r="U392" s="311">
        <f t="shared" ca="1" si="176"/>
        <v>0</v>
      </c>
      <c r="V392" s="306">
        <f t="shared" ca="1" si="177"/>
        <v>1.0026618804177145</v>
      </c>
      <c r="W392" s="304">
        <f t="shared" ca="1" si="178"/>
        <v>5.4962338553007992</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7.5715939496018745</v>
      </c>
      <c r="AH392" s="304">
        <f t="shared" ca="1" si="202"/>
        <v>-1.0427820475226195</v>
      </c>
    </row>
    <row r="393" spans="1:34" x14ac:dyDescent="0.2">
      <c r="A393" s="347">
        <f t="shared" ca="1" si="180"/>
        <v>0.1</v>
      </c>
      <c r="B393" s="304">
        <f t="shared" ca="1" si="181"/>
        <v>20.900000000000031</v>
      </c>
      <c r="D393" s="306">
        <f t="shared" ca="1" si="182"/>
        <v>-0.50695281945944104</v>
      </c>
      <c r="E393" s="307">
        <f t="shared" ca="1" si="183"/>
        <v>-8.8544252063606326</v>
      </c>
      <c r="F393" s="304">
        <f t="shared" ca="1" si="184"/>
        <v>8.868925915588223</v>
      </c>
      <c r="G393" s="306">
        <f t="shared" ca="1" si="185"/>
        <v>19.751127294547523</v>
      </c>
      <c r="H393" s="307">
        <f t="shared" ca="1" si="186"/>
        <v>-38.210656615298006</v>
      </c>
      <c r="I393" s="304">
        <f t="shared" ca="1" si="187"/>
        <v>43.013501466140113</v>
      </c>
      <c r="J393" s="306">
        <f t="shared" ca="1" si="188"/>
        <v>632.8851519327709</v>
      </c>
      <c r="K393" s="307">
        <f t="shared" ca="1" si="189"/>
        <v>1992.3799979125317</v>
      </c>
      <c r="L393" s="304">
        <f t="shared" ca="1" si="174"/>
        <v>2090.4835975484016</v>
      </c>
      <c r="M393" s="306">
        <f t="shared" ca="1" si="190"/>
        <v>-1.0937195033339473</v>
      </c>
      <c r="N393" s="304">
        <f t="shared" ca="1" si="191"/>
        <v>-62.665511512179748</v>
      </c>
      <c r="P393" s="310">
        <f t="shared" ca="1" si="192"/>
        <v>23</v>
      </c>
      <c r="Q393" s="304">
        <f t="shared" ca="1" si="193"/>
        <v>0</v>
      </c>
      <c r="R393" s="306">
        <f t="shared" ca="1" si="194"/>
        <v>0</v>
      </c>
      <c r="S393" s="307">
        <f t="shared" ca="1" si="195"/>
        <v>5.081000000000004</v>
      </c>
      <c r="T393" s="304">
        <f t="shared" ca="1" si="175"/>
        <v>49.844610000000038</v>
      </c>
      <c r="U393" s="311">
        <f t="shared" ca="1" si="176"/>
        <v>0</v>
      </c>
      <c r="V393" s="306">
        <f t="shared" ca="1" si="177"/>
        <v>1.00304444105872</v>
      </c>
      <c r="W393" s="304">
        <f t="shared" ca="1" si="178"/>
        <v>5.6981412194845031</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7.5842571846645646</v>
      </c>
      <c r="AH393" s="304">
        <f t="shared" ca="1" si="202"/>
        <v>-1.0817228607165508</v>
      </c>
    </row>
    <row r="394" spans="1:34" x14ac:dyDescent="0.2">
      <c r="A394" s="347">
        <f t="shared" ca="1" si="180"/>
        <v>0.1</v>
      </c>
      <c r="B394" s="304">
        <f t="shared" ca="1" si="181"/>
        <v>21.000000000000032</v>
      </c>
      <c r="D394" s="306">
        <f t="shared" ca="1" si="182"/>
        <v>-0.51495716379754908</v>
      </c>
      <c r="E394" s="307">
        <f t="shared" ca="1" si="183"/>
        <v>-8.8137605922934892</v>
      </c>
      <c r="F394" s="304">
        <f t="shared" ca="1" si="184"/>
        <v>8.8287913475634987</v>
      </c>
      <c r="G394" s="306">
        <f t="shared" ca="1" si="185"/>
        <v>19.699631578167768</v>
      </c>
      <c r="H394" s="307">
        <f t="shared" ca="1" si="186"/>
        <v>-39.092032674527353</v>
      </c>
      <c r="I394" s="304">
        <f t="shared" ca="1" si="187"/>
        <v>43.775135670170791</v>
      </c>
      <c r="J394" s="306">
        <f t="shared" ca="1" si="188"/>
        <v>634.85768987640665</v>
      </c>
      <c r="K394" s="307">
        <f t="shared" ca="1" si="189"/>
        <v>1988.5148634480404</v>
      </c>
      <c r="L394" s="304">
        <f t="shared" ca="1" si="174"/>
        <v>2087.3992547064367</v>
      </c>
      <c r="M394" s="306">
        <f t="shared" ca="1" si="190"/>
        <v>-1.1040099982467886</v>
      </c>
      <c r="N394" s="304">
        <f t="shared" ca="1" si="191"/>
        <v>-63.255113439786399</v>
      </c>
      <c r="P394" s="310">
        <f t="shared" ca="1" si="192"/>
        <v>23</v>
      </c>
      <c r="Q394" s="304">
        <f t="shared" ca="1" si="193"/>
        <v>0</v>
      </c>
      <c r="R394" s="306">
        <f t="shared" ca="1" si="194"/>
        <v>0</v>
      </c>
      <c r="S394" s="307">
        <f t="shared" ca="1" si="195"/>
        <v>5.081000000000004</v>
      </c>
      <c r="T394" s="304">
        <f t="shared" ca="1" si="175"/>
        <v>49.844610000000038</v>
      </c>
      <c r="U394" s="311">
        <f t="shared" ca="1" si="176"/>
        <v>0</v>
      </c>
      <c r="V394" s="306">
        <f t="shared" ca="1" si="177"/>
        <v>1.0034360860338825</v>
      </c>
      <c r="W394" s="304">
        <f t="shared" ca="1" si="178"/>
        <v>5.9040245573195707</v>
      </c>
      <c r="Y394" s="314" t="str">
        <f t="shared" ca="1" si="196"/>
        <v/>
      </c>
      <c r="Z394" s="315" t="str">
        <f t="shared" ca="1" si="197"/>
        <v/>
      </c>
      <c r="AA394" s="316" t="str">
        <f t="shared" ca="1" si="198"/>
        <v/>
      </c>
      <c r="AC394" s="310">
        <f t="shared" ca="1" si="199"/>
        <v>21.000000000000032</v>
      </c>
      <c r="AD394" s="323">
        <f t="shared" ca="1" si="200"/>
        <v>634.85768987640665</v>
      </c>
      <c r="AE394" s="324" t="e">
        <f t="shared" ca="1" si="179"/>
        <v>#N/A</v>
      </c>
      <c r="AG394" s="306">
        <f t="shared" ca="1" si="201"/>
        <v>7.593164561254591</v>
      </c>
      <c r="AH394" s="304">
        <f t="shared" ca="1" si="202"/>
        <v>-1.1214605824610311</v>
      </c>
    </row>
    <row r="395" spans="1:34" x14ac:dyDescent="0.2">
      <c r="A395" s="347">
        <f t="shared" ca="1" si="180"/>
        <v>0.1</v>
      </c>
      <c r="B395" s="304">
        <f t="shared" ca="1" si="181"/>
        <v>21.100000000000033</v>
      </c>
      <c r="D395" s="306">
        <f t="shared" ca="1" si="182"/>
        <v>-0.52291315027846419</v>
      </c>
      <c r="E395" s="307">
        <f t="shared" ca="1" si="183"/>
        <v>-8.7723289209489366</v>
      </c>
      <c r="F395" s="304">
        <f t="shared" ca="1" si="184"/>
        <v>8.7879003669847826</v>
      </c>
      <c r="G395" s="306">
        <f t="shared" ca="1" si="185"/>
        <v>19.64734026313992</v>
      </c>
      <c r="H395" s="307">
        <f t="shared" ca="1" si="186"/>
        <v>-39.969265566622248</v>
      </c>
      <c r="I395" s="304">
        <f t="shared" ca="1" si="187"/>
        <v>44.537177384189647</v>
      </c>
      <c r="J395" s="306">
        <f t="shared" ca="1" si="188"/>
        <v>636.82503846847203</v>
      </c>
      <c r="K395" s="307">
        <f t="shared" ca="1" si="189"/>
        <v>1984.5617985359829</v>
      </c>
      <c r="L395" s="304">
        <f t="shared" ca="1" si="174"/>
        <v>2084.2340707868552</v>
      </c>
      <c r="M395" s="306">
        <f t="shared" ca="1" si="190"/>
        <v>-1.1139225172620062</v>
      </c>
      <c r="N395" s="304">
        <f t="shared" ca="1" si="191"/>
        <v>-63.823058943701547</v>
      </c>
      <c r="P395" s="310">
        <f t="shared" ca="1" si="192"/>
        <v>23</v>
      </c>
      <c r="Q395" s="304">
        <f t="shared" ca="1" si="193"/>
        <v>0</v>
      </c>
      <c r="R395" s="306">
        <f t="shared" ca="1" si="194"/>
        <v>0</v>
      </c>
      <c r="S395" s="307">
        <f t="shared" ca="1" si="195"/>
        <v>5.081000000000004</v>
      </c>
      <c r="T395" s="304">
        <f t="shared" ca="1" si="175"/>
        <v>49.844610000000038</v>
      </c>
      <c r="U395" s="311">
        <f t="shared" ca="1" si="176"/>
        <v>0</v>
      </c>
      <c r="V395" s="306">
        <f t="shared" ca="1" si="177"/>
        <v>1.0038367832404582</v>
      </c>
      <c r="W395" s="304">
        <f t="shared" ca="1" si="178"/>
        <v>6.1138097855140048</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7.5985366420744329</v>
      </c>
      <c r="AH395" s="304">
        <f t="shared" ca="1" si="202"/>
        <v>-1.1619808221451615</v>
      </c>
    </row>
    <row r="396" spans="1:34" x14ac:dyDescent="0.2">
      <c r="A396" s="347">
        <f t="shared" ca="1" si="180"/>
        <v>0.1</v>
      </c>
      <c r="B396" s="304">
        <f t="shared" ca="1" si="181"/>
        <v>21.200000000000035</v>
      </c>
      <c r="D396" s="306">
        <f t="shared" ca="1" si="182"/>
        <v>-0.53081575542325976</v>
      </c>
      <c r="E396" s="307">
        <f t="shared" ca="1" si="183"/>
        <v>-8.7301431027657674</v>
      </c>
      <c r="F396" s="304">
        <f t="shared" ca="1" si="184"/>
        <v>8.7462657152052188</v>
      </c>
      <c r="G396" s="306">
        <f t="shared" ca="1" si="185"/>
        <v>19.594258687597595</v>
      </c>
      <c r="H396" s="307">
        <f t="shared" ca="1" si="186"/>
        <v>-40.842279876898822</v>
      </c>
      <c r="I396" s="304">
        <f t="shared" ca="1" si="187"/>
        <v>45.299302412503309</v>
      </c>
      <c r="J396" s="306">
        <f t="shared" ca="1" si="188"/>
        <v>638.78711841600887</v>
      </c>
      <c r="K396" s="307">
        <f t="shared" ca="1" si="189"/>
        <v>1980.5212212638069</v>
      </c>
      <c r="L396" s="304">
        <f t="shared" ca="1" si="174"/>
        <v>2080.9885368570654</v>
      </c>
      <c r="M396" s="306">
        <f t="shared" ca="1" si="190"/>
        <v>-1.1234760759698357</v>
      </c>
      <c r="N396" s="304">
        <f t="shared" ca="1" si="191"/>
        <v>-64.370437536990636</v>
      </c>
      <c r="P396" s="310">
        <f t="shared" ca="1" si="192"/>
        <v>23</v>
      </c>
      <c r="Q396" s="304">
        <f t="shared" ca="1" si="193"/>
        <v>0</v>
      </c>
      <c r="R396" s="306">
        <f t="shared" ca="1" si="194"/>
        <v>0</v>
      </c>
      <c r="S396" s="307">
        <f t="shared" ca="1" si="195"/>
        <v>5.081000000000004</v>
      </c>
      <c r="T396" s="304">
        <f t="shared" ca="1" si="175"/>
        <v>49.844610000000038</v>
      </c>
      <c r="U396" s="311">
        <f t="shared" ca="1" si="176"/>
        <v>0</v>
      </c>
      <c r="V396" s="306">
        <f t="shared" ca="1" si="177"/>
        <v>1.0042464999691514</v>
      </c>
      <c r="W396" s="304">
        <f t="shared" ca="1" si="178"/>
        <v>6.3274219030774574</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7.6005779940915588</v>
      </c>
      <c r="AH396" s="304">
        <f t="shared" ca="1" si="202"/>
        <v>-1.2032689993139145</v>
      </c>
    </row>
    <row r="397" spans="1:34" x14ac:dyDescent="0.2">
      <c r="A397" s="347">
        <f t="shared" ca="1" si="180"/>
        <v>0.1</v>
      </c>
      <c r="B397" s="304">
        <f t="shared" ca="1" si="181"/>
        <v>21.300000000000036</v>
      </c>
      <c r="D397" s="306">
        <f t="shared" ca="1" si="182"/>
        <v>-0.53866024202399843</v>
      </c>
      <c r="E397" s="307">
        <f t="shared" ca="1" si="183"/>
        <v>-8.6872163972078518</v>
      </c>
      <c r="F397" s="304">
        <f t="shared" ca="1" si="184"/>
        <v>8.703900481293104</v>
      </c>
      <c r="G397" s="306">
        <f t="shared" ca="1" si="185"/>
        <v>19.540392663395195</v>
      </c>
      <c r="H397" s="307">
        <f t="shared" ca="1" si="186"/>
        <v>-41.711001516619604</v>
      </c>
      <c r="I397" s="304">
        <f t="shared" ca="1" si="187"/>
        <v>46.061204857874827</v>
      </c>
      <c r="J397" s="306">
        <f t="shared" ca="1" si="188"/>
        <v>640.74385098355856</v>
      </c>
      <c r="K397" s="307">
        <f t="shared" ca="1" si="189"/>
        <v>1976.3935571941308</v>
      </c>
      <c r="L397" s="304">
        <f t="shared" ca="1" si="174"/>
        <v>2077.6631525566677</v>
      </c>
      <c r="M397" s="306">
        <f t="shared" ca="1" si="190"/>
        <v>-1.1326885691593831</v>
      </c>
      <c r="N397" s="304">
        <f t="shared" ca="1" si="191"/>
        <v>-64.898274515544713</v>
      </c>
      <c r="P397" s="310">
        <f t="shared" ca="1" si="192"/>
        <v>23</v>
      </c>
      <c r="Q397" s="304">
        <f t="shared" ca="1" si="193"/>
        <v>0</v>
      </c>
      <c r="R397" s="306">
        <f t="shared" ca="1" si="194"/>
        <v>0</v>
      </c>
      <c r="S397" s="307">
        <f t="shared" ca="1" si="195"/>
        <v>5.081000000000004</v>
      </c>
      <c r="T397" s="304">
        <f t="shared" ca="1" si="175"/>
        <v>49.844610000000038</v>
      </c>
      <c r="U397" s="311">
        <f t="shared" ca="1" si="176"/>
        <v>0</v>
      </c>
      <c r="V397" s="306">
        <f t="shared" ca="1" si="177"/>
        <v>1.0046652029131278</v>
      </c>
      <c r="W397" s="304">
        <f t="shared" ca="1" si="178"/>
        <v>6.5447850388744486</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7.5994785125871358</v>
      </c>
      <c r="AH397" s="304">
        <f t="shared" ca="1" si="202"/>
        <v>-1.2453103528985343</v>
      </c>
    </row>
    <row r="398" spans="1:34" x14ac:dyDescent="0.2">
      <c r="A398" s="347">
        <f t="shared" ca="1" si="180"/>
        <v>0.1</v>
      </c>
      <c r="B398" s="304">
        <f t="shared" ca="1" si="181"/>
        <v>21.400000000000038</v>
      </c>
      <c r="D398" s="306">
        <f t="shared" ca="1" si="182"/>
        <v>-0.54644214144382508</v>
      </c>
      <c r="E398" s="307">
        <f t="shared" ca="1" si="183"/>
        <v>-8.643562386225458</v>
      </c>
      <c r="F398" s="304">
        <f t="shared" ca="1" si="184"/>
        <v>8.6608180755929318</v>
      </c>
      <c r="G398" s="306">
        <f t="shared" ca="1" si="185"/>
        <v>19.485748449250814</v>
      </c>
      <c r="H398" s="307">
        <f t="shared" ca="1" si="186"/>
        <v>-42.575357755242152</v>
      </c>
      <c r="I398" s="304">
        <f t="shared" ca="1" si="187"/>
        <v>46.822595833788824</v>
      </c>
      <c r="J398" s="306">
        <f t="shared" ca="1" si="188"/>
        <v>642.69515803919091</v>
      </c>
      <c r="K398" s="307">
        <f t="shared" ca="1" si="189"/>
        <v>1972.1792392305379</v>
      </c>
      <c r="L398" s="304">
        <f t="shared" ca="1" si="174"/>
        <v>2074.258425996858</v>
      </c>
      <c r="M398" s="306">
        <f t="shared" ca="1" si="190"/>
        <v>-1.1415768390037742</v>
      </c>
      <c r="N398" s="304">
        <f t="shared" ca="1" si="191"/>
        <v>-65.407534864801718</v>
      </c>
      <c r="P398" s="310">
        <f t="shared" ca="1" si="192"/>
        <v>23</v>
      </c>
      <c r="Q398" s="304">
        <f t="shared" ca="1" si="193"/>
        <v>0</v>
      </c>
      <c r="R398" s="306">
        <f t="shared" ca="1" si="194"/>
        <v>0</v>
      </c>
      <c r="S398" s="307">
        <f t="shared" ca="1" si="195"/>
        <v>5.081000000000004</v>
      </c>
      <c r="T398" s="304">
        <f t="shared" ca="1" si="175"/>
        <v>49.844610000000038</v>
      </c>
      <c r="U398" s="311">
        <f t="shared" ca="1" si="176"/>
        <v>0</v>
      </c>
      <c r="V398" s="306">
        <f t="shared" ca="1" si="177"/>
        <v>1.0050928581773202</v>
      </c>
      <c r="W398" s="304">
        <f t="shared" ca="1" si="178"/>
        <v>6.7658224997330993</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7.5954146416427228</v>
      </c>
      <c r="AH398" s="304">
        <f t="shared" ca="1" si="202"/>
        <v>-1.2880899505755645</v>
      </c>
    </row>
    <row r="399" spans="1:34" x14ac:dyDescent="0.2">
      <c r="A399" s="347">
        <f t="shared" ca="1" si="180"/>
        <v>0.1</v>
      </c>
      <c r="B399" s="304">
        <f t="shared" ca="1" si="181"/>
        <v>21.500000000000039</v>
      </c>
      <c r="D399" s="306">
        <f t="shared" ca="1" si="182"/>
        <v>-0.5541572373897754</v>
      </c>
      <c r="E399" s="307">
        <f t="shared" ca="1" si="183"/>
        <v>-8.5991949495307463</v>
      </c>
      <c r="F399" s="304">
        <f t="shared" ca="1" si="184"/>
        <v>8.61703220510325</v>
      </c>
      <c r="G399" s="306">
        <f t="shared" ca="1" si="185"/>
        <v>19.430332725511835</v>
      </c>
      <c r="H399" s="307">
        <f t="shared" ca="1" si="186"/>
        <v>-43.435277250195227</v>
      </c>
      <c r="I399" s="304">
        <f t="shared" ca="1" si="187"/>
        <v>47.583202284266484</v>
      </c>
      <c r="J399" s="306">
        <f t="shared" ca="1" si="188"/>
        <v>644.64096209792899</v>
      </c>
      <c r="K399" s="307">
        <f t="shared" ca="1" si="189"/>
        <v>1967.878707480266</v>
      </c>
      <c r="L399" s="304">
        <f t="shared" ca="1" si="174"/>
        <v>2070.7748736568988</v>
      </c>
      <c r="M399" s="306">
        <f t="shared" ca="1" si="190"/>
        <v>-1.1501567399541746</v>
      </c>
      <c r="N399" s="304">
        <f t="shared" ca="1" si="191"/>
        <v>-65.899126977899954</v>
      </c>
      <c r="P399" s="310">
        <f t="shared" ca="1" si="192"/>
        <v>23</v>
      </c>
      <c r="Q399" s="304">
        <f t="shared" ca="1" si="193"/>
        <v>0</v>
      </c>
      <c r="R399" s="306">
        <f t="shared" ca="1" si="194"/>
        <v>0</v>
      </c>
      <c r="S399" s="307">
        <f t="shared" ca="1" si="195"/>
        <v>5.081000000000004</v>
      </c>
      <c r="T399" s="304">
        <f t="shared" ca="1" si="175"/>
        <v>49.844610000000038</v>
      </c>
      <c r="U399" s="311">
        <f t="shared" ca="1" si="176"/>
        <v>0</v>
      </c>
      <c r="V399" s="306">
        <f t="shared" ca="1" si="177"/>
        <v>1.0055294312880125</v>
      </c>
      <c r="W399" s="304">
        <f t="shared" ca="1" si="178"/>
        <v>6.9904568190166199</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7.5885504963359125</v>
      </c>
      <c r="AH399" s="304">
        <f t="shared" ca="1" si="202"/>
        <v>-1.3315926982352084</v>
      </c>
    </row>
    <row r="400" spans="1:34" x14ac:dyDescent="0.2">
      <c r="A400" s="347">
        <f t="shared" ca="1" si="180"/>
        <v>0.1</v>
      </c>
      <c r="B400" s="304">
        <f t="shared" ca="1" si="181"/>
        <v>21.600000000000041</v>
      </c>
      <c r="D400" s="306">
        <f t="shared" ca="1" si="182"/>
        <v>-0.56180155103368867</v>
      </c>
      <c r="E400" s="307">
        <f t="shared" ca="1" si="183"/>
        <v>-8.5541282414737871</v>
      </c>
      <c r="F400" s="304">
        <f t="shared" ca="1" si="184"/>
        <v>8.5725568504573513</v>
      </c>
      <c r="G400" s="306">
        <f t="shared" ca="1" si="185"/>
        <v>19.374152570408466</v>
      </c>
      <c r="H400" s="307">
        <f t="shared" ca="1" si="186"/>
        <v>-44.290690074342606</v>
      </c>
      <c r="I400" s="304">
        <f t="shared" ca="1" si="187"/>
        <v>48.342765902282999</v>
      </c>
      <c r="J400" s="306">
        <f t="shared" ca="1" si="188"/>
        <v>646.58118636272502</v>
      </c>
      <c r="K400" s="307">
        <f t="shared" ca="1" si="189"/>
        <v>1963.4924091140392</v>
      </c>
      <c r="L400" s="304">
        <f t="shared" ca="1" si="174"/>
        <v>2067.2130202779499</v>
      </c>
      <c r="M400" s="306">
        <f t="shared" ca="1" si="190"/>
        <v>-1.1584432002596956</v>
      </c>
      <c r="N400" s="304">
        <f t="shared" ca="1" si="191"/>
        <v>-66.373906180508996</v>
      </c>
      <c r="P400" s="310">
        <f t="shared" ca="1" si="192"/>
        <v>23</v>
      </c>
      <c r="Q400" s="304">
        <f t="shared" ca="1" si="193"/>
        <v>0</v>
      </c>
      <c r="R400" s="306">
        <f t="shared" ca="1" si="194"/>
        <v>0</v>
      </c>
      <c r="S400" s="307">
        <f t="shared" ca="1" si="195"/>
        <v>5.081000000000004</v>
      </c>
      <c r="T400" s="304">
        <f t="shared" ca="1" si="175"/>
        <v>49.844610000000038</v>
      </c>
      <c r="U400" s="311">
        <f t="shared" ca="1" si="176"/>
        <v>0</v>
      </c>
      <c r="V400" s="306">
        <f t="shared" ca="1" si="177"/>
        <v>1.005974887202675</v>
      </c>
      <c r="W400" s="304">
        <f t="shared" ca="1" si="178"/>
        <v>7.2186098055693577</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7.5790388924515621</v>
      </c>
      <c r="AH400" s="304">
        <f t="shared" ca="1" si="202"/>
        <v>-1.3758033495407624</v>
      </c>
    </row>
    <row r="401" spans="1:34" x14ac:dyDescent="0.2">
      <c r="A401" s="347">
        <f t="shared" ca="1" si="180"/>
        <v>0.1</v>
      </c>
      <c r="B401" s="304">
        <f t="shared" ca="1" si="181"/>
        <v>21.700000000000042</v>
      </c>
      <c r="D401" s="306">
        <f t="shared" ca="1" si="182"/>
        <v>-0.56937132736476803</v>
      </c>
      <c r="E401" s="307">
        <f t="shared" ca="1" si="183"/>
        <v>-8.5083766693338099</v>
      </c>
      <c r="F401" s="304">
        <f t="shared" ca="1" si="184"/>
        <v>8.5274062443212486</v>
      </c>
      <c r="G401" s="306">
        <f t="shared" ca="1" si="185"/>
        <v>19.31721543767199</v>
      </c>
      <c r="H401" s="307">
        <f t="shared" ca="1" si="186"/>
        <v>-45.141527741275986</v>
      </c>
      <c r="I401" s="304">
        <f t="shared" ca="1" si="187"/>
        <v>49.101042138449792</v>
      </c>
      <c r="J401" s="306">
        <f t="shared" ca="1" si="188"/>
        <v>648.51575476312905</v>
      </c>
      <c r="K401" s="307">
        <f t="shared" ca="1" si="189"/>
        <v>1959.0207982232582</v>
      </c>
      <c r="L401" s="304">
        <f t="shared" ca="1" si="174"/>
        <v>2063.5733987545204</v>
      </c>
      <c r="M401" s="306">
        <f t="shared" ca="1" si="190"/>
        <v>-1.1664502801005481</v>
      </c>
      <c r="N401" s="304">
        <f t="shared" ca="1" si="191"/>
        <v>-66.832678061614118</v>
      </c>
      <c r="P401" s="310">
        <f t="shared" ca="1" si="192"/>
        <v>23</v>
      </c>
      <c r="Q401" s="304">
        <f t="shared" ca="1" si="193"/>
        <v>0</v>
      </c>
      <c r="R401" s="306">
        <f t="shared" ca="1" si="194"/>
        <v>0</v>
      </c>
      <c r="S401" s="307">
        <f t="shared" ca="1" si="195"/>
        <v>5.081000000000004</v>
      </c>
      <c r="T401" s="304">
        <f t="shared" ca="1" si="175"/>
        <v>49.844610000000038</v>
      </c>
      <c r="U401" s="311">
        <f t="shared" ca="1" si="176"/>
        <v>0</v>
      </c>
      <c r="V401" s="306">
        <f t="shared" ca="1" si="177"/>
        <v>1.0064291903200293</v>
      </c>
      <c r="W401" s="304">
        <f t="shared" ca="1" si="178"/>
        <v>7.4502025929534623</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7.5670222897687918</v>
      </c>
      <c r="AH401" s="304">
        <f t="shared" ca="1" si="202"/>
        <v>-1.4207065155617697</v>
      </c>
    </row>
    <row r="402" spans="1:34" x14ac:dyDescent="0.2">
      <c r="A402" s="347">
        <f t="shared" ca="1" si="180"/>
        <v>0.1</v>
      </c>
      <c r="B402" s="304">
        <f t="shared" ca="1" si="181"/>
        <v>21.800000000000043</v>
      </c>
      <c r="D402" s="306">
        <f t="shared" ca="1" si="182"/>
        <v>-0.57686302266557321</v>
      </c>
      <c r="E402" s="307">
        <f t="shared" ca="1" si="183"/>
        <v>-8.4619548728648155</v>
      </c>
      <c r="F402" s="304">
        <f t="shared" ca="1" si="184"/>
        <v>8.4815948510477348</v>
      </c>
      <c r="G402" s="306">
        <f t="shared" ca="1" si="185"/>
        <v>19.259529135405433</v>
      </c>
      <c r="H402" s="307">
        <f t="shared" ca="1" si="186"/>
        <v>-45.987723228562466</v>
      </c>
      <c r="I402" s="304">
        <f t="shared" ca="1" si="187"/>
        <v>49.85779929223105</v>
      </c>
      <c r="J402" s="306">
        <f t="shared" ca="1" si="188"/>
        <v>650.44459199178289</v>
      </c>
      <c r="K402" s="307">
        <f t="shared" ca="1" si="189"/>
        <v>1954.4643356747663</v>
      </c>
      <c r="L402" s="304">
        <f t="shared" ca="1" si="174"/>
        <v>2059.8565500238028</v>
      </c>
      <c r="M402" s="306">
        <f t="shared" ca="1" si="190"/>
        <v>-1.174191226374673</v>
      </c>
      <c r="N402" s="304">
        <f t="shared" ca="1" si="191"/>
        <v>-67.276201612558992</v>
      </c>
      <c r="P402" s="310">
        <f t="shared" ca="1" si="192"/>
        <v>23</v>
      </c>
      <c r="Q402" s="304">
        <f t="shared" ca="1" si="193"/>
        <v>0</v>
      </c>
      <c r="R402" s="306">
        <f t="shared" ca="1" si="194"/>
        <v>0</v>
      </c>
      <c r="S402" s="307">
        <f t="shared" ca="1" si="195"/>
        <v>5.081000000000004</v>
      </c>
      <c r="T402" s="304">
        <f t="shared" ca="1" si="175"/>
        <v>49.844610000000038</v>
      </c>
      <c r="U402" s="311">
        <f t="shared" ca="1" si="176"/>
        <v>0</v>
      </c>
      <c r="V402" s="306">
        <f t="shared" ca="1" si="177"/>
        <v>1.006892304490334</v>
      </c>
      <c r="W402" s="304">
        <f t="shared" ca="1" si="178"/>
        <v>7.6851556888963009</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7.552633655031892</v>
      </c>
      <c r="AH402" s="304">
        <f t="shared" ca="1" si="202"/>
        <v>-1.4662866744643686</v>
      </c>
    </row>
    <row r="403" spans="1:34" x14ac:dyDescent="0.2">
      <c r="A403" s="347">
        <f t="shared" ca="1" si="180"/>
        <v>0.1</v>
      </c>
      <c r="B403" s="304">
        <f t="shared" ca="1" si="181"/>
        <v>21.900000000000045</v>
      </c>
      <c r="D403" s="306">
        <f t="shared" ca="1" si="182"/>
        <v>-0.58427329301140785</v>
      </c>
      <c r="E403" s="307">
        <f t="shared" ca="1" si="183"/>
        <v>-8.4148777049562185</v>
      </c>
      <c r="F403" s="304">
        <f t="shared" ca="1" si="184"/>
        <v>8.435137347447025</v>
      </c>
      <c r="G403" s="306">
        <f t="shared" ca="1" si="185"/>
        <v>19.201101806104294</v>
      </c>
      <c r="H403" s="307">
        <f t="shared" ca="1" si="186"/>
        <v>-46.829210999058091</v>
      </c>
      <c r="I403" s="304">
        <f t="shared" ca="1" si="187"/>
        <v>50.612817678555345</v>
      </c>
      <c r="J403" s="306">
        <f t="shared" ca="1" si="188"/>
        <v>652.36762353885842</v>
      </c>
      <c r="K403" s="307">
        <f t="shared" ca="1" si="189"/>
        <v>1949.8234889633852</v>
      </c>
      <c r="L403" s="304">
        <f t="shared" ca="1" si="174"/>
        <v>2056.0630229531112</v>
      </c>
      <c r="M403" s="306">
        <f t="shared" ca="1" si="190"/>
        <v>-1.1816785242170362</v>
      </c>
      <c r="N403" s="304">
        <f t="shared" ca="1" si="191"/>
        <v>-67.70519217888382</v>
      </c>
      <c r="P403" s="310">
        <f t="shared" ca="1" si="192"/>
        <v>23</v>
      </c>
      <c r="Q403" s="304">
        <f t="shared" ca="1" si="193"/>
        <v>0</v>
      </c>
      <c r="R403" s="306">
        <f t="shared" ca="1" si="194"/>
        <v>0</v>
      </c>
      <c r="S403" s="307">
        <f t="shared" ca="1" si="195"/>
        <v>5.081000000000004</v>
      </c>
      <c r="T403" s="304">
        <f t="shared" ca="1" si="175"/>
        <v>49.844610000000038</v>
      </c>
      <c r="U403" s="311">
        <f t="shared" ca="1" si="176"/>
        <v>0</v>
      </c>
      <c r="V403" s="306">
        <f t="shared" ca="1" si="177"/>
        <v>1.0073641930258683</v>
      </c>
      <c r="W403" s="304">
        <f t="shared" ca="1" si="178"/>
        <v>7.9233890248721011</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7.5359972506143462</v>
      </c>
      <c r="AH403" s="304">
        <f t="shared" ca="1" si="202"/>
        <v>-1.5125281812431204</v>
      </c>
    </row>
    <row r="404" spans="1:34" x14ac:dyDescent="0.2">
      <c r="A404" s="347">
        <f t="shared" ca="1" si="180"/>
        <v>0.1</v>
      </c>
      <c r="B404" s="304">
        <f t="shared" ca="1" si="181"/>
        <v>22.000000000000046</v>
      </c>
      <c r="D404" s="306">
        <f t="shared" ca="1" si="182"/>
        <v>-0.59159898370092501</v>
      </c>
      <c r="E404" s="307">
        <f t="shared" ca="1" si="183"/>
        <v>-8.3671602132877911</v>
      </c>
      <c r="F404" s="304">
        <f t="shared" ca="1" si="184"/>
        <v>8.3880486045529175</v>
      </c>
      <c r="G404" s="306">
        <f t="shared" ca="1" si="185"/>
        <v>19.1419419077342</v>
      </c>
      <c r="H404" s="307">
        <f t="shared" ca="1" si="186"/>
        <v>-47.665927020386867</v>
      </c>
      <c r="I404" s="304">
        <f t="shared" ca="1" si="187"/>
        <v>51.365888863251634</v>
      </c>
      <c r="J404" s="306">
        <f t="shared" ca="1" si="188"/>
        <v>654.2847757245504</v>
      </c>
      <c r="K404" s="307">
        <f t="shared" ca="1" si="189"/>
        <v>1945.0987320624129</v>
      </c>
      <c r="L404" s="304">
        <f t="shared" ca="1" si="174"/>
        <v>2052.1933742256674</v>
      </c>
      <c r="M404" s="306">
        <f t="shared" ca="1" si="190"/>
        <v>-1.1889239453586866</v>
      </c>
      <c r="N404" s="304">
        <f t="shared" ca="1" si="191"/>
        <v>-68.120324231095239</v>
      </c>
      <c r="P404" s="310">
        <f t="shared" ca="1" si="192"/>
        <v>23</v>
      </c>
      <c r="Q404" s="304">
        <f t="shared" ca="1" si="193"/>
        <v>0</v>
      </c>
      <c r="R404" s="306">
        <f t="shared" ca="1" si="194"/>
        <v>0</v>
      </c>
      <c r="S404" s="307">
        <f t="shared" ca="1" si="195"/>
        <v>5.081000000000004</v>
      </c>
      <c r="T404" s="304">
        <f t="shared" ca="1" si="175"/>
        <v>49.844610000000038</v>
      </c>
      <c r="U404" s="311">
        <f t="shared" ca="1" si="176"/>
        <v>0</v>
      </c>
      <c r="V404" s="306">
        <f t="shared" ca="1" si="177"/>
        <v>1.0078448187115974</v>
      </c>
      <c r="W404" s="304">
        <f t="shared" ca="1" si="178"/>
        <v>8.1648220057448864</v>
      </c>
      <c r="Y404" s="314" t="str">
        <f t="shared" ca="1" si="196"/>
        <v/>
      </c>
      <c r="Z404" s="315" t="str">
        <f t="shared" ca="1" si="197"/>
        <v/>
      </c>
      <c r="AA404" s="316" t="str">
        <f t="shared" ca="1" si="198"/>
        <v/>
      </c>
      <c r="AC404" s="310">
        <f t="shared" ca="1" si="199"/>
        <v>22.000000000000046</v>
      </c>
      <c r="AD404" s="323">
        <f t="shared" ca="1" si="200"/>
        <v>654.2847757245504</v>
      </c>
      <c r="AE404" s="324" t="e">
        <f t="shared" ca="1" si="179"/>
        <v>#N/A</v>
      </c>
      <c r="AG404" s="306">
        <f t="shared" ca="1" si="201"/>
        <v>7.517229354684849</v>
      </c>
      <c r="AH404" s="304">
        <f t="shared" ca="1" si="202"/>
        <v>-1.5594152774792551</v>
      </c>
    </row>
    <row r="405" spans="1:34" x14ac:dyDescent="0.2">
      <c r="A405" s="347">
        <f t="shared" ca="1" si="180"/>
        <v>0.1</v>
      </c>
      <c r="B405" s="304">
        <f t="shared" ca="1" si="181"/>
        <v>22.100000000000048</v>
      </c>
      <c r="D405" s="306">
        <f t="shared" ca="1" si="182"/>
        <v>-0.5988371195333464</v>
      </c>
      <c r="E405" s="307">
        <f t="shared" ca="1" si="183"/>
        <v>-8.3188176228744037</v>
      </c>
      <c r="F405" s="304">
        <f t="shared" ca="1" si="184"/>
        <v>8.3403436702798253</v>
      </c>
      <c r="G405" s="306">
        <f t="shared" ca="1" si="185"/>
        <v>19.082058195780867</v>
      </c>
      <c r="H405" s="307">
        <f t="shared" ca="1" si="186"/>
        <v>-48.497808782674305</v>
      </c>
      <c r="I405" s="304">
        <f t="shared" ca="1" si="187"/>
        <v>52.116814961277214</v>
      </c>
      <c r="J405" s="306">
        <f t="shared" ca="1" si="188"/>
        <v>656.19597572972611</v>
      </c>
      <c r="K405" s="307">
        <f t="shared" ca="1" si="189"/>
        <v>1940.2905452722598</v>
      </c>
      <c r="L405" s="304">
        <f t="shared" ca="1" si="174"/>
        <v>2048.2481682249372</v>
      </c>
      <c r="M405" s="306">
        <f t="shared" ca="1" si="190"/>
        <v>-1.1959385934519002</v>
      </c>
      <c r="N405" s="304">
        <f t="shared" ca="1" si="191"/>
        <v>-68.522233961605878</v>
      </c>
      <c r="P405" s="310">
        <f t="shared" ca="1" si="192"/>
        <v>23</v>
      </c>
      <c r="Q405" s="304">
        <f t="shared" ca="1" si="193"/>
        <v>0</v>
      </c>
      <c r="R405" s="306">
        <f t="shared" ca="1" si="194"/>
        <v>0</v>
      </c>
      <c r="S405" s="307">
        <f t="shared" ca="1" si="195"/>
        <v>5.081000000000004</v>
      </c>
      <c r="T405" s="304">
        <f t="shared" ca="1" si="175"/>
        <v>49.844610000000038</v>
      </c>
      <c r="U405" s="311">
        <f t="shared" ca="1" si="176"/>
        <v>0</v>
      </c>
      <c r="V405" s="306">
        <f t="shared" ca="1" si="177"/>
        <v>1.0083341438160045</v>
      </c>
      <c r="W405" s="304">
        <f t="shared" ca="1" si="178"/>
        <v>8.4093735594026171</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7.496438918416521</v>
      </c>
      <c r="AH405" s="304">
        <f t="shared" ca="1" si="202"/>
        <v>-1.6069321011109781</v>
      </c>
    </row>
    <row r="406" spans="1:34" x14ac:dyDescent="0.2">
      <c r="A406" s="347">
        <f t="shared" ca="1" si="180"/>
        <v>0.1</v>
      </c>
      <c r="B406" s="304">
        <f t="shared" ca="1" si="181"/>
        <v>22.200000000000049</v>
      </c>
      <c r="D406" s="306">
        <f t="shared" ca="1" si="182"/>
        <v>-0.60598489585480064</v>
      </c>
      <c r="E406" s="307">
        <f t="shared" ca="1" si="183"/>
        <v>-8.2698653194102008</v>
      </c>
      <c r="F406" s="304">
        <f t="shared" ca="1" si="184"/>
        <v>8.2920377528800326</v>
      </c>
      <c r="G406" s="306">
        <f t="shared" ca="1" si="185"/>
        <v>19.021459706195387</v>
      </c>
      <c r="H406" s="307">
        <f t="shared" ca="1" si="186"/>
        <v>-49.324795314615322</v>
      </c>
      <c r="I406" s="304">
        <f t="shared" ca="1" si="187"/>
        <v>52.865407992212752</v>
      </c>
      <c r="J406" s="306">
        <f t="shared" ca="1" si="188"/>
        <v>658.10115162482498</v>
      </c>
      <c r="K406" s="307">
        <f t="shared" ca="1" si="189"/>
        <v>1935.3994150673952</v>
      </c>
      <c r="L406" s="304">
        <f t="shared" ca="1" si="174"/>
        <v>2044.2279769177255</v>
      </c>
      <c r="M406" s="306">
        <f t="shared" ca="1" si="190"/>
        <v>-1.2027329465001644</v>
      </c>
      <c r="N406" s="304">
        <f t="shared" ca="1" si="191"/>
        <v>-68.911521715793256</v>
      </c>
      <c r="P406" s="310">
        <f t="shared" ca="1" si="192"/>
        <v>23</v>
      </c>
      <c r="Q406" s="304">
        <f t="shared" ca="1" si="193"/>
        <v>0</v>
      </c>
      <c r="R406" s="306">
        <f t="shared" ca="1" si="194"/>
        <v>0</v>
      </c>
      <c r="S406" s="307">
        <f t="shared" ca="1" si="195"/>
        <v>5.081000000000004</v>
      </c>
      <c r="T406" s="304">
        <f t="shared" ca="1" si="175"/>
        <v>49.844610000000038</v>
      </c>
      <c r="U406" s="311">
        <f t="shared" ca="1" si="176"/>
        <v>0</v>
      </c>
      <c r="V406" s="306">
        <f t="shared" ca="1" si="177"/>
        <v>1.0088321301020837</v>
      </c>
      <c r="W406" s="304">
        <f t="shared" ca="1" si="178"/>
        <v>8.6569621863157842</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7.4737281654714272</v>
      </c>
      <c r="AH406" s="304">
        <f t="shared" ca="1" si="202"/>
        <v>-1.6550626962020489</v>
      </c>
    </row>
    <row r="407" spans="1:34" x14ac:dyDescent="0.2">
      <c r="A407" s="347">
        <f t="shared" ca="1" si="180"/>
        <v>0.1</v>
      </c>
      <c r="B407" s="304">
        <f t="shared" ca="1" si="181"/>
        <v>22.30000000000005</v>
      </c>
      <c r="D407" s="306">
        <f t="shared" ca="1" si="182"/>
        <v>-0.61303967030299955</v>
      </c>
      <c r="E407" s="307">
        <f t="shared" ca="1" si="183"/>
        <v>-8.2203188333340158</v>
      </c>
      <c r="F407" s="304">
        <f t="shared" ca="1" si="184"/>
        <v>8.2431462051228426</v>
      </c>
      <c r="G407" s="306">
        <f t="shared" ca="1" si="185"/>
        <v>18.960155739165085</v>
      </c>
      <c r="H407" s="307">
        <f t="shared" ca="1" si="186"/>
        <v>-50.146827197948724</v>
      </c>
      <c r="I407" s="304">
        <f t="shared" ca="1" si="187"/>
        <v>53.611489287971892</v>
      </c>
      <c r="J407" s="306">
        <f t="shared" ca="1" si="188"/>
        <v>660.00023239709299</v>
      </c>
      <c r="K407" s="307">
        <f t="shared" ca="1" si="189"/>
        <v>1930.425833941767</v>
      </c>
      <c r="L407" s="304">
        <f t="shared" ca="1" si="174"/>
        <v>2040.1333797362327</v>
      </c>
      <c r="M407" s="306">
        <f t="shared" ca="1" si="190"/>
        <v>-1.2093168965389212</v>
      </c>
      <c r="N407" s="304">
        <f t="shared" ca="1" si="191"/>
        <v>-69.288754265539012</v>
      </c>
      <c r="P407" s="310">
        <f t="shared" ca="1" si="192"/>
        <v>23</v>
      </c>
      <c r="Q407" s="304">
        <f t="shared" ca="1" si="193"/>
        <v>0</v>
      </c>
      <c r="R407" s="306">
        <f t="shared" ca="1" si="194"/>
        <v>0</v>
      </c>
      <c r="S407" s="307">
        <f t="shared" ca="1" si="195"/>
        <v>5.081000000000004</v>
      </c>
      <c r="T407" s="304">
        <f t="shared" ca="1" si="175"/>
        <v>49.844610000000038</v>
      </c>
      <c r="U407" s="311">
        <f t="shared" ca="1" si="176"/>
        <v>0</v>
      </c>
      <c r="V407" s="306">
        <f t="shared" ca="1" si="177"/>
        <v>1.0093387388384676</v>
      </c>
      <c r="W407" s="304">
        <f t="shared" ca="1" si="178"/>
        <v>8.9075060089560036</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7.4491931386610801</v>
      </c>
      <c r="AH407" s="304">
        <f t="shared" ca="1" si="202"/>
        <v>-1.7037910226954887</v>
      </c>
    </row>
    <row r="408" spans="1:34" x14ac:dyDescent="0.2">
      <c r="A408" s="347">
        <f t="shared" ca="1" si="180"/>
        <v>0.1</v>
      </c>
      <c r="B408" s="304">
        <f t="shared" ca="1" si="181"/>
        <v>22.400000000000052</v>
      </c>
      <c r="D408" s="306">
        <f t="shared" ca="1" si="182"/>
        <v>-0.61999895518566739</v>
      </c>
      <c r="E408" s="307">
        <f t="shared" ca="1" si="183"/>
        <v>-8.1701938245485373</v>
      </c>
      <c r="F408" s="304">
        <f t="shared" ca="1" si="184"/>
        <v>8.1936845091278911</v>
      </c>
      <c r="G408" s="306">
        <f t="shared" ca="1" si="185"/>
        <v>18.898155843646517</v>
      </c>
      <c r="H408" s="307">
        <f t="shared" ca="1" si="186"/>
        <v>-50.963846580403576</v>
      </c>
      <c r="I408" s="304">
        <f t="shared" ca="1" si="187"/>
        <v>54.354888948112702</v>
      </c>
      <c r="J408" s="306">
        <f t="shared" ca="1" si="188"/>
        <v>661.89314797623354</v>
      </c>
      <c r="K408" s="307">
        <f t="shared" ca="1" si="189"/>
        <v>1925.3703002528493</v>
      </c>
      <c r="L408" s="304">
        <f t="shared" ca="1" si="174"/>
        <v>2035.9649634592527</v>
      </c>
      <c r="M408" s="306">
        <f t="shared" ca="1" si="190"/>
        <v>-1.215699786716115</v>
      </c>
      <c r="N408" s="304">
        <f t="shared" ca="1" si="191"/>
        <v>-69.654466933787731</v>
      </c>
      <c r="P408" s="310">
        <f t="shared" ca="1" si="192"/>
        <v>23</v>
      </c>
      <c r="Q408" s="304">
        <f t="shared" ca="1" si="193"/>
        <v>0</v>
      </c>
      <c r="R408" s="306">
        <f t="shared" ca="1" si="194"/>
        <v>0</v>
      </c>
      <c r="S408" s="307">
        <f t="shared" ca="1" si="195"/>
        <v>5.081000000000004</v>
      </c>
      <c r="T408" s="304">
        <f t="shared" ca="1" si="175"/>
        <v>49.844610000000038</v>
      </c>
      <c r="U408" s="311">
        <f t="shared" ca="1" si="176"/>
        <v>0</v>
      </c>
      <c r="V408" s="306">
        <f t="shared" ca="1" si="177"/>
        <v>1.0098539308106884</v>
      </c>
      <c r="W408" s="304">
        <f t="shared" ca="1" si="178"/>
        <v>9.1609228210131821</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7.4229241983439387</v>
      </c>
      <c r="AH408" s="304">
        <f t="shared" ca="1" si="202"/>
        <v>-1.7531009661397357</v>
      </c>
    </row>
    <row r="409" spans="1:34" x14ac:dyDescent="0.2">
      <c r="A409" s="347">
        <f t="shared" ca="1" si="180"/>
        <v>0.1</v>
      </c>
      <c r="B409" s="304">
        <f t="shared" ca="1" si="181"/>
        <v>22.500000000000053</v>
      </c>
      <c r="D409" s="306">
        <f t="shared" ca="1" si="182"/>
        <v>-0.62686041043392382</v>
      </c>
      <c r="E409" s="307">
        <f t="shared" ca="1" si="183"/>
        <v>-8.1195060677349726</v>
      </c>
      <c r="F409" s="304">
        <f t="shared" ca="1" si="184"/>
        <v>8.1436682617942164</v>
      </c>
      <c r="G409" s="306">
        <f t="shared" ca="1" si="185"/>
        <v>18.835469802603125</v>
      </c>
      <c r="H409" s="307">
        <f t="shared" ca="1" si="186"/>
        <v>-51.775797187177076</v>
      </c>
      <c r="I409" s="304">
        <f t="shared" ca="1" si="187"/>
        <v>55.095445338543797</v>
      </c>
      <c r="J409" s="306">
        <f t="shared" ca="1" si="188"/>
        <v>663.77982925854599</v>
      </c>
      <c r="K409" s="307">
        <f t="shared" ca="1" si="189"/>
        <v>1920.2333180644703</v>
      </c>
      <c r="L409" s="304">
        <f t="shared" ca="1" si="174"/>
        <v>2031.723322092698</v>
      </c>
      <c r="M409" s="306">
        <f t="shared" ca="1" si="190"/>
        <v>-1.2218904459216517</v>
      </c>
      <c r="N409" s="304">
        <f t="shared" ca="1" si="191"/>
        <v>-70.009165578668799</v>
      </c>
      <c r="P409" s="310">
        <f t="shared" ca="1" si="192"/>
        <v>23</v>
      </c>
      <c r="Q409" s="304">
        <f t="shared" ca="1" si="193"/>
        <v>0</v>
      </c>
      <c r="R409" s="306">
        <f t="shared" ca="1" si="194"/>
        <v>0</v>
      </c>
      <c r="S409" s="307">
        <f t="shared" ca="1" si="195"/>
        <v>5.081000000000004</v>
      </c>
      <c r="T409" s="304">
        <f t="shared" ca="1" si="175"/>
        <v>49.844610000000038</v>
      </c>
      <c r="U409" s="311">
        <f t="shared" ca="1" si="176"/>
        <v>0</v>
      </c>
      <c r="V409" s="306">
        <f t="shared" ca="1" si="177"/>
        <v>1.0103776663325517</v>
      </c>
      <c r="W409" s="304">
        <f t="shared" ca="1" si="178"/>
        <v>9.4171301363521884</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7.3950064767828962</v>
      </c>
      <c r="AH409" s="304">
        <f t="shared" ca="1" si="202"/>
        <v>-1.8029763473751574</v>
      </c>
    </row>
    <row r="410" spans="1:34" x14ac:dyDescent="0.2">
      <c r="A410" s="347">
        <f t="shared" ca="1" si="180"/>
        <v>0.1</v>
      </c>
      <c r="B410" s="304">
        <f t="shared" ca="1" si="181"/>
        <v>22.600000000000055</v>
      </c>
      <c r="D410" s="306">
        <f t="shared" ca="1" si="182"/>
        <v>-0.63362183707713882</v>
      </c>
      <c r="E410" s="307">
        <f t="shared" ca="1" si="183"/>
        <v>-8.0682714382128893</v>
      </c>
      <c r="F410" s="304">
        <f t="shared" ca="1" si="184"/>
        <v>8.0931131607745908</v>
      </c>
      <c r="G410" s="306">
        <f t="shared" ca="1" si="185"/>
        <v>18.772107618895411</v>
      </c>
      <c r="H410" s="307">
        <f t="shared" ca="1" si="186"/>
        <v>-52.582624330998364</v>
      </c>
      <c r="I410" s="304">
        <f t="shared" ca="1" si="187"/>
        <v>55.833004629791262</v>
      </c>
      <c r="J410" s="306">
        <f t="shared" ca="1" si="188"/>
        <v>665.66020812962097</v>
      </c>
      <c r="K410" s="307">
        <f t="shared" ca="1" si="189"/>
        <v>1915.0153969885614</v>
      </c>
      <c r="L410" s="304">
        <f t="shared" ca="1" si="174"/>
        <v>2027.4090567496307</v>
      </c>
      <c r="M410" s="306">
        <f t="shared" ca="1" si="190"/>
        <v>-1.227897221112666</v>
      </c>
      <c r="N410" s="304">
        <f t="shared" ca="1" si="191"/>
        <v>-70.353328445597796</v>
      </c>
      <c r="P410" s="310">
        <f t="shared" ca="1" si="192"/>
        <v>23</v>
      </c>
      <c r="Q410" s="304">
        <f t="shared" ca="1" si="193"/>
        <v>0</v>
      </c>
      <c r="R410" s="306">
        <f t="shared" ca="1" si="194"/>
        <v>0</v>
      </c>
      <c r="S410" s="307">
        <f t="shared" ca="1" si="195"/>
        <v>5.081000000000004</v>
      </c>
      <c r="T410" s="304">
        <f t="shared" ca="1" si="175"/>
        <v>49.844610000000038</v>
      </c>
      <c r="U410" s="311">
        <f t="shared" ca="1" si="176"/>
        <v>0</v>
      </c>
      <c r="V410" s="306">
        <f t="shared" ca="1" si="177"/>
        <v>1.0109099052576211</v>
      </c>
      <c r="W410" s="304">
        <f t="shared" ca="1" si="178"/>
        <v>9.6760452376524455</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7.3655202923565906</v>
      </c>
      <c r="AH410" s="304">
        <f t="shared" ca="1" si="202"/>
        <v>-1.8534009321692937</v>
      </c>
    </row>
    <row r="411" spans="1:34" x14ac:dyDescent="0.2">
      <c r="A411" s="347">
        <f t="shared" ca="1" si="180"/>
        <v>0.1</v>
      </c>
      <c r="B411" s="304">
        <f t="shared" ca="1" si="181"/>
        <v>22.700000000000056</v>
      </c>
      <c r="D411" s="306">
        <f t="shared" ca="1" si="182"/>
        <v>-0.64028117119065486</v>
      </c>
      <c r="E411" s="307">
        <f t="shared" ca="1" si="183"/>
        <v>-8.0165058983019541</v>
      </c>
      <c r="F411" s="304">
        <f t="shared" ca="1" si="184"/>
        <v>8.0420349909516862</v>
      </c>
      <c r="G411" s="306">
        <f t="shared" ca="1" si="185"/>
        <v>18.708079501776346</v>
      </c>
      <c r="H411" s="307">
        <f t="shared" ca="1" si="186"/>
        <v>-53.38427492082856</v>
      </c>
      <c r="I411" s="304">
        <f t="shared" ca="1" si="187"/>
        <v>56.567420371335558</v>
      </c>
      <c r="J411" s="306">
        <f t="shared" ca="1" si="188"/>
        <v>667.53421748565461</v>
      </c>
      <c r="K411" s="307">
        <f t="shared" ca="1" si="189"/>
        <v>1909.7170520259701</v>
      </c>
      <c r="L411" s="304">
        <f t="shared" ca="1" si="174"/>
        <v>2023.0227755299611</v>
      </c>
      <c r="M411" s="306">
        <f t="shared" ca="1" si="190"/>
        <v>-1.233728007477608</v>
      </c>
      <c r="N411" s="304">
        <f t="shared" ca="1" si="191"/>
        <v>-70.687407895551402</v>
      </c>
      <c r="P411" s="310">
        <f t="shared" ca="1" si="192"/>
        <v>23</v>
      </c>
      <c r="Q411" s="304">
        <f t="shared" ca="1" si="193"/>
        <v>0</v>
      </c>
      <c r="R411" s="306">
        <f t="shared" ca="1" si="194"/>
        <v>0</v>
      </c>
      <c r="S411" s="307">
        <f t="shared" ca="1" si="195"/>
        <v>5.081000000000004</v>
      </c>
      <c r="T411" s="304">
        <f t="shared" ca="1" si="175"/>
        <v>49.844610000000038</v>
      </c>
      <c r="U411" s="311">
        <f t="shared" ca="1" si="176"/>
        <v>0</v>
      </c>
      <c r="V411" s="306">
        <f t="shared" ca="1" si="177"/>
        <v>1.0114506069907925</v>
      </c>
      <c r="W411" s="304">
        <f t="shared" ca="1" si="178"/>
        <v>9.9375852246761429</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7.3345415272026333</v>
      </c>
      <c r="AH411" s="304">
        <f t="shared" ca="1" si="202"/>
        <v>-1.9043584407896945</v>
      </c>
    </row>
    <row r="412" spans="1:34" x14ac:dyDescent="0.2">
      <c r="A412" s="347">
        <f t="shared" ca="1" si="180"/>
        <v>0.1</v>
      </c>
      <c r="B412" s="304">
        <f t="shared" ca="1" si="181"/>
        <v>22.800000000000058</v>
      </c>
      <c r="D412" s="306">
        <f t="shared" ca="1" si="182"/>
        <v>-0.64683647827225976</v>
      </c>
      <c r="E412" s="307">
        <f t="shared" ca="1" si="183"/>
        <v>-7.9642254841482734</v>
      </c>
      <c r="F412" s="304">
        <f t="shared" ca="1" si="184"/>
        <v>7.9904496113786028</v>
      </c>
      <c r="G412" s="306">
        <f t="shared" ca="1" si="185"/>
        <v>18.643395853949119</v>
      </c>
      <c r="H412" s="307">
        <f t="shared" ca="1" si="186"/>
        <v>-54.180697469243384</v>
      </c>
      <c r="I412" s="304">
        <f t="shared" ca="1" si="187"/>
        <v>57.29855309884119</v>
      </c>
      <c r="J412" s="306">
        <f t="shared" ca="1" si="188"/>
        <v>669.40179125344093</v>
      </c>
      <c r="K412" s="307">
        <f t="shared" ca="1" si="189"/>
        <v>1904.3388034064665</v>
      </c>
      <c r="L412" s="304">
        <f t="shared" ca="1" si="174"/>
        <v>2018.5650933999846</v>
      </c>
      <c r="M412" s="306">
        <f t="shared" ca="1" si="190"/>
        <v>-1.2393902765771119</v>
      </c>
      <c r="N412" s="304">
        <f t="shared" ca="1" si="191"/>
        <v>-71.011832017420318</v>
      </c>
      <c r="P412" s="310">
        <f t="shared" ca="1" si="192"/>
        <v>23</v>
      </c>
      <c r="Q412" s="304">
        <f t="shared" ca="1" si="193"/>
        <v>0</v>
      </c>
      <c r="R412" s="306">
        <f t="shared" ca="1" si="194"/>
        <v>0</v>
      </c>
      <c r="S412" s="307">
        <f t="shared" ca="1" si="195"/>
        <v>5.081000000000004</v>
      </c>
      <c r="T412" s="304">
        <f t="shared" ca="1" si="175"/>
        <v>49.844610000000038</v>
      </c>
      <c r="U412" s="311">
        <f t="shared" ca="1" si="176"/>
        <v>0</v>
      </c>
      <c r="V412" s="306">
        <f t="shared" ca="1" si="177"/>
        <v>1.0119997304999564</v>
      </c>
      <c r="W412" s="304">
        <f t="shared" ca="1" si="178"/>
        <v>10.201667062113209</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7.3021419715717801</v>
      </c>
      <c r="AH412" s="304">
        <f t="shared" ca="1" si="202"/>
        <v>-1.9558325575036677</v>
      </c>
    </row>
    <row r="413" spans="1:34" x14ac:dyDescent="0.2">
      <c r="A413" s="347">
        <f t="shared" ca="1" si="180"/>
        <v>0.1</v>
      </c>
      <c r="B413" s="304">
        <f t="shared" ca="1" si="181"/>
        <v>22.900000000000059</v>
      </c>
      <c r="D413" s="306">
        <f t="shared" ca="1" si="182"/>
        <v>-0.65328594800738471</v>
      </c>
      <c r="E413" s="307">
        <f t="shared" ca="1" si="183"/>
        <v>-7.9114462929832419</v>
      </c>
      <c r="F413" s="304">
        <f t="shared" ca="1" si="184"/>
        <v>7.9383729426515472</v>
      </c>
      <c r="G413" s="306">
        <f t="shared" ca="1" si="185"/>
        <v>18.57806725914838</v>
      </c>
      <c r="H413" s="307">
        <f t="shared" ca="1" si="186"/>
        <v>-54.971842098541707</v>
      </c>
      <c r="I413" s="304">
        <f t="shared" ca="1" si="187"/>
        <v>58.026269971388331</v>
      </c>
      <c r="J413" s="306">
        <f t="shared" ca="1" si="188"/>
        <v>671.26286440909576</v>
      </c>
      <c r="K413" s="307">
        <f t="shared" ca="1" si="189"/>
        <v>1898.8811764280772</v>
      </c>
      <c r="L413" s="304">
        <f t="shared" ca="1" si="174"/>
        <v>2014.0366320719152</v>
      </c>
      <c r="M413" s="306">
        <f t="shared" ca="1" si="190"/>
        <v>-1.2448911025937421</v>
      </c>
      <c r="N413" s="304">
        <f t="shared" ca="1" si="191"/>
        <v>-71.327006132008989</v>
      </c>
      <c r="P413" s="310">
        <f t="shared" ca="1" si="192"/>
        <v>23</v>
      </c>
      <c r="Q413" s="304">
        <f t="shared" ca="1" si="193"/>
        <v>0</v>
      </c>
      <c r="R413" s="306">
        <f t="shared" ca="1" si="194"/>
        <v>0</v>
      </c>
      <c r="S413" s="307">
        <f t="shared" ca="1" si="195"/>
        <v>5.081000000000004</v>
      </c>
      <c r="T413" s="304">
        <f t="shared" ca="1" si="175"/>
        <v>49.844610000000038</v>
      </c>
      <c r="U413" s="311">
        <f t="shared" ca="1" si="176"/>
        <v>0</v>
      </c>
      <c r="V413" s="306">
        <f t="shared" ca="1" si="177"/>
        <v>1.0125572343277305</v>
      </c>
      <c r="W413" s="304">
        <f t="shared" ca="1" si="178"/>
        <v>10.46820762695322</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7.2683896378910582</v>
      </c>
      <c r="AH413" s="304">
        <f t="shared" ca="1" si="202"/>
        <v>-2.0078069399947256</v>
      </c>
    </row>
    <row r="414" spans="1:34" x14ac:dyDescent="0.2">
      <c r="A414" s="347">
        <f t="shared" ca="1" si="180"/>
        <v>0.1</v>
      </c>
      <c r="B414" s="304">
        <f t="shared" ca="1" si="181"/>
        <v>23.00000000000006</v>
      </c>
      <c r="D414" s="306">
        <f t="shared" ca="1" si="182"/>
        <v>-0.659627889386738</v>
      </c>
      <c r="E414" s="307">
        <f t="shared" ca="1" si="183"/>
        <v>-7.8581844707873945</v>
      </c>
      <c r="F414" s="304">
        <f t="shared" ca="1" si="184"/>
        <v>7.8858209546870235</v>
      </c>
      <c r="G414" s="306">
        <f t="shared" ca="1" si="185"/>
        <v>18.512104470209707</v>
      </c>
      <c r="H414" s="307">
        <f t="shared" ca="1" si="186"/>
        <v>-55.757660545620446</v>
      </c>
      <c r="I414" s="304">
        <f t="shared" ca="1" si="187"/>
        <v>58.750444436077224</v>
      </c>
      <c r="J414" s="306">
        <f t="shared" ca="1" si="188"/>
        <v>673.11737299556364</v>
      </c>
      <c r="K414" s="307">
        <f t="shared" ca="1" si="189"/>
        <v>1893.3447012958691</v>
      </c>
      <c r="L414" s="304">
        <f t="shared" ca="1" si="174"/>
        <v>2009.4380198835674</v>
      </c>
      <c r="M414" s="306">
        <f t="shared" ca="1" si="190"/>
        <v>-1.250237186816374</v>
      </c>
      <c r="N414" s="304">
        <f t="shared" ca="1" si="191"/>
        <v>-71.633314194887276</v>
      </c>
      <c r="P414" s="310">
        <f t="shared" ca="1" si="192"/>
        <v>23</v>
      </c>
      <c r="Q414" s="304">
        <f t="shared" ca="1" si="193"/>
        <v>0</v>
      </c>
      <c r="R414" s="306">
        <f t="shared" ca="1" si="194"/>
        <v>0</v>
      </c>
      <c r="S414" s="307">
        <f t="shared" ca="1" si="195"/>
        <v>5.081000000000004</v>
      </c>
      <c r="T414" s="304">
        <f t="shared" ca="1" si="175"/>
        <v>49.844610000000038</v>
      </c>
      <c r="U414" s="311">
        <f t="shared" ca="1" si="176"/>
        <v>0</v>
      </c>
      <c r="V414" s="306">
        <f t="shared" ca="1" si="177"/>
        <v>1.0131230766032606</v>
      </c>
      <c r="W414" s="304">
        <f t="shared" ca="1" si="178"/>
        <v>10.737123755336796</v>
      </c>
      <c r="Y414" s="314" t="str">
        <f t="shared" ca="1" si="196"/>
        <v/>
      </c>
      <c r="Z414" s="315" t="str">
        <f t="shared" ca="1" si="197"/>
        <v/>
      </c>
      <c r="AA414" s="316" t="str">
        <f t="shared" ca="1" si="198"/>
        <v/>
      </c>
      <c r="AC414" s="310">
        <f t="shared" ca="1" si="199"/>
        <v>23.00000000000006</v>
      </c>
      <c r="AD414" s="323">
        <f t="shared" ca="1" si="200"/>
        <v>673.11737299556364</v>
      </c>
      <c r="AE414" s="324" t="e">
        <f t="shared" ca="1" si="179"/>
        <v>#N/A</v>
      </c>
      <c r="AG414" s="306">
        <f t="shared" ca="1" si="201"/>
        <v>7.2333490472721831</v>
      </c>
      <c r="AH414" s="304">
        <f t="shared" ca="1" si="202"/>
        <v>-2.0602652286859304</v>
      </c>
    </row>
    <row r="415" spans="1:34" x14ac:dyDescent="0.2">
      <c r="A415" s="347">
        <f t="shared" ca="1" si="180"/>
        <v>0.1</v>
      </c>
      <c r="B415" s="304">
        <f t="shared" ca="1" si="181"/>
        <v>23.100000000000062</v>
      </c>
      <c r="D415" s="306">
        <f t="shared" ca="1" si="182"/>
        <v>-0.66586072614348724</v>
      </c>
      <c r="E415" s="307">
        <f t="shared" ca="1" si="183"/>
        <v>-7.8044562003355908</v>
      </c>
      <c r="F415" s="304">
        <f t="shared" ca="1" si="184"/>
        <v>7.8328096548797213</v>
      </c>
      <c r="G415" s="306">
        <f t="shared" ca="1" si="185"/>
        <v>18.445518397595357</v>
      </c>
      <c r="H415" s="307">
        <f t="shared" ca="1" si="186"/>
        <v>-56.538106165654007</v>
      </c>
      <c r="I415" s="304">
        <f t="shared" ca="1" si="187"/>
        <v>59.470955917614042</v>
      </c>
      <c r="J415" s="306">
        <f t="shared" ca="1" si="188"/>
        <v>674.96525413895392</v>
      </c>
      <c r="K415" s="307">
        <f t="shared" ca="1" si="189"/>
        <v>1887.7299129603055</v>
      </c>
      <c r="L415" s="304">
        <f t="shared" ca="1" si="174"/>
        <v>2004.7698916783406</v>
      </c>
      <c r="M415" s="306">
        <f t="shared" ca="1" si="190"/>
        <v>-1.2554348804783193</v>
      </c>
      <c r="N415" s="304">
        <f t="shared" ca="1" si="191"/>
        <v>-71.931120104918648</v>
      </c>
      <c r="P415" s="310">
        <f t="shared" ca="1" si="192"/>
        <v>23</v>
      </c>
      <c r="Q415" s="304">
        <f t="shared" ca="1" si="193"/>
        <v>0</v>
      </c>
      <c r="R415" s="306">
        <f t="shared" ca="1" si="194"/>
        <v>0</v>
      </c>
      <c r="S415" s="307">
        <f t="shared" ca="1" si="195"/>
        <v>5.081000000000004</v>
      </c>
      <c r="T415" s="304">
        <f t="shared" ca="1" si="175"/>
        <v>49.844610000000038</v>
      </c>
      <c r="U415" s="311">
        <f t="shared" ca="1" si="176"/>
        <v>0</v>
      </c>
      <c r="V415" s="306">
        <f t="shared" ca="1" si="177"/>
        <v>1.0136972150540748</v>
      </c>
      <c r="W415" s="304">
        <f t="shared" ca="1" si="178"/>
        <v>11.008332288841029</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7.1970814909588308</v>
      </c>
      <c r="AH415" s="304">
        <f t="shared" ca="1" si="202"/>
        <v>-2.1131910559607929</v>
      </c>
    </row>
    <row r="416" spans="1:34" x14ac:dyDescent="0.2">
      <c r="A416" s="347">
        <f t="shared" ca="1" si="180"/>
        <v>0.1</v>
      </c>
      <c r="B416" s="304">
        <f t="shared" ca="1" si="181"/>
        <v>23.200000000000063</v>
      </c>
      <c r="D416" s="306">
        <f t="shared" ca="1" si="182"/>
        <v>-0.67198299248020332</v>
      </c>
      <c r="E416" s="307">
        <f t="shared" ca="1" si="183"/>
        <v>-7.7502776896033181</v>
      </c>
      <c r="F416" s="304">
        <f t="shared" ca="1" si="184"/>
        <v>7.779355076620786</v>
      </c>
      <c r="G416" s="306">
        <f t="shared" ca="1" si="185"/>
        <v>18.378320098347338</v>
      </c>
      <c r="H416" s="307">
        <f t="shared" ca="1" si="186"/>
        <v>-57.313133934614342</v>
      </c>
      <c r="I416" s="304">
        <f t="shared" ca="1" si="187"/>
        <v>60.187689530703537</v>
      </c>
      <c r="J416" s="306">
        <f t="shared" ca="1" si="188"/>
        <v>676.80644606375108</v>
      </c>
      <c r="K416" s="307">
        <f t="shared" ca="1" si="189"/>
        <v>1882.0373509552921</v>
      </c>
      <c r="L416" s="304">
        <f t="shared" ca="1" si="174"/>
        <v>2000.0328886856482</v>
      </c>
      <c r="M416" s="306">
        <f t="shared" ca="1" si="190"/>
        <v>-1.2604902060615872</v>
      </c>
      <c r="N416" s="304">
        <f t="shared" ca="1" si="191"/>
        <v>-72.220768924904405</v>
      </c>
      <c r="P416" s="310">
        <f t="shared" ca="1" si="192"/>
        <v>23</v>
      </c>
      <c r="Q416" s="304">
        <f t="shared" ca="1" si="193"/>
        <v>0</v>
      </c>
      <c r="R416" s="306">
        <f t="shared" ca="1" si="194"/>
        <v>0</v>
      </c>
      <c r="S416" s="307">
        <f t="shared" ca="1" si="195"/>
        <v>5.081000000000004</v>
      </c>
      <c r="T416" s="304">
        <f t="shared" ca="1" si="175"/>
        <v>49.844610000000038</v>
      </c>
      <c r="U416" s="311">
        <f t="shared" ca="1" si="176"/>
        <v>0</v>
      </c>
      <c r="V416" s="306">
        <f t="shared" ca="1" si="177"/>
        <v>1.0142796070179836</v>
      </c>
      <c r="W416" s="304">
        <f t="shared" ca="1" si="178"/>
        <v>11.281750120155646</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7.1596452689827537</v>
      </c>
      <c r="AH416" s="304">
        <f t="shared" ca="1" si="202"/>
        <v>-2.1665680552727848</v>
      </c>
    </row>
    <row r="417" spans="1:34" x14ac:dyDescent="0.2">
      <c r="A417" s="347">
        <f t="shared" ca="1" si="180"/>
        <v>0.1</v>
      </c>
      <c r="B417" s="304">
        <f t="shared" ca="1" si="181"/>
        <v>23.300000000000065</v>
      </c>
      <c r="D417" s="306">
        <f t="shared" ca="1" si="182"/>
        <v>-0.67799332905859522</v>
      </c>
      <c r="E417" s="307">
        <f t="shared" ca="1" si="183"/>
        <v>-7.6956651605167874</v>
      </c>
      <c r="F417" s="304">
        <f t="shared" ca="1" si="184"/>
        <v>7.7254732681590346</v>
      </c>
      <c r="G417" s="306">
        <f t="shared" ca="1" si="185"/>
        <v>18.310520765441478</v>
      </c>
      <c r="H417" s="307">
        <f t="shared" ca="1" si="186"/>
        <v>-58.082700450666017</v>
      </c>
      <c r="I417" s="304">
        <f t="shared" ca="1" si="187"/>
        <v>60.900535813270658</v>
      </c>
      <c r="J417" s="306">
        <f t="shared" ca="1" si="188"/>
        <v>678.64088810694057</v>
      </c>
      <c r="K417" s="307">
        <f t="shared" ca="1" si="189"/>
        <v>1876.2675592360281</v>
      </c>
      <c r="L417" s="304">
        <f t="shared" ca="1" si="174"/>
        <v>1995.2276584019428</v>
      </c>
      <c r="M417" s="306">
        <f t="shared" ca="1" si="190"/>
        <v>-1.2654088771729715</v>
      </c>
      <c r="N417" s="304">
        <f t="shared" ca="1" si="191"/>
        <v>-72.502588020399642</v>
      </c>
      <c r="P417" s="310">
        <f t="shared" ca="1" si="192"/>
        <v>23</v>
      </c>
      <c r="Q417" s="304">
        <f t="shared" ca="1" si="193"/>
        <v>0</v>
      </c>
      <c r="R417" s="306">
        <f t="shared" ca="1" si="194"/>
        <v>0</v>
      </c>
      <c r="S417" s="307">
        <f t="shared" ca="1" si="195"/>
        <v>5.081000000000004</v>
      </c>
      <c r="T417" s="304">
        <f t="shared" ca="1" si="175"/>
        <v>49.844610000000038</v>
      </c>
      <c r="U417" s="311">
        <f t="shared" ca="1" si="176"/>
        <v>0</v>
      </c>
      <c r="V417" s="306">
        <f t="shared" ca="1" si="177"/>
        <v>1.0148702094550173</v>
      </c>
      <c r="W417" s="304">
        <f t="shared" ca="1" si="178"/>
        <v>11.557294238108687</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7.1210959080929364</v>
      </c>
      <c r="AH417" s="304">
        <f t="shared" ca="1" si="202"/>
        <v>-2.2203798701349413</v>
      </c>
    </row>
    <row r="418" spans="1:34" x14ac:dyDescent="0.2">
      <c r="A418" s="347">
        <f t="shared" ca="1" si="180"/>
        <v>0.1</v>
      </c>
      <c r="B418" s="304">
        <f t="shared" ca="1" si="181"/>
        <v>23.400000000000066</v>
      </c>
      <c r="D418" s="306">
        <f t="shared" ca="1" si="182"/>
        <v>-0.68389047922760859</v>
      </c>
      <c r="E418" s="307">
        <f t="shared" ca="1" si="183"/>
        <v>-7.6406348380320424</v>
      </c>
      <c r="F418" s="304">
        <f t="shared" ca="1" si="184"/>
        <v>7.671180281790221</v>
      </c>
      <c r="G418" s="306">
        <f t="shared" ca="1" si="185"/>
        <v>18.242131717518717</v>
      </c>
      <c r="H418" s="307">
        <f t="shared" ca="1" si="186"/>
        <v>-58.846763934469223</v>
      </c>
      <c r="I418" s="304">
        <f t="shared" ca="1" si="187"/>
        <v>61.609390478712335</v>
      </c>
      <c r="J418" s="306">
        <f t="shared" ca="1" si="188"/>
        <v>680.46852073108857</v>
      </c>
      <c r="K418" s="307">
        <f t="shared" ca="1" si="189"/>
        <v>1870.4210860167714</v>
      </c>
      <c r="L418" s="304">
        <f t="shared" ca="1" si="174"/>
        <v>1990.3548544724667</v>
      </c>
      <c r="M418" s="306">
        <f t="shared" ca="1" si="190"/>
        <v>-1.2701963170910739</v>
      </c>
      <c r="N418" s="304">
        <f t="shared" ca="1" si="191"/>
        <v>-72.776888122379376</v>
      </c>
      <c r="P418" s="310">
        <f t="shared" ca="1" si="192"/>
        <v>23</v>
      </c>
      <c r="Q418" s="304">
        <f t="shared" ca="1" si="193"/>
        <v>0</v>
      </c>
      <c r="R418" s="306">
        <f t="shared" ca="1" si="194"/>
        <v>0</v>
      </c>
      <c r="S418" s="307">
        <f t="shared" ca="1" si="195"/>
        <v>5.081000000000004</v>
      </c>
      <c r="T418" s="304">
        <f t="shared" ca="1" si="175"/>
        <v>49.844610000000038</v>
      </c>
      <c r="U418" s="311">
        <f t="shared" ca="1" si="176"/>
        <v>0</v>
      </c>
      <c r="V418" s="306">
        <f t="shared" ca="1" si="177"/>
        <v>1.015468978959394</v>
      </c>
      <c r="W418" s="304">
        <f t="shared" ca="1" si="178"/>
        <v>11.834881772002527</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7.0814863608339111</v>
      </c>
      <c r="AH418" s="304">
        <f t="shared" ca="1" si="202"/>
        <v>-2.2746101629814364</v>
      </c>
    </row>
    <row r="419" spans="1:34" x14ac:dyDescent="0.2">
      <c r="A419" s="347">
        <f t="shared" ca="1" si="180"/>
        <v>0.1</v>
      </c>
      <c r="B419" s="304">
        <f t="shared" ca="1" si="181"/>
        <v>23.500000000000068</v>
      </c>
      <c r="D419" s="306">
        <f t="shared" ca="1" si="182"/>
        <v>-0.6896732854678117</v>
      </c>
      <c r="E419" s="307">
        <f t="shared" ca="1" si="183"/>
        <v>-7.5852029395304426</v>
      </c>
      <c r="F419" s="304">
        <f t="shared" ca="1" si="184"/>
        <v>7.6164921633616371</v>
      </c>
      <c r="G419" s="306">
        <f t="shared" ca="1" si="185"/>
        <v>18.173164388971937</v>
      </c>
      <c r="H419" s="307">
        <f t="shared" ca="1" si="186"/>
        <v>-59.605284228422271</v>
      </c>
      <c r="I419" s="304">
        <f t="shared" ca="1" si="187"/>
        <v>62.314154185542812</v>
      </c>
      <c r="J419" s="306">
        <f t="shared" ca="1" si="188"/>
        <v>682.2892855364131</v>
      </c>
      <c r="K419" s="307">
        <f t="shared" ca="1" si="189"/>
        <v>1864.4984836086269</v>
      </c>
      <c r="L419" s="304">
        <f t="shared" ca="1" si="174"/>
        <v>1985.4151365738749</v>
      </c>
      <c r="M419" s="306">
        <f t="shared" ca="1" si="190"/>
        <v>-1.2748576760770096</v>
      </c>
      <c r="N419" s="304">
        <f t="shared" ca="1" si="191"/>
        <v>-73.043964319068863</v>
      </c>
      <c r="P419" s="310">
        <f t="shared" ca="1" si="192"/>
        <v>23</v>
      </c>
      <c r="Q419" s="304">
        <f t="shared" ca="1" si="193"/>
        <v>0</v>
      </c>
      <c r="R419" s="306">
        <f t="shared" ca="1" si="194"/>
        <v>0</v>
      </c>
      <c r="S419" s="307">
        <f t="shared" ca="1" si="195"/>
        <v>5.081000000000004</v>
      </c>
      <c r="T419" s="304">
        <f t="shared" ca="1" si="175"/>
        <v>49.844610000000038</v>
      </c>
      <c r="U419" s="311">
        <f t="shared" ca="1" si="176"/>
        <v>0</v>
      </c>
      <c r="V419" s="306">
        <f t="shared" ca="1" si="177"/>
        <v>1.0160758717715073</v>
      </c>
      <c r="W419" s="304">
        <f t="shared" ca="1" si="178"/>
        <v>12.114430035223045</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7.0408671874771418</v>
      </c>
      <c r="AH419" s="304">
        <f t="shared" ca="1" si="202"/>
        <v>-2.3292426238934301</v>
      </c>
    </row>
    <row r="420" spans="1:34" x14ac:dyDescent="0.2">
      <c r="A420" s="347">
        <f t="shared" ca="1" si="180"/>
        <v>0.1</v>
      </c>
      <c r="B420" s="304">
        <f t="shared" ca="1" si="181"/>
        <v>23.600000000000069</v>
      </c>
      <c r="D420" s="306">
        <f t="shared" ca="1" si="182"/>
        <v>-0.69534068603206378</v>
      </c>
      <c r="E420" s="307">
        <f t="shared" ca="1" si="183"/>
        <v>-7.5293856645198201</v>
      </c>
      <c r="F420" s="304">
        <f t="shared" ca="1" si="184"/>
        <v>7.5614249420812287</v>
      </c>
      <c r="G420" s="306">
        <f t="shared" ca="1" si="185"/>
        <v>18.10363032036873</v>
      </c>
      <c r="H420" s="307">
        <f t="shared" ca="1" si="186"/>
        <v>-60.358222794874251</v>
      </c>
      <c r="I420" s="304">
        <f t="shared" ca="1" si="187"/>
        <v>63.01473232294375</v>
      </c>
      <c r="J420" s="306">
        <f t="shared" ca="1" si="188"/>
        <v>684.10312527188012</v>
      </c>
      <c r="K420" s="307">
        <f t="shared" ca="1" si="189"/>
        <v>1858.5003082574622</v>
      </c>
      <c r="L420" s="304">
        <f t="shared" ca="1" si="174"/>
        <v>1980.4091702978542</v>
      </c>
      <c r="M420" s="306">
        <f t="shared" ca="1" si="190"/>
        <v>-1.2793978475353975</v>
      </c>
      <c r="N420" s="304">
        <f t="shared" ca="1" si="191"/>
        <v>-73.304096981900258</v>
      </c>
      <c r="P420" s="310">
        <f t="shared" ca="1" si="192"/>
        <v>23</v>
      </c>
      <c r="Q420" s="304">
        <f t="shared" ca="1" si="193"/>
        <v>0</v>
      </c>
      <c r="R420" s="306">
        <f t="shared" ca="1" si="194"/>
        <v>0</v>
      </c>
      <c r="S420" s="307">
        <f t="shared" ca="1" si="195"/>
        <v>5.081000000000004</v>
      </c>
      <c r="T420" s="304">
        <f t="shared" ca="1" si="175"/>
        <v>49.844610000000038</v>
      </c>
      <c r="U420" s="311">
        <f t="shared" ca="1" si="176"/>
        <v>0</v>
      </c>
      <c r="V420" s="306">
        <f t="shared" ca="1" si="177"/>
        <v>1.0166908437899249</v>
      </c>
      <c r="W420" s="304">
        <f t="shared" ca="1" si="178"/>
        <v>12.39585656808673</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6.9992867223527337</v>
      </c>
      <c r="AH420" s="304">
        <f t="shared" ca="1" si="202"/>
        <v>-2.3842609791818608</v>
      </c>
    </row>
    <row r="421" spans="1:34" x14ac:dyDescent="0.2">
      <c r="A421" s="347">
        <f t="shared" ca="1" si="180"/>
        <v>0.1</v>
      </c>
      <c r="B421" s="304">
        <f t="shared" ca="1" si="181"/>
        <v>23.70000000000007</v>
      </c>
      <c r="D421" s="306">
        <f t="shared" ca="1" si="182"/>
        <v>-0.70089171176439524</v>
      </c>
      <c r="E421" s="307">
        <f t="shared" ca="1" si="183"/>
        <v>-7.4731991846321293</v>
      </c>
      <c r="F421" s="304">
        <f t="shared" ca="1" si="184"/>
        <v>7.5059946206219958</v>
      </c>
      <c r="G421" s="306">
        <f t="shared" ca="1" si="185"/>
        <v>18.033541149192292</v>
      </c>
      <c r="H421" s="307">
        <f t="shared" ca="1" si="186"/>
        <v>-61.105542713337464</v>
      </c>
      <c r="I421" s="304">
        <f t="shared" ca="1" si="187"/>
        <v>63.711034810863971</v>
      </c>
      <c r="J421" s="306">
        <f t="shared" ca="1" si="188"/>
        <v>685.90998384535817</v>
      </c>
      <c r="K421" s="307">
        <f t="shared" ca="1" si="189"/>
        <v>1852.4271199820516</v>
      </c>
      <c r="L421" s="304">
        <f t="shared" ca="1" si="174"/>
        <v>1975.3376270358792</v>
      </c>
      <c r="M421" s="306">
        <f t="shared" ca="1" si="190"/>
        <v>-1.283821483106395</v>
      </c>
      <c r="N421" s="304">
        <f t="shared" ca="1" si="191"/>
        <v>-73.557552630222347</v>
      </c>
      <c r="P421" s="310">
        <f t="shared" ca="1" si="192"/>
        <v>23</v>
      </c>
      <c r="Q421" s="304">
        <f t="shared" ca="1" si="193"/>
        <v>0</v>
      </c>
      <c r="R421" s="306">
        <f t="shared" ca="1" si="194"/>
        <v>0</v>
      </c>
      <c r="S421" s="307">
        <f t="shared" ca="1" si="195"/>
        <v>5.081000000000004</v>
      </c>
      <c r="T421" s="304">
        <f t="shared" ca="1" si="175"/>
        <v>49.844610000000038</v>
      </c>
      <c r="U421" s="311">
        <f t="shared" ca="1" si="176"/>
        <v>0</v>
      </c>
      <c r="V421" s="306">
        <f t="shared" ca="1" si="177"/>
        <v>1.017313850583397</v>
      </c>
      <c r="W421" s="304">
        <f t="shared" ca="1" si="178"/>
        <v>12.679079179892643</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6.9567912259859055</v>
      </c>
      <c r="AH421" s="304">
        <f t="shared" ca="1" si="202"/>
        <v>-2.439648999820256</v>
      </c>
    </row>
    <row r="422" spans="1:34" x14ac:dyDescent="0.2">
      <c r="A422" s="347">
        <f t="shared" ca="1" si="180"/>
        <v>0.1</v>
      </c>
      <c r="B422" s="304">
        <f t="shared" ca="1" si="181"/>
        <v>23.800000000000072</v>
      </c>
      <c r="D422" s="306">
        <f t="shared" ca="1" si="182"/>
        <v>-0.7063254830807566</v>
      </c>
      <c r="E422" s="307">
        <f t="shared" ca="1" si="183"/>
        <v>-7.4166596339098376</v>
      </c>
      <c r="F422" s="304">
        <f t="shared" ca="1" si="184"/>
        <v>7.4502171655138261</v>
      </c>
      <c r="G422" s="306">
        <f t="shared" ca="1" si="185"/>
        <v>17.962908600884216</v>
      </c>
      <c r="H422" s="307">
        <f t="shared" ca="1" si="186"/>
        <v>-61.847208676728449</v>
      </c>
      <c r="I422" s="304">
        <f t="shared" ca="1" si="187"/>
        <v>64.402975913435199</v>
      </c>
      <c r="J422" s="306">
        <f t="shared" ca="1" si="188"/>
        <v>687.70980633286194</v>
      </c>
      <c r="K422" s="307">
        <f t="shared" ca="1" si="189"/>
        <v>1846.2794824125483</v>
      </c>
      <c r="L422" s="304">
        <f t="shared" ca="1" si="174"/>
        <v>1970.201183865224</v>
      </c>
      <c r="M422" s="306">
        <f t="shared" ca="1" si="190"/>
        <v>-1.2881330067639709</v>
      </c>
      <c r="N422" s="304">
        <f t="shared" ca="1" si="191"/>
        <v>-73.804584739072254</v>
      </c>
      <c r="P422" s="310">
        <f t="shared" ca="1" si="192"/>
        <v>23</v>
      </c>
      <c r="Q422" s="304">
        <f t="shared" ca="1" si="193"/>
        <v>0</v>
      </c>
      <c r="R422" s="306">
        <f t="shared" ca="1" si="194"/>
        <v>0</v>
      </c>
      <c r="S422" s="307">
        <f t="shared" ca="1" si="195"/>
        <v>5.081000000000004</v>
      </c>
      <c r="T422" s="304">
        <f t="shared" ca="1" si="175"/>
        <v>49.844610000000038</v>
      </c>
      <c r="U422" s="311">
        <f t="shared" ca="1" si="176"/>
        <v>0</v>
      </c>
      <c r="V422" s="306">
        <f t="shared" ca="1" si="177"/>
        <v>1.0179448474028581</v>
      </c>
      <c r="W422" s="304">
        <f t="shared" ca="1" si="178"/>
        <v>12.964015990147814</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6.9134250243129944</v>
      </c>
      <c r="AH422" s="304">
        <f t="shared" ca="1" si="202"/>
        <v>-2.4953905097210458</v>
      </c>
    </row>
    <row r="423" spans="1:34" x14ac:dyDescent="0.2">
      <c r="A423" s="347">
        <f t="shared" ca="1" si="180"/>
        <v>0.1</v>
      </c>
      <c r="B423" s="304">
        <f t="shared" ca="1" si="181"/>
        <v>23.900000000000073</v>
      </c>
      <c r="D423" s="306">
        <f t="shared" ca="1" si="182"/>
        <v>-0.71164120709685486</v>
      </c>
      <c r="E423" s="307">
        <f t="shared" ca="1" si="183"/>
        <v>-7.3597830993744751</v>
      </c>
      <c r="F423" s="304">
        <f t="shared" ca="1" si="184"/>
        <v>7.3941084978161102</v>
      </c>
      <c r="G423" s="306">
        <f t="shared" ca="1" si="185"/>
        <v>17.89174448017453</v>
      </c>
      <c r="H423" s="307">
        <f t="shared" ca="1" si="186"/>
        <v>-62.583186986665893</v>
      </c>
      <c r="I423" s="304">
        <f t="shared" ca="1" si="187"/>
        <v>65.090474064580633</v>
      </c>
      <c r="J423" s="306">
        <f t="shared" ca="1" si="188"/>
        <v>689.50253898691483</v>
      </c>
      <c r="K423" s="307">
        <f t="shared" ca="1" si="189"/>
        <v>1840.0579626293786</v>
      </c>
      <c r="L423" s="304">
        <f t="shared" ca="1" si="174"/>
        <v>1965.0005234363632</v>
      </c>
      <c r="M423" s="306">
        <f t="shared" ca="1" si="190"/>
        <v>-1.2923366279903656</v>
      </c>
      <c r="N423" s="304">
        <f t="shared" ca="1" si="191"/>
        <v>-74.045434494016277</v>
      </c>
      <c r="P423" s="310">
        <f t="shared" ca="1" si="192"/>
        <v>23</v>
      </c>
      <c r="Q423" s="304">
        <f t="shared" ca="1" si="193"/>
        <v>0</v>
      </c>
      <c r="R423" s="306">
        <f t="shared" ca="1" si="194"/>
        <v>0</v>
      </c>
      <c r="S423" s="307">
        <f t="shared" ca="1" si="195"/>
        <v>5.081000000000004</v>
      </c>
      <c r="T423" s="304">
        <f t="shared" ca="1" si="175"/>
        <v>49.844610000000038</v>
      </c>
      <c r="U423" s="311">
        <f t="shared" ca="1" si="176"/>
        <v>0</v>
      </c>
      <c r="V423" s="306">
        <f t="shared" ca="1" si="177"/>
        <v>1.0185837891934224</v>
      </c>
      <c r="W423" s="304">
        <f t="shared" ca="1" si="178"/>
        <v>13.250585468936846</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6.8692306361339925</v>
      </c>
      <c r="AH423" s="304">
        <f t="shared" ca="1" si="202"/>
        <v>-2.5514693938492039</v>
      </c>
    </row>
    <row r="424" spans="1:34" x14ac:dyDescent="0.2">
      <c r="A424" s="347">
        <f t="shared" ca="1" si="180"/>
        <v>0.1</v>
      </c>
      <c r="B424" s="304">
        <f t="shared" ca="1" si="181"/>
        <v>24.000000000000075</v>
      </c>
      <c r="D424" s="306">
        <f t="shared" ca="1" si="182"/>
        <v>-0.71683817488973312</v>
      </c>
      <c r="E424" s="307">
        <f t="shared" ca="1" si="183"/>
        <v>-7.3025856118717138</v>
      </c>
      <c r="F424" s="304">
        <f t="shared" ca="1" si="184"/>
        <v>7.3376844840654609</v>
      </c>
      <c r="G424" s="306">
        <f t="shared" ca="1" si="185"/>
        <v>17.820060662685556</v>
      </c>
      <c r="H424" s="307">
        <f t="shared" ca="1" si="186"/>
        <v>-63.313445547853064</v>
      </c>
      <c r="I424" s="304">
        <f t="shared" ca="1" si="187"/>
        <v>65.773451704793089</v>
      </c>
      <c r="J424" s="306">
        <f t="shared" ca="1" si="188"/>
        <v>691.28812924405781</v>
      </c>
      <c r="K424" s="307">
        <f t="shared" ca="1" si="189"/>
        <v>1833.7631310026527</v>
      </c>
      <c r="L424" s="304">
        <f t="shared" ca="1" si="174"/>
        <v>1959.73633386188</v>
      </c>
      <c r="M424" s="306">
        <f t="shared" ca="1" si="190"/>
        <v>-1.2964363540917427</v>
      </c>
      <c r="N424" s="304">
        <f t="shared" ca="1" si="191"/>
        <v>-74.280331496784811</v>
      </c>
      <c r="P424" s="310">
        <f t="shared" ca="1" si="192"/>
        <v>23</v>
      </c>
      <c r="Q424" s="304">
        <f t="shared" ca="1" si="193"/>
        <v>0</v>
      </c>
      <c r="R424" s="306">
        <f t="shared" ca="1" si="194"/>
        <v>0</v>
      </c>
      <c r="S424" s="307">
        <f t="shared" ca="1" si="195"/>
        <v>5.081000000000004</v>
      </c>
      <c r="T424" s="304">
        <f t="shared" ca="1" si="175"/>
        <v>49.844610000000038</v>
      </c>
      <c r="U424" s="311">
        <f t="shared" ca="1" si="176"/>
        <v>0</v>
      </c>
      <c r="V424" s="306">
        <f t="shared" ca="1" si="177"/>
        <v>1.0192306306063612</v>
      </c>
      <c r="W424" s="304">
        <f t="shared" ca="1" si="178"/>
        <v>13.538706476408235</v>
      </c>
      <c r="Y424" s="314" t="str">
        <f t="shared" ca="1" si="196"/>
        <v/>
      </c>
      <c r="Z424" s="315" t="str">
        <f t="shared" ca="1" si="197"/>
        <v/>
      </c>
      <c r="AA424" s="316" t="str">
        <f t="shared" ca="1" si="198"/>
        <v/>
      </c>
      <c r="AC424" s="310">
        <f t="shared" ca="1" si="199"/>
        <v>24.000000000000075</v>
      </c>
      <c r="AD424" s="323">
        <f t="shared" ca="1" si="200"/>
        <v>691.28812924405781</v>
      </c>
      <c r="AE424" s="324" t="e">
        <f t="shared" ca="1" si="179"/>
        <v>#N/A</v>
      </c>
      <c r="AG424" s="306">
        <f t="shared" ca="1" si="201"/>
        <v>6.8242488898517983</v>
      </c>
      <c r="AH424" s="304">
        <f t="shared" ca="1" si="202"/>
        <v>-2.6078696061674544</v>
      </c>
    </row>
    <row r="425" spans="1:34" x14ac:dyDescent="0.2">
      <c r="A425" s="347">
        <f t="shared" ca="1" si="180"/>
        <v>0.1</v>
      </c>
      <c r="B425" s="304">
        <f t="shared" ca="1" si="181"/>
        <v>24.100000000000076</v>
      </c>
      <c r="D425" s="306">
        <f t="shared" ca="1" si="182"/>
        <v>-0.72191575888102733</v>
      </c>
      <c r="E425" s="307">
        <f t="shared" ca="1" si="183"/>
        <v>-7.2450831371882263</v>
      </c>
      <c r="F425" s="304">
        <f t="shared" ca="1" si="184"/>
        <v>7.2809609274937026</v>
      </c>
      <c r="G425" s="306">
        <f t="shared" ca="1" si="185"/>
        <v>17.747869086797454</v>
      </c>
      <c r="H425" s="307">
        <f t="shared" ca="1" si="186"/>
        <v>-64.037953861571893</v>
      </c>
      <c r="I425" s="304">
        <f t="shared" ca="1" si="187"/>
        <v>66.451835128150606</v>
      </c>
      <c r="J425" s="306">
        <f t="shared" ca="1" si="188"/>
        <v>693.06652573153201</v>
      </c>
      <c r="K425" s="307">
        <f t="shared" ca="1" si="189"/>
        <v>1827.3955610321814</v>
      </c>
      <c r="L425" s="304">
        <f t="shared" ca="1" si="174"/>
        <v>1954.4093086070013</v>
      </c>
      <c r="M425" s="306">
        <f t="shared" ca="1" si="190"/>
        <v>-1.3004360017154002</v>
      </c>
      <c r="N425" s="304">
        <f t="shared" ca="1" si="191"/>
        <v>-74.509494425159914</v>
      </c>
      <c r="P425" s="310">
        <f t="shared" ca="1" si="192"/>
        <v>23</v>
      </c>
      <c r="Q425" s="304">
        <f t="shared" ca="1" si="193"/>
        <v>0</v>
      </c>
      <c r="R425" s="306">
        <f t="shared" ca="1" si="194"/>
        <v>0</v>
      </c>
      <c r="S425" s="307">
        <f t="shared" ca="1" si="195"/>
        <v>5.081000000000004</v>
      </c>
      <c r="T425" s="304">
        <f t="shared" ca="1" si="175"/>
        <v>49.844610000000038</v>
      </c>
      <c r="U425" s="311">
        <f t="shared" ca="1" si="176"/>
        <v>0</v>
      </c>
      <c r="V425" s="306">
        <f t="shared" ca="1" si="177"/>
        <v>1.0198853260110556</v>
      </c>
      <c r="W425" s="304">
        <f t="shared" ca="1" si="178"/>
        <v>13.82829830135195</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6.7785190304515606</v>
      </c>
      <c r="AH425" s="304">
        <f t="shared" ca="1" si="202"/>
        <v>-2.6645751774076412</v>
      </c>
    </row>
    <row r="426" spans="1:34" x14ac:dyDescent="0.2">
      <c r="A426" s="347">
        <f t="shared" ca="1" si="180"/>
        <v>0.1</v>
      </c>
      <c r="B426" s="304">
        <f t="shared" ca="1" si="181"/>
        <v>24.200000000000077</v>
      </c>
      <c r="D426" s="306">
        <f t="shared" ca="1" si="182"/>
        <v>-0.72687341033101882</v>
      </c>
      <c r="E426" s="307">
        <f t="shared" ca="1" si="183"/>
        <v>-7.1872915674362492</v>
      </c>
      <c r="F426" s="304">
        <f t="shared" ca="1" si="184"/>
        <v>7.223953559512025</v>
      </c>
      <c r="G426" s="306">
        <f t="shared" ca="1" si="185"/>
        <v>17.675181745764352</v>
      </c>
      <c r="H426" s="307">
        <f t="shared" ca="1" si="186"/>
        <v>-64.756683018315513</v>
      </c>
      <c r="I426" s="304">
        <f t="shared" ca="1" si="187"/>
        <v>67.125554338719581</v>
      </c>
      <c r="J426" s="306">
        <f t="shared" ca="1" si="188"/>
        <v>694.83767827316012</v>
      </c>
      <c r="K426" s="307">
        <f t="shared" ca="1" si="189"/>
        <v>1820.955829188187</v>
      </c>
      <c r="L426" s="304">
        <f t="shared" ca="1" si="174"/>
        <v>1949.0201463818871</v>
      </c>
      <c r="M426" s="306">
        <f t="shared" ca="1" si="190"/>
        <v>-1.3043392076245721</v>
      </c>
      <c r="N426" s="304">
        <f t="shared" ca="1" si="191"/>
        <v>-74.733131650325987</v>
      </c>
      <c r="P426" s="310">
        <f t="shared" ca="1" si="192"/>
        <v>23</v>
      </c>
      <c r="Q426" s="304">
        <f t="shared" ca="1" si="193"/>
        <v>0</v>
      </c>
      <c r="R426" s="306">
        <f t="shared" ca="1" si="194"/>
        <v>0</v>
      </c>
      <c r="S426" s="307">
        <f t="shared" ca="1" si="195"/>
        <v>5.081000000000004</v>
      </c>
      <c r="T426" s="304">
        <f t="shared" ca="1" si="175"/>
        <v>49.844610000000038</v>
      </c>
      <c r="U426" s="311">
        <f t="shared" ca="1" si="176"/>
        <v>0</v>
      </c>
      <c r="V426" s="306">
        <f t="shared" ca="1" si="177"/>
        <v>1.0205478295069241</v>
      </c>
      <c r="W426" s="304">
        <f t="shared" ca="1" si="178"/>
        <v>14.11928069884447</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6.7320788175856743</v>
      </c>
      <c r="AH426" s="304">
        <f t="shared" ca="1" si="202"/>
        <v>-2.7215702226632432</v>
      </c>
    </row>
    <row r="427" spans="1:34" x14ac:dyDescent="0.2">
      <c r="A427" s="347">
        <f t="shared" ca="1" si="180"/>
        <v>0.1</v>
      </c>
      <c r="B427" s="304">
        <f t="shared" ca="1" si="181"/>
        <v>24.300000000000079</v>
      </c>
      <c r="D427" s="306">
        <f t="shared" ca="1" si="182"/>
        <v>-0.73171065693364723</v>
      </c>
      <c r="E427" s="307">
        <f t="shared" ca="1" si="183"/>
        <v>-7.129226712702379</v>
      </c>
      <c r="F427" s="304">
        <f t="shared" ca="1" si="184"/>
        <v>7.1666780314577716</v>
      </c>
      <c r="G427" s="306">
        <f t="shared" ca="1" si="185"/>
        <v>17.602010680070986</v>
      </c>
      <c r="H427" s="307">
        <f t="shared" ca="1" si="186"/>
        <v>-65.469605689585748</v>
      </c>
      <c r="I427" s="304">
        <f t="shared" ca="1" si="187"/>
        <v>67.794542915570801</v>
      </c>
      <c r="J427" s="306">
        <f t="shared" ca="1" si="188"/>
        <v>696.60153789445189</v>
      </c>
      <c r="K427" s="307">
        <f t="shared" ca="1" si="189"/>
        <v>1814.444514752792</v>
      </c>
      <c r="L427" s="304">
        <f t="shared" ca="1" si="174"/>
        <v>1943.5695510357766</v>
      </c>
      <c r="M427" s="306">
        <f t="shared" ca="1" si="190"/>
        <v>-1.3081494387828023</v>
      </c>
      <c r="N427" s="304">
        <f t="shared" ca="1" si="191"/>
        <v>-74.95144181466182</v>
      </c>
      <c r="P427" s="310">
        <f t="shared" ca="1" si="192"/>
        <v>23</v>
      </c>
      <c r="Q427" s="304">
        <f t="shared" ca="1" si="193"/>
        <v>0</v>
      </c>
      <c r="R427" s="306">
        <f t="shared" ca="1" si="194"/>
        <v>0</v>
      </c>
      <c r="S427" s="307">
        <f t="shared" ca="1" si="195"/>
        <v>5.081000000000004</v>
      </c>
      <c r="T427" s="304">
        <f t="shared" ca="1" si="175"/>
        <v>49.844610000000038</v>
      </c>
      <c r="U427" s="311">
        <f t="shared" ca="1" si="176"/>
        <v>0</v>
      </c>
      <c r="V427" s="306">
        <f t="shared" ca="1" si="177"/>
        <v>1.0212180949353085</v>
      </c>
      <c r="W427" s="304">
        <f t="shared" ca="1" si="178"/>
        <v>14.411573926939537</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6.6849646155506184</v>
      </c>
      <c r="AH427" s="304">
        <f t="shared" ca="1" si="202"/>
        <v>-2.7788389487983585</v>
      </c>
    </row>
    <row r="428" spans="1:34" x14ac:dyDescent="0.2">
      <c r="A428" s="347">
        <f t="shared" ca="1" si="180"/>
        <v>0.1</v>
      </c>
      <c r="B428" s="304">
        <f t="shared" ca="1" si="181"/>
        <v>24.40000000000008</v>
      </c>
      <c r="D428" s="306">
        <f t="shared" ca="1" si="182"/>
        <v>-0.73642710050362037</v>
      </c>
      <c r="E428" s="307">
        <f t="shared" ca="1" si="183"/>
        <v>-7.0709042929575983</v>
      </c>
      <c r="F428" s="304">
        <f t="shared" ca="1" si="184"/>
        <v>7.1091499066008144</v>
      </c>
      <c r="G428" s="306">
        <f t="shared" ca="1" si="185"/>
        <v>17.528367970020625</v>
      </c>
      <c r="H428" s="307">
        <f t="shared" ca="1" si="186"/>
        <v>-66.176696118881509</v>
      </c>
      <c r="I428" s="304">
        <f t="shared" ca="1" si="187"/>
        <v>68.458737885701865</v>
      </c>
      <c r="J428" s="306">
        <f t="shared" ca="1" si="188"/>
        <v>698.3580568269565</v>
      </c>
      <c r="K428" s="307">
        <f t="shared" ca="1" si="189"/>
        <v>1807.8621996623685</v>
      </c>
      <c r="L428" s="304">
        <f t="shared" ca="1" si="174"/>
        <v>1938.0582314531162</v>
      </c>
      <c r="M428" s="306">
        <f t="shared" ca="1" si="190"/>
        <v>-1.3118700017960963</v>
      </c>
      <c r="N428" s="304">
        <f t="shared" ca="1" si="191"/>
        <v>-75.16461437273604</v>
      </c>
      <c r="P428" s="310">
        <f t="shared" ca="1" si="192"/>
        <v>23</v>
      </c>
      <c r="Q428" s="304">
        <f t="shared" ca="1" si="193"/>
        <v>0</v>
      </c>
      <c r="R428" s="306">
        <f t="shared" ca="1" si="194"/>
        <v>0</v>
      </c>
      <c r="S428" s="307">
        <f t="shared" ca="1" si="195"/>
        <v>5.081000000000004</v>
      </c>
      <c r="T428" s="304">
        <f t="shared" ca="1" si="175"/>
        <v>49.844610000000038</v>
      </c>
      <c r="U428" s="311">
        <f t="shared" ca="1" si="176"/>
        <v>0</v>
      </c>
      <c r="V428" s="306">
        <f t="shared" ca="1" si="177"/>
        <v>1.0218960758913189</v>
      </c>
      <c r="W428" s="304">
        <f t="shared" ca="1" si="178"/>
        <v>14.705098782384525</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6.6372114758698046</v>
      </c>
      <c r="AH428" s="304">
        <f t="shared" ca="1" si="202"/>
        <v>-2.8363656616688697</v>
      </c>
    </row>
    <row r="429" spans="1:34" x14ac:dyDescent="0.2">
      <c r="A429" s="347">
        <f t="shared" ca="1" si="180"/>
        <v>0.1</v>
      </c>
      <c r="B429" s="304">
        <f t="shared" ca="1" si="181"/>
        <v>24.500000000000082</v>
      </c>
      <c r="D429" s="306">
        <f t="shared" ca="1" si="182"/>
        <v>-0.74102241474762742</v>
      </c>
      <c r="E429" s="307">
        <f t="shared" ca="1" si="183"/>
        <v>-7.0123399302259291</v>
      </c>
      <c r="F429" s="304">
        <f t="shared" ca="1" si="184"/>
        <v>7.0513846524068873</v>
      </c>
      <c r="G429" s="306">
        <f t="shared" ca="1" si="185"/>
        <v>17.454265728545863</v>
      </c>
      <c r="H429" s="307">
        <f t="shared" ca="1" si="186"/>
        <v>-66.877930111904107</v>
      </c>
      <c r="I429" s="304">
        <f t="shared" ca="1" si="187"/>
        <v>69.118079604220924</v>
      </c>
      <c r="J429" s="306">
        <f t="shared" ca="1" si="188"/>
        <v>700.10718851188483</v>
      </c>
      <c r="K429" s="307">
        <f t="shared" ca="1" si="189"/>
        <v>1801.2094683508292</v>
      </c>
      <c r="L429" s="304">
        <f t="shared" ca="1" si="174"/>
        <v>1932.4869014517776</v>
      </c>
      <c r="M429" s="306">
        <f t="shared" ca="1" si="190"/>
        <v>-1.3155040517575474</v>
      </c>
      <c r="N429" s="304">
        <f t="shared" ca="1" si="191"/>
        <v>-75.372830098066871</v>
      </c>
      <c r="P429" s="310">
        <f t="shared" ca="1" si="192"/>
        <v>23</v>
      </c>
      <c r="Q429" s="304">
        <f t="shared" ca="1" si="193"/>
        <v>0</v>
      </c>
      <c r="R429" s="306">
        <f t="shared" ca="1" si="194"/>
        <v>0</v>
      </c>
      <c r="S429" s="307">
        <f t="shared" ca="1" si="195"/>
        <v>5.081000000000004</v>
      </c>
      <c r="T429" s="304">
        <f t="shared" ca="1" si="175"/>
        <v>49.844610000000038</v>
      </c>
      <c r="U429" s="311">
        <f t="shared" ca="1" si="176"/>
        <v>0</v>
      </c>
      <c r="V429" s="306">
        <f t="shared" ca="1" si="177"/>
        <v>1.022581725735634</v>
      </c>
      <c r="W429" s="304">
        <f t="shared" ca="1" si="178"/>
        <v>14.999776635344253</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6.5888532131314488</v>
      </c>
      <c r="AH429" s="304">
        <f t="shared" ca="1" si="202"/>
        <v>-2.8941347731518428</v>
      </c>
    </row>
    <row r="430" spans="1:34" x14ac:dyDescent="0.2">
      <c r="A430" s="347">
        <f t="shared" ca="1" si="180"/>
        <v>0.1</v>
      </c>
      <c r="B430" s="304">
        <f t="shared" ca="1" si="181"/>
        <v>24.600000000000083</v>
      </c>
      <c r="D430" s="306">
        <f t="shared" ca="1" si="182"/>
        <v>-0.74549634311245661</v>
      </c>
      <c r="E430" s="307">
        <f t="shared" ca="1" si="183"/>
        <v>-6.9535491410094039</v>
      </c>
      <c r="F430" s="304">
        <f t="shared" ca="1" si="184"/>
        <v>6.9933976330555279</v>
      </c>
      <c r="G430" s="306">
        <f t="shared" ca="1" si="185"/>
        <v>17.379716094234617</v>
      </c>
      <c r="H430" s="307">
        <f t="shared" ca="1" si="186"/>
        <v>-67.573285026005053</v>
      </c>
      <c r="I430" s="304">
        <f t="shared" ca="1" si="187"/>
        <v>69.772511641203778</v>
      </c>
      <c r="J430" s="306">
        <f t="shared" ca="1" si="188"/>
        <v>701.84888760302385</v>
      </c>
      <c r="K430" s="307">
        <f t="shared" ca="1" si="189"/>
        <v>1794.4869075939337</v>
      </c>
      <c r="L430" s="304">
        <f t="shared" ca="1" si="174"/>
        <v>1926.8562796834747</v>
      </c>
      <c r="M430" s="306">
        <f t="shared" ca="1" si="190"/>
        <v>-1.3190546005358752</v>
      </c>
      <c r="N430" s="304">
        <f t="shared" ca="1" si="191"/>
        <v>-75.576261558020391</v>
      </c>
      <c r="P430" s="310">
        <f t="shared" ca="1" si="192"/>
        <v>23</v>
      </c>
      <c r="Q430" s="304">
        <f t="shared" ca="1" si="193"/>
        <v>0</v>
      </c>
      <c r="R430" s="306">
        <f t="shared" ca="1" si="194"/>
        <v>0</v>
      </c>
      <c r="S430" s="307">
        <f t="shared" ca="1" si="195"/>
        <v>5.081000000000004</v>
      </c>
      <c r="T430" s="304">
        <f t="shared" ca="1" si="175"/>
        <v>49.844610000000038</v>
      </c>
      <c r="U430" s="311">
        <f t="shared" ca="1" si="176"/>
        <v>0</v>
      </c>
      <c r="V430" s="306">
        <f t="shared" ca="1" si="177"/>
        <v>1.0232749976062407</v>
      </c>
      <c r="W430" s="304">
        <f t="shared" ca="1" si="178"/>
        <v>15.295529463115672</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6.5399224746714353</v>
      </c>
      <c r="AH430" s="304">
        <f t="shared" ca="1" si="202"/>
        <v>-2.9521308079795792</v>
      </c>
    </row>
    <row r="431" spans="1:34" x14ac:dyDescent="0.2">
      <c r="A431" s="347">
        <f t="shared" ca="1" si="180"/>
        <v>0.1</v>
      </c>
      <c r="B431" s="304">
        <f t="shared" ca="1" si="181"/>
        <v>24.700000000000085</v>
      </c>
      <c r="D431" s="306">
        <f t="shared" ca="1" si="182"/>
        <v>-0.74984869670352283</v>
      </c>
      <c r="E431" s="307">
        <f t="shared" ca="1" si="183"/>
        <v>-6.8945473289673451</v>
      </c>
      <c r="F431" s="304">
        <f t="shared" ca="1" si="184"/>
        <v>6.9352041022105988</v>
      </c>
      <c r="G431" s="306">
        <f t="shared" ca="1" si="185"/>
        <v>17.304731224564264</v>
      </c>
      <c r="H431" s="307">
        <f t="shared" ca="1" si="186"/>
        <v>-68.262739758901787</v>
      </c>
      <c r="I431" s="304">
        <f t="shared" ca="1" si="187"/>
        <v>70.421980674686793</v>
      </c>
      <c r="J431" s="306">
        <f t="shared" ca="1" si="188"/>
        <v>703.58310996896375</v>
      </c>
      <c r="K431" s="307">
        <f t="shared" ca="1" si="189"/>
        <v>1787.6951063546883</v>
      </c>
      <c r="L431" s="304">
        <f t="shared" ca="1" si="174"/>
        <v>1921.1670895364878</v>
      </c>
      <c r="M431" s="306">
        <f t="shared" ca="1" si="190"/>
        <v>-1.3225245245462831</v>
      </c>
      <c r="N431" s="304">
        <f t="shared" ca="1" si="191"/>
        <v>-75.775073559047868</v>
      </c>
      <c r="P431" s="310">
        <f t="shared" ca="1" si="192"/>
        <v>23</v>
      </c>
      <c r="Q431" s="304">
        <f t="shared" ca="1" si="193"/>
        <v>0</v>
      </c>
      <c r="R431" s="306">
        <f t="shared" ca="1" si="194"/>
        <v>0</v>
      </c>
      <c r="S431" s="307">
        <f t="shared" ca="1" si="195"/>
        <v>5.081000000000004</v>
      </c>
      <c r="T431" s="304">
        <f t="shared" ca="1" si="175"/>
        <v>49.844610000000038</v>
      </c>
      <c r="U431" s="311">
        <f t="shared" ca="1" si="176"/>
        <v>0</v>
      </c>
      <c r="V431" s="306">
        <f t="shared" ca="1" si="177"/>
        <v>1.0239758444301188</v>
      </c>
      <c r="W431" s="304">
        <f t="shared" ca="1" si="178"/>
        <v>15.592279882818749</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6.4904508046378258</v>
      </c>
      <c r="AH431" s="304">
        <f t="shared" ca="1" si="202"/>
        <v>-3.0103384103750561</v>
      </c>
    </row>
    <row r="432" spans="1:34" x14ac:dyDescent="0.2">
      <c r="A432" s="347">
        <f t="shared" ca="1" si="180"/>
        <v>0.1</v>
      </c>
      <c r="B432" s="304">
        <f t="shared" ca="1" si="181"/>
        <v>24.800000000000086</v>
      </c>
      <c r="D432" s="306">
        <f t="shared" ca="1" si="182"/>
        <v>-0.75407935226797507</v>
      </c>
      <c r="E432" s="307">
        <f t="shared" ca="1" si="183"/>
        <v>-6.8353497778480428</v>
      </c>
      <c r="F432" s="304">
        <f t="shared" ca="1" si="184"/>
        <v>6.87681919604145</v>
      </c>
      <c r="G432" s="306">
        <f t="shared" ca="1" si="185"/>
        <v>17.229323289337469</v>
      </c>
      <c r="H432" s="307">
        <f t="shared" ca="1" si="186"/>
        <v>-68.94627473668659</v>
      </c>
      <c r="I432" s="304">
        <f t="shared" ca="1" si="187"/>
        <v>71.066436389305281</v>
      </c>
      <c r="J432" s="306">
        <f t="shared" ca="1" si="188"/>
        <v>705.30981269465883</v>
      </c>
      <c r="K432" s="307">
        <f t="shared" ca="1" si="189"/>
        <v>1780.8346556299089</v>
      </c>
      <c r="L432" s="304">
        <f t="shared" ca="1" si="174"/>
        <v>1915.4200590408022</v>
      </c>
      <c r="M432" s="306">
        <f t="shared" ca="1" si="190"/>
        <v>-1.325916572039235</v>
      </c>
      <c r="N432" s="304">
        <f t="shared" ca="1" si="191"/>
        <v>-75.969423564301934</v>
      </c>
      <c r="P432" s="310">
        <f t="shared" ca="1" si="192"/>
        <v>23</v>
      </c>
      <c r="Q432" s="304">
        <f t="shared" ca="1" si="193"/>
        <v>0</v>
      </c>
      <c r="R432" s="306">
        <f t="shared" ca="1" si="194"/>
        <v>0</v>
      </c>
      <c r="S432" s="307">
        <f t="shared" ca="1" si="195"/>
        <v>5.081000000000004</v>
      </c>
      <c r="T432" s="304">
        <f t="shared" ca="1" si="175"/>
        <v>49.844610000000038</v>
      </c>
      <c r="U432" s="311">
        <f t="shared" ca="1" si="176"/>
        <v>0</v>
      </c>
      <c r="V432" s="306">
        <f t="shared" ca="1" si="177"/>
        <v>1.0246842189348555</v>
      </c>
      <c r="W432" s="304">
        <f t="shared" ca="1" si="178"/>
        <v>15.889951183050512</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6.4404687029251102</v>
      </c>
      <c r="AH432" s="304">
        <f t="shared" ca="1" si="202"/>
        <v>-3.0687423504858762</v>
      </c>
    </row>
    <row r="433" spans="1:34" x14ac:dyDescent="0.2">
      <c r="A433" s="347">
        <f t="shared" ca="1" si="180"/>
        <v>0.1</v>
      </c>
      <c r="B433" s="304">
        <f t="shared" ca="1" si="181"/>
        <v>24.900000000000087</v>
      </c>
      <c r="D433" s="306">
        <f t="shared" ca="1" si="182"/>
        <v>-0.75818825023714331</v>
      </c>
      <c r="E433" s="307">
        <f t="shared" ca="1" si="183"/>
        <v>-6.7759716446711415</v>
      </c>
      <c r="F433" s="304">
        <f t="shared" ca="1" si="184"/>
        <v>6.8182579264930272</v>
      </c>
      <c r="G433" s="306">
        <f t="shared" ca="1" si="185"/>
        <v>17.153504464313755</v>
      </c>
      <c r="H433" s="307">
        <f t="shared" ca="1" si="186"/>
        <v>-69.623871901153706</v>
      </c>
      <c r="I433" s="304">
        <f t="shared" ca="1" si="187"/>
        <v>71.705831380128998</v>
      </c>
      <c r="J433" s="306">
        <f t="shared" ca="1" si="188"/>
        <v>707.02895408234144</v>
      </c>
      <c r="K433" s="307">
        <f t="shared" ca="1" si="189"/>
        <v>1773.9061482980169</v>
      </c>
      <c r="L433" s="304">
        <f t="shared" ca="1" si="174"/>
        <v>1909.6159207757657</v>
      </c>
      <c r="M433" s="306">
        <f t="shared" ca="1" si="190"/>
        <v>-1.3292333699401553</v>
      </c>
      <c r="N433" s="304">
        <f t="shared" ca="1" si="191"/>
        <v>-76.15946208552252</v>
      </c>
      <c r="P433" s="310">
        <f t="shared" ca="1" si="192"/>
        <v>23</v>
      </c>
      <c r="Q433" s="304">
        <f t="shared" ca="1" si="193"/>
        <v>0</v>
      </c>
      <c r="R433" s="306">
        <f t="shared" ca="1" si="194"/>
        <v>0</v>
      </c>
      <c r="S433" s="307">
        <f t="shared" ca="1" si="195"/>
        <v>5.081000000000004</v>
      </c>
      <c r="T433" s="304">
        <f t="shared" ca="1" si="175"/>
        <v>49.844610000000038</v>
      </c>
      <c r="U433" s="311">
        <f t="shared" ca="1" si="176"/>
        <v>0</v>
      </c>
      <c r="V433" s="306">
        <f t="shared" ca="1" si="177"/>
        <v>1.0254000736601936</v>
      </c>
      <c r="W433" s="304">
        <f t="shared" ca="1" si="178"/>
        <v>16.188467354490822</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6.3900056794225435</v>
      </c>
      <c r="AH433" s="304">
        <f t="shared" ca="1" si="202"/>
        <v>-3.1273275306141506</v>
      </c>
    </row>
    <row r="434" spans="1:34" x14ac:dyDescent="0.2">
      <c r="A434" s="347">
        <f t="shared" ca="1" si="180"/>
        <v>0.1</v>
      </c>
      <c r="B434" s="304">
        <f t="shared" ca="1" si="181"/>
        <v>25.000000000000089</v>
      </c>
      <c r="D434" s="306">
        <f t="shared" ca="1" si="182"/>
        <v>-0.76217539282360314</v>
      </c>
      <c r="E434" s="307">
        <f t="shared" ca="1" si="183"/>
        <v>-6.7164279531590765</v>
      </c>
      <c r="F434" s="304">
        <f t="shared" ca="1" si="184"/>
        <v>6.7595351748032524</v>
      </c>
      <c r="G434" s="306">
        <f t="shared" ca="1" si="185"/>
        <v>17.077286925031395</v>
      </c>
      <c r="H434" s="307">
        <f t="shared" ca="1" si="186"/>
        <v>-70.29551469646961</v>
      </c>
      <c r="I434" s="304">
        <f t="shared" ca="1" si="187"/>
        <v>72.340121061285373</v>
      </c>
      <c r="J434" s="306">
        <f t="shared" ca="1" si="188"/>
        <v>708.74049365180872</v>
      </c>
      <c r="K434" s="307">
        <f t="shared" ca="1" si="189"/>
        <v>1766.9101789681358</v>
      </c>
      <c r="L434" s="304">
        <f t="shared" ca="1" si="174"/>
        <v>1903.7554117803629</v>
      </c>
      <c r="M434" s="306">
        <f t="shared" ca="1" si="190"/>
        <v>-1.3324774302706439</v>
      </c>
      <c r="N434" s="304">
        <f t="shared" ca="1" si="191"/>
        <v>-76.345333050945342</v>
      </c>
      <c r="P434" s="310">
        <f t="shared" ca="1" si="192"/>
        <v>23</v>
      </c>
      <c r="Q434" s="304">
        <f t="shared" ca="1" si="193"/>
        <v>0</v>
      </c>
      <c r="R434" s="306">
        <f t="shared" ca="1" si="194"/>
        <v>0</v>
      </c>
      <c r="S434" s="307">
        <f t="shared" ca="1" si="195"/>
        <v>5.081000000000004</v>
      </c>
      <c r="T434" s="304">
        <f t="shared" ca="1" si="175"/>
        <v>49.844610000000038</v>
      </c>
      <c r="U434" s="311">
        <f t="shared" ca="1" si="176"/>
        <v>0</v>
      </c>
      <c r="V434" s="306">
        <f t="shared" ca="1" si="177"/>
        <v>1.0261233609695013</v>
      </c>
      <c r="W434" s="304">
        <f t="shared" ca="1" si="178"/>
        <v>16.487753119450247</v>
      </c>
      <c r="Y434" s="314" t="str">
        <f t="shared" ca="1" si="196"/>
        <v/>
      </c>
      <c r="Z434" s="315" t="str">
        <f t="shared" ca="1" si="197"/>
        <v/>
      </c>
      <c r="AA434" s="316" t="str">
        <f t="shared" ca="1" si="198"/>
        <v/>
      </c>
      <c r="AC434" s="310">
        <f t="shared" ca="1" si="199"/>
        <v>25.000000000000089</v>
      </c>
      <c r="AD434" s="323">
        <f t="shared" ca="1" si="200"/>
        <v>708.74049365180872</v>
      </c>
      <c r="AE434" s="324" t="e">
        <f t="shared" ca="1" si="179"/>
        <v>#N/A</v>
      </c>
      <c r="AG434" s="306">
        <f t="shared" ca="1" si="201"/>
        <v>6.3390903039811883</v>
      </c>
      <c r="AH434" s="304">
        <f t="shared" ca="1" si="202"/>
        <v>-3.1860789912400724</v>
      </c>
    </row>
    <row r="435" spans="1:34" x14ac:dyDescent="0.2">
      <c r="A435" s="347">
        <f t="shared" ca="1" si="180"/>
        <v>0.1</v>
      </c>
      <c r="B435" s="304">
        <f t="shared" ca="1" si="181"/>
        <v>25.10000000000009</v>
      </c>
      <c r="D435" s="306">
        <f t="shared" ca="1" si="182"/>
        <v>-0.76604084216864343</v>
      </c>
      <c r="E435" s="307">
        <f t="shared" ca="1" si="183"/>
        <v>-6.6567335874159763</v>
      </c>
      <c r="F435" s="304">
        <f t="shared" ca="1" si="184"/>
        <v>6.7006656852660855</v>
      </c>
      <c r="G435" s="306">
        <f t="shared" ca="1" si="185"/>
        <v>17.00068284081453</v>
      </c>
      <c r="H435" s="307">
        <f t="shared" ca="1" si="186"/>
        <v>-70.96118805521121</v>
      </c>
      <c r="I435" s="304">
        <f t="shared" ca="1" si="187"/>
        <v>72.969263578996163</v>
      </c>
      <c r="J435" s="306">
        <f t="shared" ca="1" si="188"/>
        <v>710.44439214010106</v>
      </c>
      <c r="K435" s="307">
        <f t="shared" ca="1" si="189"/>
        <v>1759.8473438305518</v>
      </c>
      <c r="L435" s="304">
        <f t="shared" ca="1" si="174"/>
        <v>1897.8392734662139</v>
      </c>
      <c r="M435" s="306">
        <f t="shared" ca="1" si="190"/>
        <v>-1.3356511561795701</v>
      </c>
      <c r="N435" s="304">
        <f t="shared" ca="1" si="191"/>
        <v>-76.52717415085813</v>
      </c>
      <c r="P435" s="310">
        <f t="shared" ca="1" si="192"/>
        <v>23</v>
      </c>
      <c r="Q435" s="304">
        <f t="shared" ca="1" si="193"/>
        <v>0</v>
      </c>
      <c r="R435" s="306">
        <f t="shared" ca="1" si="194"/>
        <v>0</v>
      </c>
      <c r="S435" s="307">
        <f t="shared" ca="1" si="195"/>
        <v>5.081000000000004</v>
      </c>
      <c r="T435" s="304">
        <f t="shared" ca="1" si="175"/>
        <v>49.844610000000038</v>
      </c>
      <c r="U435" s="311">
        <f t="shared" ca="1" si="176"/>
        <v>0</v>
      </c>
      <c r="V435" s="306">
        <f t="shared" ca="1" si="177"/>
        <v>1.0268540330611602</v>
      </c>
      <c r="W435" s="304">
        <f t="shared" ca="1" si="178"/>
        <v>16.787733960351826</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6.2877502524681823</v>
      </c>
      <c r="AH435" s="304">
        <f t="shared" ca="1" si="202"/>
        <v>-3.2449819168372827</v>
      </c>
    </row>
    <row r="436" spans="1:34" x14ac:dyDescent="0.2">
      <c r="A436" s="347">
        <f t="shared" ca="1" si="180"/>
        <v>0.1</v>
      </c>
      <c r="B436" s="304">
        <f t="shared" ca="1" si="181"/>
        <v>25.200000000000092</v>
      </c>
      <c r="D436" s="306">
        <f t="shared" ca="1" si="182"/>
        <v>-0.76978471853634445</v>
      </c>
      <c r="E436" s="307">
        <f t="shared" ca="1" si="183"/>
        <v>-6.5969032858524752</v>
      </c>
      <c r="F436" s="304">
        <f t="shared" ca="1" si="184"/>
        <v>6.6416640592387131</v>
      </c>
      <c r="G436" s="306">
        <f t="shared" ca="1" si="185"/>
        <v>16.923704368960895</v>
      </c>
      <c r="H436" s="307">
        <f t="shared" ca="1" si="186"/>
        <v>-71.620878383796452</v>
      </c>
      <c r="I436" s="304">
        <f t="shared" ca="1" si="187"/>
        <v>73.593219728685256</v>
      </c>
      <c r="J436" s="306">
        <f t="shared" ca="1" si="188"/>
        <v>712.14061150058978</v>
      </c>
      <c r="K436" s="307">
        <f t="shared" ca="1" si="189"/>
        <v>1752.7182405086014</v>
      </c>
      <c r="L436" s="304">
        <f t="shared" ca="1" si="174"/>
        <v>1891.8682515333887</v>
      </c>
      <c r="M436" s="306">
        <f t="shared" ca="1" si="190"/>
        <v>-1.338756847610348</v>
      </c>
      <c r="N436" s="304">
        <f t="shared" ca="1" si="191"/>
        <v>-76.705117162311652</v>
      </c>
      <c r="P436" s="310">
        <f t="shared" ca="1" si="192"/>
        <v>23</v>
      </c>
      <c r="Q436" s="304">
        <f t="shared" ca="1" si="193"/>
        <v>0</v>
      </c>
      <c r="R436" s="306">
        <f t="shared" ca="1" si="194"/>
        <v>0</v>
      </c>
      <c r="S436" s="307">
        <f t="shared" ca="1" si="195"/>
        <v>5.081000000000004</v>
      </c>
      <c r="T436" s="304">
        <f t="shared" ca="1" si="175"/>
        <v>49.844610000000038</v>
      </c>
      <c r="U436" s="311">
        <f t="shared" ca="1" si="176"/>
        <v>0</v>
      </c>
      <c r="V436" s="306">
        <f t="shared" ca="1" si="177"/>
        <v>1.0275920419798683</v>
      </c>
      <c r="W436" s="304">
        <f t="shared" ca="1" si="178"/>
        <v>17.088336147140257</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6.2360123492442145</v>
      </c>
      <c r="AH436" s="304">
        <f t="shared" ca="1" si="202"/>
        <v>-3.3040216414784123</v>
      </c>
    </row>
    <row r="437" spans="1:34" x14ac:dyDescent="0.2">
      <c r="A437" s="347">
        <f t="shared" ca="1" si="180"/>
        <v>0.1</v>
      </c>
      <c r="B437" s="304">
        <f t="shared" ca="1" si="181"/>
        <v>25.300000000000093</v>
      </c>
      <c r="D437" s="306">
        <f t="shared" ca="1" si="182"/>
        <v>-0.77340719855088458</v>
      </c>
      <c r="E437" s="307">
        <f t="shared" ca="1" si="183"/>
        <v>-6.5369516353548391</v>
      </c>
      <c r="F437" s="304">
        <f t="shared" ca="1" si="184"/>
        <v>6.5825447493912739</v>
      </c>
      <c r="G437" s="306">
        <f t="shared" ca="1" si="185"/>
        <v>16.846363649105808</v>
      </c>
      <c r="H437" s="307">
        <f t="shared" ca="1" si="186"/>
        <v>-72.27457354733194</v>
      </c>
      <c r="I437" s="304">
        <f t="shared" ca="1" si="187"/>
        <v>74.211952875844787</v>
      </c>
      <c r="J437" s="306">
        <f t="shared" ca="1" si="188"/>
        <v>713.82911490149309</v>
      </c>
      <c r="K437" s="307">
        <f t="shared" ca="1" si="189"/>
        <v>1745.5234679120449</v>
      </c>
      <c r="L437" s="304">
        <f t="shared" ca="1" si="174"/>
        <v>1885.8430958891411</v>
      </c>
      <c r="M437" s="306">
        <f t="shared" ca="1" si="190"/>
        <v>-1.3417967066287906</v>
      </c>
      <c r="N437" s="304">
        <f t="shared" ca="1" si="191"/>
        <v>-76.879288254383198</v>
      </c>
      <c r="P437" s="310">
        <f t="shared" ca="1" si="192"/>
        <v>23</v>
      </c>
      <c r="Q437" s="304">
        <f t="shared" ca="1" si="193"/>
        <v>0</v>
      </c>
      <c r="R437" s="306">
        <f t="shared" ca="1" si="194"/>
        <v>0</v>
      </c>
      <c r="S437" s="307">
        <f t="shared" ca="1" si="195"/>
        <v>5.081000000000004</v>
      </c>
      <c r="T437" s="304">
        <f t="shared" ca="1" si="175"/>
        <v>49.844610000000038</v>
      </c>
      <c r="U437" s="311">
        <f t="shared" ca="1" si="176"/>
        <v>0</v>
      </c>
      <c r="V437" s="306">
        <f t="shared" ca="1" si="177"/>
        <v>1.0283373396278546</v>
      </c>
      <c r="W437" s="304">
        <f t="shared" ca="1" si="178"/>
        <v>17.389486763613473</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6.1839026063704061</v>
      </c>
      <c r="AH437" s="304">
        <f t="shared" ca="1" si="202"/>
        <v>-3.3631836542295304</v>
      </c>
    </row>
    <row r="438" spans="1:34" x14ac:dyDescent="0.2">
      <c r="A438" s="347">
        <f t="shared" ca="1" si="180"/>
        <v>0.1</v>
      </c>
      <c r="B438" s="304">
        <f t="shared" ca="1" si="181"/>
        <v>25.400000000000095</v>
      </c>
      <c r="D438" s="306">
        <f t="shared" ca="1" si="182"/>
        <v>-0.77690851347404266</v>
      </c>
      <c r="E438" s="307">
        <f t="shared" ca="1" si="183"/>
        <v>-6.476893065696796</v>
      </c>
      <c r="F438" s="304">
        <f t="shared" ca="1" si="184"/>
        <v>6.5233220541975152</v>
      </c>
      <c r="G438" s="306">
        <f t="shared" ca="1" si="185"/>
        <v>16.768672797758402</v>
      </c>
      <c r="H438" s="307">
        <f t="shared" ca="1" si="186"/>
        <v>-72.922262853901614</v>
      </c>
      <c r="I438" s="304">
        <f t="shared" ca="1" si="187"/>
        <v>74.825428880373295</v>
      </c>
      <c r="J438" s="306">
        <f t="shared" ca="1" si="188"/>
        <v>715.50986672383624</v>
      </c>
      <c r="K438" s="307">
        <f t="shared" ca="1" si="189"/>
        <v>1738.2636260919833</v>
      </c>
      <c r="L438" s="304">
        <f t="shared" ca="1" si="174"/>
        <v>1879.7645605696507</v>
      </c>
      <c r="M438" s="306">
        <f t="shared" ca="1" si="190"/>
        <v>-1.3447728424341718</v>
      </c>
      <c r="N438" s="304">
        <f t="shared" ca="1" si="191"/>
        <v>-77.049808275289308</v>
      </c>
      <c r="P438" s="310">
        <f t="shared" ca="1" si="192"/>
        <v>23</v>
      </c>
      <c r="Q438" s="304">
        <f t="shared" ca="1" si="193"/>
        <v>0</v>
      </c>
      <c r="R438" s="306">
        <f t="shared" ca="1" si="194"/>
        <v>0</v>
      </c>
      <c r="S438" s="307">
        <f t="shared" ca="1" si="195"/>
        <v>5.081000000000004</v>
      </c>
      <c r="T438" s="304">
        <f t="shared" ca="1" si="175"/>
        <v>49.844610000000038</v>
      </c>
      <c r="U438" s="311">
        <f t="shared" ca="1" si="176"/>
        <v>0</v>
      </c>
      <c r="V438" s="306">
        <f t="shared" ca="1" si="177"/>
        <v>1.0290898777759936</v>
      </c>
      <c r="W438" s="304">
        <f t="shared" ca="1" si="178"/>
        <v>17.691113732673113</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6.1314462598240524</v>
      </c>
      <c r="AH438" s="304">
        <f t="shared" ca="1" si="202"/>
        <v>-3.4224536043325053</v>
      </c>
    </row>
    <row r="439" spans="1:34" x14ac:dyDescent="0.2">
      <c r="A439" s="347">
        <f t="shared" ca="1" si="180"/>
        <v>0.1</v>
      </c>
      <c r="B439" s="304">
        <f t="shared" ca="1" si="181"/>
        <v>25.500000000000096</v>
      </c>
      <c r="D439" s="306">
        <f t="shared" ca="1" si="182"/>
        <v>-0.78028894752020328</v>
      </c>
      <c r="E439" s="307">
        <f t="shared" ca="1" si="183"/>
        <v>-6.4167418441924138</v>
      </c>
      <c r="F439" s="304">
        <f t="shared" ca="1" si="184"/>
        <v>6.4640101126647416</v>
      </c>
      <c r="G439" s="306">
        <f t="shared" ca="1" si="185"/>
        <v>16.690643903006382</v>
      </c>
      <c r="H439" s="307">
        <f t="shared" ca="1" si="186"/>
        <v>-73.563937038320859</v>
      </c>
      <c r="I439" s="304">
        <f t="shared" ca="1" si="187"/>
        <v>75.433616024124149</v>
      </c>
      <c r="J439" s="306">
        <f t="shared" ca="1" si="188"/>
        <v>717.18283255887445</v>
      </c>
      <c r="K439" s="307">
        <f t="shared" ca="1" si="189"/>
        <v>1730.9393160973721</v>
      </c>
      <c r="L439" s="304">
        <f t="shared" ca="1" si="174"/>
        <v>1873.6334036648707</v>
      </c>
      <c r="M439" s="306">
        <f t="shared" ca="1" si="190"/>
        <v>-1.3476872760744967</v>
      </c>
      <c r="N439" s="304">
        <f t="shared" ca="1" si="191"/>
        <v>-77.216793022550874</v>
      </c>
      <c r="P439" s="310">
        <f t="shared" ca="1" si="192"/>
        <v>23</v>
      </c>
      <c r="Q439" s="304">
        <f t="shared" ca="1" si="193"/>
        <v>0</v>
      </c>
      <c r="R439" s="306">
        <f t="shared" ca="1" si="194"/>
        <v>0</v>
      </c>
      <c r="S439" s="307">
        <f t="shared" ca="1" si="195"/>
        <v>5.081000000000004</v>
      </c>
      <c r="T439" s="304">
        <f t="shared" ca="1" si="175"/>
        <v>49.844610000000038</v>
      </c>
      <c r="U439" s="311">
        <f t="shared" ca="1" si="176"/>
        <v>0</v>
      </c>
      <c r="V439" s="306">
        <f t="shared" ca="1" si="177"/>
        <v>1.0298496080748269</v>
      </c>
      <c r="W439" s="304">
        <f t="shared" ca="1" si="178"/>
        <v>17.993145840491891</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6.0786678029781314</v>
      </c>
      <c r="AH439" s="304">
        <f t="shared" ca="1" si="202"/>
        <v>-3.4818173061745914</v>
      </c>
    </row>
    <row r="440" spans="1:34" x14ac:dyDescent="0.2">
      <c r="A440" s="347">
        <f t="shared" ca="1" si="180"/>
        <v>0.1</v>
      </c>
      <c r="B440" s="304">
        <f t="shared" ca="1" si="181"/>
        <v>25.600000000000097</v>
      </c>
      <c r="D440" s="306">
        <f t="shared" ca="1" si="182"/>
        <v>-0.78354883620646709</v>
      </c>
      <c r="E440" s="307">
        <f t="shared" ca="1" si="183"/>
        <v>-6.3565120705882627</v>
      </c>
      <c r="F440" s="304">
        <f t="shared" ca="1" si="184"/>
        <v>6.4046228993013159</v>
      </c>
      <c r="G440" s="306">
        <f t="shared" ca="1" si="185"/>
        <v>16.612289019385734</v>
      </c>
      <c r="H440" s="307">
        <f t="shared" ca="1" si="186"/>
        <v>-74.199588245379687</v>
      </c>
      <c r="I440" s="304">
        <f t="shared" ca="1" si="187"/>
        <v>76.036484941424618</v>
      </c>
      <c r="J440" s="306">
        <f t="shared" ca="1" si="188"/>
        <v>718.84797920499409</v>
      </c>
      <c r="K440" s="307">
        <f t="shared" ca="1" si="189"/>
        <v>1723.5511398331871</v>
      </c>
      <c r="L440" s="304">
        <f t="shared" ca="1" si="174"/>
        <v>1867.4503872465748</v>
      </c>
      <c r="M440" s="306">
        <f t="shared" ca="1" si="190"/>
        <v>-1.3505419448854756</v>
      </c>
      <c r="N440" s="304">
        <f t="shared" ca="1" si="191"/>
        <v>-77.38035349732759</v>
      </c>
      <c r="P440" s="310">
        <f t="shared" ca="1" si="192"/>
        <v>23</v>
      </c>
      <c r="Q440" s="304">
        <f t="shared" ca="1" si="193"/>
        <v>0</v>
      </c>
      <c r="R440" s="306">
        <f t="shared" ca="1" si="194"/>
        <v>0</v>
      </c>
      <c r="S440" s="307">
        <f t="shared" ca="1" si="195"/>
        <v>5.081000000000004</v>
      </c>
      <c r="T440" s="304">
        <f t="shared" ca="1" si="175"/>
        <v>49.844610000000038</v>
      </c>
      <c r="U440" s="311">
        <f t="shared" ca="1" si="176"/>
        <v>0</v>
      </c>
      <c r="V440" s="306">
        <f t="shared" ca="1" si="177"/>
        <v>1.0306164820654764</v>
      </c>
      <c r="W440" s="304">
        <f t="shared" ca="1" si="178"/>
        <v>18.295512759597162</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6.0255910175773906</v>
      </c>
      <c r="AH440" s="304">
        <f t="shared" ca="1" si="202"/>
        <v>-3.5412607440448487</v>
      </c>
    </row>
    <row r="441" spans="1:34" x14ac:dyDescent="0.2">
      <c r="A441" s="347">
        <f t="shared" ca="1" si="180"/>
        <v>0.1</v>
      </c>
      <c r="B441" s="304">
        <f t="shared" ca="1" si="181"/>
        <v>25.700000000000099</v>
      </c>
      <c r="D441" s="306">
        <f t="shared" ca="1" si="182"/>
        <v>-0.7866885647357178</v>
      </c>
      <c r="E441" s="307">
        <f t="shared" ca="1" si="183"/>
        <v>-6.2962176721930536</v>
      </c>
      <c r="F441" s="304">
        <f t="shared" ca="1" si="184"/>
        <v>6.3451742193199117</v>
      </c>
      <c r="G441" s="306">
        <f t="shared" ca="1" si="185"/>
        <v>16.533620162912161</v>
      </c>
      <c r="H441" s="307">
        <f t="shared" ca="1" si="186"/>
        <v>-74.829210012598992</v>
      </c>
      <c r="I441" s="304">
        <f t="shared" ca="1" si="187"/>
        <v>76.634008552346401</v>
      </c>
      <c r="J441" s="306">
        <f t="shared" ca="1" si="188"/>
        <v>720.50527466410904</v>
      </c>
      <c r="K441" s="307">
        <f t="shared" ca="1" si="189"/>
        <v>1716.0996999202882</v>
      </c>
      <c r="L441" s="304">
        <f t="shared" ca="1" si="174"/>
        <v>1861.2162772996871</v>
      </c>
      <c r="M441" s="306">
        <f t="shared" ca="1" si="190"/>
        <v>-1.3533387066712987</v>
      </c>
      <c r="N441" s="304">
        <f t="shared" ca="1" si="191"/>
        <v>-77.540596143958723</v>
      </c>
      <c r="P441" s="310">
        <f t="shared" ca="1" si="192"/>
        <v>23</v>
      </c>
      <c r="Q441" s="304">
        <f t="shared" ca="1" si="193"/>
        <v>0</v>
      </c>
      <c r="R441" s="306">
        <f t="shared" ca="1" si="194"/>
        <v>0</v>
      </c>
      <c r="S441" s="307">
        <f t="shared" ca="1" si="195"/>
        <v>5.081000000000004</v>
      </c>
      <c r="T441" s="304">
        <f t="shared" ca="1" si="175"/>
        <v>49.844610000000038</v>
      </c>
      <c r="U441" s="311">
        <f t="shared" ca="1" si="176"/>
        <v>0</v>
      </c>
      <c r="V441" s="306">
        <f t="shared" ca="1" si="177"/>
        <v>1.0313904511904533</v>
      </c>
      <c r="W441" s="304">
        <f t="shared" ca="1" si="178"/>
        <v>18.598145070871546</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5.972239002423616</v>
      </c>
      <c r="AH441" s="304">
        <f t="shared" ca="1" si="202"/>
        <v>-3.6007700766772581</v>
      </c>
    </row>
    <row r="442" spans="1:34" x14ac:dyDescent="0.2">
      <c r="A442" s="347">
        <f t="shared" ca="1" si="180"/>
        <v>0.1</v>
      </c>
      <c r="B442" s="304">
        <f t="shared" ca="1" si="181"/>
        <v>25.8000000000001</v>
      </c>
      <c r="D442" s="306">
        <f t="shared" ca="1" si="182"/>
        <v>-0.78970856641076803</v>
      </c>
      <c r="E442" s="307">
        <f t="shared" ca="1" si="183"/>
        <v>-6.2358723992428162</v>
      </c>
      <c r="F442" s="304">
        <f t="shared" ca="1" si="184"/>
        <v>6.2856777040746294</v>
      </c>
      <c r="G442" s="306">
        <f t="shared" ca="1" si="185"/>
        <v>16.454649306271083</v>
      </c>
      <c r="H442" s="307">
        <f t="shared" ca="1" si="186"/>
        <v>-75.452797252523268</v>
      </c>
      <c r="I442" s="304">
        <f t="shared" ca="1" si="187"/>
        <v>77.22616199852709</v>
      </c>
      <c r="J442" s="306">
        <f t="shared" ca="1" si="188"/>
        <v>722.1546881375682</v>
      </c>
      <c r="K442" s="307">
        <f t="shared" ca="1" si="189"/>
        <v>1708.5855995570321</v>
      </c>
      <c r="L442" s="304">
        <f t="shared" ca="1" si="174"/>
        <v>1854.9318436569929</v>
      </c>
      <c r="M442" s="306">
        <f t="shared" ca="1" si="190"/>
        <v>-1.3560793436440208</v>
      </c>
      <c r="N442" s="304">
        <f t="shared" ca="1" si="191"/>
        <v>-77.697623075673206</v>
      </c>
      <c r="P442" s="310">
        <f t="shared" ca="1" si="192"/>
        <v>23</v>
      </c>
      <c r="Q442" s="304">
        <f t="shared" ca="1" si="193"/>
        <v>0</v>
      </c>
      <c r="R442" s="306">
        <f t="shared" ca="1" si="194"/>
        <v>0</v>
      </c>
      <c r="S442" s="307">
        <f t="shared" ca="1" si="195"/>
        <v>5.081000000000004</v>
      </c>
      <c r="T442" s="304">
        <f t="shared" ca="1" si="175"/>
        <v>49.844610000000038</v>
      </c>
      <c r="U442" s="311">
        <f t="shared" ca="1" si="176"/>
        <v>0</v>
      </c>
      <c r="V442" s="306">
        <f t="shared" ca="1" si="177"/>
        <v>1.0321714668043531</v>
      </c>
      <c r="W442" s="304">
        <f t="shared" ca="1" si="178"/>
        <v>18.900974284472692</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5.9186341999643357</v>
      </c>
      <c r="AH442" s="304">
        <f t="shared" ca="1" si="202"/>
        <v>-3.660331641580699</v>
      </c>
    </row>
    <row r="443" spans="1:34" x14ac:dyDescent="0.2">
      <c r="A443" s="347">
        <f t="shared" ca="1" si="180"/>
        <v>0.1</v>
      </c>
      <c r="B443" s="304">
        <f t="shared" ca="1" si="181"/>
        <v>25.900000000000102</v>
      </c>
      <c r="D443" s="306">
        <f t="shared" ca="1" si="182"/>
        <v>-0.79260932107791016</v>
      </c>
      <c r="E443" s="307">
        <f t="shared" ca="1" si="183"/>
        <v>-6.1754898204995854</v>
      </c>
      <c r="F443" s="304">
        <f t="shared" ca="1" si="184"/>
        <v>6.226146806729953</v>
      </c>
      <c r="G443" s="306">
        <f t="shared" ca="1" si="185"/>
        <v>16.375388374163293</v>
      </c>
      <c r="H443" s="307">
        <f t="shared" ca="1" si="186"/>
        <v>-76.070346234573222</v>
      </c>
      <c r="I443" s="304">
        <f t="shared" ca="1" si="187"/>
        <v>77.812922581358762</v>
      </c>
      <c r="J443" s="306">
        <f t="shared" ca="1" si="188"/>
        <v>723.79619002158995</v>
      </c>
      <c r="K443" s="307">
        <f t="shared" ca="1" si="189"/>
        <v>1701.0094423826772</v>
      </c>
      <c r="L443" s="304">
        <f t="shared" ca="1" si="174"/>
        <v>1848.5978599373084</v>
      </c>
      <c r="M443" s="306">
        <f t="shared" ca="1" si="190"/>
        <v>-1.3587655661371751</v>
      </c>
      <c r="N443" s="304">
        <f t="shared" ca="1" si="191"/>
        <v>-77.851532287364066</v>
      </c>
      <c r="P443" s="310">
        <f t="shared" ca="1" si="192"/>
        <v>23</v>
      </c>
      <c r="Q443" s="304">
        <f t="shared" ca="1" si="193"/>
        <v>0</v>
      </c>
      <c r="R443" s="306">
        <f t="shared" ca="1" si="194"/>
        <v>0</v>
      </c>
      <c r="S443" s="307">
        <f t="shared" ca="1" si="195"/>
        <v>5.081000000000004</v>
      </c>
      <c r="T443" s="304">
        <f t="shared" ca="1" si="175"/>
        <v>49.844610000000038</v>
      </c>
      <c r="U443" s="311">
        <f t="shared" ca="1" si="176"/>
        <v>0</v>
      </c>
      <c r="V443" s="306">
        <f t="shared" ca="1" si="177"/>
        <v>1.0329594801844393</v>
      </c>
      <c r="W443" s="304">
        <f t="shared" ca="1" si="178"/>
        <v>19.203932859675596</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5.8647984209625248</v>
      </c>
      <c r="AH443" s="304">
        <f t="shared" ca="1" si="202"/>
        <v>-3.719931959156205</v>
      </c>
    </row>
    <row r="444" spans="1:34" x14ac:dyDescent="0.2">
      <c r="A444" s="347">
        <f t="shared" ca="1" si="180"/>
        <v>0.1</v>
      </c>
      <c r="B444" s="304">
        <f t="shared" ca="1" si="181"/>
        <v>26.000000000000103</v>
      </c>
      <c r="D444" s="306">
        <f t="shared" ca="1" si="182"/>
        <v>-0.79539135359839352</v>
      </c>
      <c r="E444" s="307">
        <f t="shared" ca="1" si="183"/>
        <v>-6.1150833190814495</v>
      </c>
      <c r="F444" s="304">
        <f t="shared" ca="1" si="184"/>
        <v>6.1665947981594575</v>
      </c>
      <c r="G444" s="306">
        <f t="shared" ca="1" si="185"/>
        <v>16.295849238803456</v>
      </c>
      <c r="H444" s="307">
        <f t="shared" ca="1" si="186"/>
        <v>-76.681854566481363</v>
      </c>
      <c r="I444" s="304">
        <f t="shared" ca="1" si="187"/>
        <v>78.394269702375638</v>
      </c>
      <c r="J444" s="306">
        <f t="shared" ca="1" si="188"/>
        <v>725.42975190223831</v>
      </c>
      <c r="K444" s="307">
        <f t="shared" ca="1" si="189"/>
        <v>1693.3718323426244</v>
      </c>
      <c r="L444" s="304">
        <f t="shared" ca="1" si="174"/>
        <v>1842.2151034872015</v>
      </c>
      <c r="M444" s="306">
        <f t="shared" ca="1" si="190"/>
        <v>-1.3613990161081309</v>
      </c>
      <c r="N444" s="304">
        <f t="shared" ca="1" si="191"/>
        <v>-78.002417856258674</v>
      </c>
      <c r="P444" s="310">
        <f t="shared" ca="1" si="192"/>
        <v>23</v>
      </c>
      <c r="Q444" s="304">
        <f t="shared" ca="1" si="193"/>
        <v>0</v>
      </c>
      <c r="R444" s="306">
        <f t="shared" ca="1" si="194"/>
        <v>0</v>
      </c>
      <c r="S444" s="307">
        <f t="shared" ca="1" si="195"/>
        <v>5.081000000000004</v>
      </c>
      <c r="T444" s="304">
        <f t="shared" ca="1" si="175"/>
        <v>49.844610000000038</v>
      </c>
      <c r="U444" s="311">
        <f t="shared" ca="1" si="176"/>
        <v>0</v>
      </c>
      <c r="V444" s="306">
        <f t="shared" ca="1" si="177"/>
        <v>1.033754442541106</v>
      </c>
      <c r="W444" s="304">
        <f t="shared" ca="1" si="178"/>
        <v>19.506954223642058</v>
      </c>
      <c r="Y444" s="314" t="str">
        <f t="shared" ca="1" si="196"/>
        <v/>
      </c>
      <c r="Z444" s="315" t="str">
        <f t="shared" ca="1" si="197"/>
        <v/>
      </c>
      <c r="AA444" s="316" t="str">
        <f t="shared" ca="1" si="198"/>
        <v/>
      </c>
      <c r="AC444" s="310">
        <f t="shared" ca="1" si="199"/>
        <v>26.000000000000103</v>
      </c>
      <c r="AD444" s="323">
        <f t="shared" ca="1" si="200"/>
        <v>725.42975190223831</v>
      </c>
      <c r="AE444" s="324" t="e">
        <f t="shared" ca="1" si="179"/>
        <v>#N/A</v>
      </c>
      <c r="AG444" s="306">
        <f t="shared" ca="1" si="201"/>
        <v>5.8107528674097573</v>
      </c>
      <c r="AH444" s="304">
        <f t="shared" ca="1" si="202"/>
        <v>-3.7795577366021611</v>
      </c>
    </row>
    <row r="445" spans="1:34" x14ac:dyDescent="0.2">
      <c r="A445" s="347">
        <f t="shared" ca="1" si="180"/>
        <v>0.1</v>
      </c>
      <c r="B445" s="304">
        <f t="shared" ca="1" si="181"/>
        <v>26.100000000000104</v>
      </c>
      <c r="D445" s="306">
        <f t="shared" ca="1" si="182"/>
        <v>-0.79805523234653586</v>
      </c>
      <c r="E445" s="307">
        <f t="shared" ca="1" si="183"/>
        <v>-6.0546660885216959</v>
      </c>
      <c r="F445" s="304">
        <f t="shared" ca="1" si="184"/>
        <v>6.1070347630720345</v>
      </c>
      <c r="G445" s="306">
        <f t="shared" ca="1" si="185"/>
        <v>16.216043715568802</v>
      </c>
      <c r="H445" s="307">
        <f t="shared" ca="1" si="186"/>
        <v>-77.287321175333531</v>
      </c>
      <c r="I445" s="304">
        <f t="shared" ca="1" si="187"/>
        <v>78.970184805687254</v>
      </c>
      <c r="J445" s="306">
        <f t="shared" ca="1" si="188"/>
        <v>727.05534654995688</v>
      </c>
      <c r="K445" s="307">
        <f t="shared" ca="1" si="189"/>
        <v>1685.6733735555338</v>
      </c>
      <c r="L445" s="304">
        <f t="shared" ca="1" si="174"/>
        <v>1835.7843553263472</v>
      </c>
      <c r="M445" s="306">
        <f t="shared" ca="1" si="190"/>
        <v>-1.363981270442691</v>
      </c>
      <c r="N445" s="304">
        <f t="shared" ca="1" si="191"/>
        <v>-78.150370131258342</v>
      </c>
      <c r="P445" s="310">
        <f t="shared" ca="1" si="192"/>
        <v>23</v>
      </c>
      <c r="Q445" s="304">
        <f t="shared" ca="1" si="193"/>
        <v>0</v>
      </c>
      <c r="R445" s="306">
        <f t="shared" ca="1" si="194"/>
        <v>0</v>
      </c>
      <c r="S445" s="307">
        <f t="shared" ca="1" si="195"/>
        <v>5.081000000000004</v>
      </c>
      <c r="T445" s="304">
        <f t="shared" ca="1" si="175"/>
        <v>49.844610000000038</v>
      </c>
      <c r="U445" s="311">
        <f t="shared" ca="1" si="176"/>
        <v>0</v>
      </c>
      <c r="V445" s="306">
        <f t="shared" ca="1" si="177"/>
        <v>1.03455630502822</v>
      </c>
      <c r="W445" s="304">
        <f t="shared" ca="1" si="178"/>
        <v>19.809972789123336</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5.7565181538312675</v>
      </c>
      <c r="AH445" s="304">
        <f t="shared" ca="1" si="202"/>
        <v>-3.8391958716083532</v>
      </c>
    </row>
    <row r="446" spans="1:34" x14ac:dyDescent="0.2">
      <c r="A446" s="347">
        <f t="shared" ca="1" si="180"/>
        <v>0.1</v>
      </c>
      <c r="B446" s="304">
        <f t="shared" ca="1" si="181"/>
        <v>26.200000000000106</v>
      </c>
      <c r="D446" s="306">
        <f t="shared" ca="1" si="182"/>
        <v>-0.80060156773333624</v>
      </c>
      <c r="E446" s="307">
        <f t="shared" ca="1" si="183"/>
        <v>-5.9942511290546605</v>
      </c>
      <c r="F446" s="304">
        <f t="shared" ca="1" si="184"/>
        <v>6.0474795963632779</v>
      </c>
      <c r="G446" s="306">
        <f t="shared" ca="1" si="185"/>
        <v>16.135983558795466</v>
      </c>
      <c r="H446" s="307">
        <f t="shared" ca="1" si="186"/>
        <v>-77.886746288238996</v>
      </c>
      <c r="I446" s="304">
        <f t="shared" ca="1" si="187"/>
        <v>79.540651322315867</v>
      </c>
      <c r="J446" s="306">
        <f t="shared" ca="1" si="188"/>
        <v>728.6729479136751</v>
      </c>
      <c r="K446" s="307">
        <f t="shared" ca="1" si="189"/>
        <v>1677.9146701823552</v>
      </c>
      <c r="L446" s="304">
        <f t="shared" ca="1" si="174"/>
        <v>1829.306400096596</v>
      </c>
      <c r="M446" s="306">
        <f t="shared" ca="1" si="190"/>
        <v>-1.3665138440744795</v>
      </c>
      <c r="N446" s="304">
        <f t="shared" ca="1" si="191"/>
        <v>-78.295475911665932</v>
      </c>
      <c r="P446" s="310">
        <f t="shared" ca="1" si="192"/>
        <v>23</v>
      </c>
      <c r="Q446" s="304">
        <f t="shared" ca="1" si="193"/>
        <v>0</v>
      </c>
      <c r="R446" s="306">
        <f t="shared" ca="1" si="194"/>
        <v>0</v>
      </c>
      <c r="S446" s="307">
        <f t="shared" ca="1" si="195"/>
        <v>5.081000000000004</v>
      </c>
      <c r="T446" s="304">
        <f t="shared" ca="1" si="175"/>
        <v>49.844610000000038</v>
      </c>
      <c r="U446" s="311">
        <f t="shared" ca="1" si="176"/>
        <v>0</v>
      </c>
      <c r="V446" s="306">
        <f t="shared" ca="1" si="177"/>
        <v>1.0353650187533381</v>
      </c>
      <c r="W446" s="304">
        <f t="shared" ca="1" si="178"/>
        <v>20.112923971102859</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5.702114327118899</v>
      </c>
      <c r="AH446" s="304">
        <f t="shared" ca="1" si="202"/>
        <v>-3.8988334558400553</v>
      </c>
    </row>
    <row r="447" spans="1:34" x14ac:dyDescent="0.2">
      <c r="A447" s="347">
        <f t="shared" ca="1" si="180"/>
        <v>0.1</v>
      </c>
      <c r="B447" s="304">
        <f t="shared" ca="1" si="181"/>
        <v>26.300000000000107</v>
      </c>
      <c r="D447" s="306">
        <f t="shared" ca="1" si="182"/>
        <v>-0.80303101075460881</v>
      </c>
      <c r="E447" s="307">
        <f t="shared" ca="1" si="183"/>
        <v>-5.933851244125754</v>
      </c>
      <c r="F447" s="304">
        <f t="shared" ca="1" si="184"/>
        <v>5.9879419996895704</v>
      </c>
      <c r="G447" s="306">
        <f t="shared" ca="1" si="185"/>
        <v>16.055680457720005</v>
      </c>
      <c r="H447" s="307">
        <f t="shared" ca="1" si="186"/>
        <v>-78.480131412651573</v>
      </c>
      <c r="I447" s="304">
        <f t="shared" ca="1" si="187"/>
        <v>80.105654616309522</v>
      </c>
      <c r="J447" s="306">
        <f t="shared" ca="1" si="188"/>
        <v>730.2825311145009</v>
      </c>
      <c r="K447" s="307">
        <f t="shared" ca="1" si="189"/>
        <v>1670.0963262973107</v>
      </c>
      <c r="L447" s="304">
        <f t="shared" ca="1" si="174"/>
        <v>1822.7820260148428</v>
      </c>
      <c r="M447" s="306">
        <f t="shared" ca="1" si="190"/>
        <v>-1.3689981929308033</v>
      </c>
      <c r="N447" s="304">
        <f t="shared" ca="1" si="191"/>
        <v>-78.437818615971437</v>
      </c>
      <c r="P447" s="310">
        <f t="shared" ca="1" si="192"/>
        <v>23</v>
      </c>
      <c r="Q447" s="304">
        <f t="shared" ca="1" si="193"/>
        <v>0</v>
      </c>
      <c r="R447" s="306">
        <f t="shared" ca="1" si="194"/>
        <v>0</v>
      </c>
      <c r="S447" s="307">
        <f t="shared" ca="1" si="195"/>
        <v>5.081000000000004</v>
      </c>
      <c r="T447" s="304">
        <f t="shared" ca="1" si="175"/>
        <v>49.844610000000038</v>
      </c>
      <c r="U447" s="311">
        <f t="shared" ca="1" si="176"/>
        <v>0</v>
      </c>
      <c r="V447" s="306">
        <f t="shared" ca="1" si="177"/>
        <v>1.0361805347877959</v>
      </c>
      <c r="W447" s="304">
        <f t="shared" ca="1" si="178"/>
        <v>20.415744202387256</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5.6475608850163441</v>
      </c>
      <c r="AH447" s="304">
        <f t="shared" ca="1" si="202"/>
        <v>-3.9584577782135097</v>
      </c>
    </row>
    <row r="448" spans="1:34" x14ac:dyDescent="0.2">
      <c r="A448" s="347">
        <f t="shared" ca="1" si="180"/>
        <v>0.1</v>
      </c>
      <c r="B448" s="304">
        <f t="shared" ca="1" si="181"/>
        <v>26.400000000000109</v>
      </c>
      <c r="D448" s="306">
        <f t="shared" ca="1" si="182"/>
        <v>-0.8053442515627578</v>
      </c>
      <c r="E448" s="307">
        <f t="shared" ca="1" si="183"/>
        <v>-5.8734790371230368</v>
      </c>
      <c r="F448" s="304">
        <f t="shared" ca="1" si="184"/>
        <v>5.9284344782622789</v>
      </c>
      <c r="G448" s="306">
        <f t="shared" ca="1" si="185"/>
        <v>15.975146032563728</v>
      </c>
      <c r="H448" s="307">
        <f t="shared" ca="1" si="186"/>
        <v>-79.067479316363872</v>
      </c>
      <c r="I448" s="304">
        <f t="shared" ca="1" si="187"/>
        <v>80.665181932512652</v>
      </c>
      <c r="J448" s="306">
        <f t="shared" ca="1" si="188"/>
        <v>731.88407243901509</v>
      </c>
      <c r="K448" s="307">
        <f t="shared" ca="1" si="189"/>
        <v>1662.2189457608599</v>
      </c>
      <c r="L448" s="304">
        <f t="shared" ca="1" si="174"/>
        <v>1816.2120248297724</v>
      </c>
      <c r="M448" s="306">
        <f t="shared" ca="1" si="190"/>
        <v>-1.3714357167158533</v>
      </c>
      <c r="N448" s="304">
        <f t="shared" ca="1" si="191"/>
        <v>-78.577478441317552</v>
      </c>
      <c r="P448" s="310">
        <f t="shared" ca="1" si="192"/>
        <v>23</v>
      </c>
      <c r="Q448" s="304">
        <f t="shared" ca="1" si="193"/>
        <v>0</v>
      </c>
      <c r="R448" s="306">
        <f t="shared" ca="1" si="194"/>
        <v>0</v>
      </c>
      <c r="S448" s="307">
        <f t="shared" ca="1" si="195"/>
        <v>5.081000000000004</v>
      </c>
      <c r="T448" s="304">
        <f t="shared" ca="1" si="175"/>
        <v>49.844610000000038</v>
      </c>
      <c r="U448" s="311">
        <f t="shared" ca="1" si="176"/>
        <v>0</v>
      </c>
      <c r="V448" s="306">
        <f t="shared" ca="1" si="177"/>
        <v>1.0370028041766679</v>
      </c>
      <c r="W448" s="304">
        <f t="shared" ca="1" si="178"/>
        <v>20.718370948154973</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5.5928767933705847</v>
      </c>
      <c r="AH448" s="304">
        <f t="shared" ca="1" si="202"/>
        <v>-4.0180563279644241</v>
      </c>
    </row>
    <row r="449" spans="1:34" x14ac:dyDescent="0.2">
      <c r="A449" s="347">
        <f t="shared" ca="1" si="180"/>
        <v>0.1</v>
      </c>
      <c r="B449" s="304">
        <f t="shared" ca="1" si="181"/>
        <v>26.50000000000011</v>
      </c>
      <c r="D449" s="306">
        <f t="shared" ca="1" si="182"/>
        <v>-0.8075420180614834</v>
      </c>
      <c r="E449" s="307">
        <f t="shared" ca="1" si="183"/>
        <v>-5.8131469083275569</v>
      </c>
      <c r="F449" s="304">
        <f t="shared" ca="1" si="184"/>
        <v>5.8689693378593351</v>
      </c>
      <c r="G449" s="306">
        <f t="shared" ca="1" si="185"/>
        <v>15.894391830757581</v>
      </c>
      <c r="H449" s="307">
        <f t="shared" ca="1" si="186"/>
        <v>-79.648794007196628</v>
      </c>
      <c r="I449" s="304">
        <f t="shared" ca="1" si="187"/>
        <v>81.219222345886166</v>
      </c>
      <c r="J449" s="306">
        <f t="shared" ca="1" si="188"/>
        <v>733.47754933218118</v>
      </c>
      <c r="K449" s="307">
        <f t="shared" ca="1" si="189"/>
        <v>1654.2831320946818</v>
      </c>
      <c r="L449" s="304">
        <f t="shared" ca="1" si="174"/>
        <v>1809.5971917825616</v>
      </c>
      <c r="M449" s="306">
        <f t="shared" ca="1" si="190"/>
        <v>-1.3738277615413739</v>
      </c>
      <c r="N449" s="304">
        <f t="shared" ca="1" si="191"/>
        <v>-78.714532514225994</v>
      </c>
      <c r="P449" s="310">
        <f t="shared" ca="1" si="192"/>
        <v>23</v>
      </c>
      <c r="Q449" s="304">
        <f t="shared" ca="1" si="193"/>
        <v>0</v>
      </c>
      <c r="R449" s="306">
        <f t="shared" ca="1" si="194"/>
        <v>0</v>
      </c>
      <c r="S449" s="307">
        <f t="shared" ca="1" si="195"/>
        <v>5.081000000000004</v>
      </c>
      <c r="T449" s="304">
        <f t="shared" ca="1" si="175"/>
        <v>49.844610000000038</v>
      </c>
      <c r="U449" s="311">
        <f t="shared" ca="1" si="176"/>
        <v>0</v>
      </c>
      <c r="V449" s="306">
        <f t="shared" ca="1" si="177"/>
        <v>1.0378317779485913</v>
      </c>
      <c r="W449" s="304">
        <f t="shared" ca="1" si="178"/>
        <v>21.020742719472597</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5.538080502253881</v>
      </c>
      <c r="AH449" s="304">
        <f t="shared" ca="1" si="202"/>
        <v>-4.0776167975113085</v>
      </c>
    </row>
    <row r="450" spans="1:34" x14ac:dyDescent="0.2">
      <c r="A450" s="347">
        <f t="shared" ca="1" si="180"/>
        <v>0.1</v>
      </c>
      <c r="B450" s="304">
        <f t="shared" ca="1" si="181"/>
        <v>26.600000000000112</v>
      </c>
      <c r="D450" s="306">
        <f t="shared" ca="1" si="182"/>
        <v>-0.80962507452275101</v>
      </c>
      <c r="E450" s="307">
        <f t="shared" ca="1" si="183"/>
        <v>-5.7528670520795746</v>
      </c>
      <c r="F450" s="304">
        <f t="shared" ca="1" si="184"/>
        <v>5.8095586820513914</v>
      </c>
      <c r="G450" s="306">
        <f t="shared" ca="1" si="185"/>
        <v>15.813429323305305</v>
      </c>
      <c r="H450" s="307">
        <f t="shared" ca="1" si="186"/>
        <v>-80.224080712404586</v>
      </c>
      <c r="I450" s="304">
        <f t="shared" ca="1" si="187"/>
        <v>81.767766712278359</v>
      </c>
      <c r="J450" s="306">
        <f t="shared" ca="1" si="188"/>
        <v>735.06294038988437</v>
      </c>
      <c r="K450" s="307">
        <f t="shared" ca="1" si="189"/>
        <v>1646.2894883587019</v>
      </c>
      <c r="L450" s="304">
        <f t="shared" ca="1" si="174"/>
        <v>1802.9383255716152</v>
      </c>
      <c r="M450" s="306">
        <f t="shared" ca="1" si="190"/>
        <v>-1.3761756224142261</v>
      </c>
      <c r="N450" s="304">
        <f t="shared" ca="1" si="191"/>
        <v>-78.84905503312433</v>
      </c>
      <c r="P450" s="310">
        <f t="shared" ca="1" si="192"/>
        <v>23</v>
      </c>
      <c r="Q450" s="304">
        <f t="shared" ca="1" si="193"/>
        <v>0</v>
      </c>
      <c r="R450" s="306">
        <f t="shared" ca="1" si="194"/>
        <v>0</v>
      </c>
      <c r="S450" s="307">
        <f t="shared" ca="1" si="195"/>
        <v>5.081000000000004</v>
      </c>
      <c r="T450" s="304">
        <f t="shared" ca="1" si="175"/>
        <v>49.844610000000038</v>
      </c>
      <c r="U450" s="311">
        <f t="shared" ca="1" si="176"/>
        <v>0</v>
      </c>
      <c r="V450" s="306">
        <f t="shared" ca="1" si="177"/>
        <v>1.038667407125458</v>
      </c>
      <c r="W450" s="304">
        <f t="shared" ca="1" si="178"/>
        <v>21.3227990857904</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5.4831899610518802</v>
      </c>
      <c r="AH450" s="304">
        <f t="shared" ca="1" si="202"/>
        <v>-4.137127085115643</v>
      </c>
    </row>
    <row r="451" spans="1:34" x14ac:dyDescent="0.2">
      <c r="A451" s="347">
        <f t="shared" ca="1" si="180"/>
        <v>0.1</v>
      </c>
      <c r="B451" s="304">
        <f t="shared" ca="1" si="181"/>
        <v>26.700000000000113</v>
      </c>
      <c r="D451" s="306">
        <f t="shared" ca="1" si="182"/>
        <v>-0.81159422022551342</v>
      </c>
      <c r="E451" s="307">
        <f t="shared" ca="1" si="183"/>
        <v>-5.6926514541576037</v>
      </c>
      <c r="F451" s="304">
        <f t="shared" ca="1" si="184"/>
        <v>5.7502144096395345</v>
      </c>
      <c r="G451" s="306">
        <f t="shared" ca="1" si="185"/>
        <v>15.732269901282754</v>
      </c>
      <c r="H451" s="307">
        <f t="shared" ca="1" si="186"/>
        <v>-80.793345857820341</v>
      </c>
      <c r="I451" s="304">
        <f t="shared" ca="1" si="187"/>
        <v>82.31080762055602</v>
      </c>
      <c r="J451" s="306">
        <f t="shared" ca="1" si="188"/>
        <v>736.64022535111383</v>
      </c>
      <c r="K451" s="307">
        <f t="shared" ca="1" si="189"/>
        <v>1638.2386170301907</v>
      </c>
      <c r="L451" s="304">
        <f t="shared" ca="1" si="174"/>
        <v>1796.236228321412</v>
      </c>
      <c r="M451" s="306">
        <f t="shared" ca="1" si="190"/>
        <v>-1.3784805455896374</v>
      </c>
      <c r="N451" s="304">
        <f t="shared" ca="1" si="191"/>
        <v>-78.981117403177294</v>
      </c>
      <c r="P451" s="310">
        <f t="shared" ca="1" si="192"/>
        <v>23</v>
      </c>
      <c r="Q451" s="304">
        <f t="shared" ca="1" si="193"/>
        <v>0</v>
      </c>
      <c r="R451" s="306">
        <f t="shared" ca="1" si="194"/>
        <v>0</v>
      </c>
      <c r="S451" s="307">
        <f t="shared" ca="1" si="195"/>
        <v>5.081000000000004</v>
      </c>
      <c r="T451" s="304">
        <f t="shared" ca="1" si="175"/>
        <v>49.844610000000038</v>
      </c>
      <c r="U451" s="311">
        <f t="shared" ca="1" si="176"/>
        <v>0</v>
      </c>
      <c r="V451" s="306">
        <f t="shared" ca="1" si="177"/>
        <v>1.039509642731963</v>
      </c>
      <c r="W451" s="304">
        <f t="shared" ca="1" si="178"/>
        <v>21.624480686428996</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5.4282226326053973</v>
      </c>
      <c r="AH451" s="304">
        <f t="shared" ca="1" si="202"/>
        <v>-4.1965752973411501</v>
      </c>
    </row>
    <row r="452" spans="1:34" x14ac:dyDescent="0.2">
      <c r="A452" s="347">
        <f t="shared" ca="1" si="180"/>
        <v>0.1</v>
      </c>
      <c r="B452" s="304">
        <f t="shared" ca="1" si="181"/>
        <v>26.800000000000114</v>
      </c>
      <c r="D452" s="306">
        <f t="shared" ca="1" si="182"/>
        <v>-0.81345028811569653</v>
      </c>
      <c r="E452" s="307">
        <f t="shared" ca="1" si="183"/>
        <v>-5.632511889367195</v>
      </c>
      <c r="F452" s="304">
        <f t="shared" ca="1" si="184"/>
        <v>5.69094821230156</v>
      </c>
      <c r="G452" s="306">
        <f t="shared" ca="1" si="185"/>
        <v>15.650924872471185</v>
      </c>
      <c r="H452" s="307">
        <f t="shared" ca="1" si="186"/>
        <v>-81.356597046757059</v>
      </c>
      <c r="I452" s="304">
        <f t="shared" ca="1" si="187"/>
        <v>82.848339346013063</v>
      </c>
      <c r="J452" s="306">
        <f t="shared" ca="1" si="188"/>
        <v>738.20938508980157</v>
      </c>
      <c r="K452" s="307">
        <f t="shared" ca="1" si="189"/>
        <v>1630.1311198849619</v>
      </c>
      <c r="L452" s="304">
        <f t="shared" ref="L452:L515" ca="1" si="203">SQRT(pos_x^2+pos_z^2)</f>
        <v>1789.4917055555363</v>
      </c>
      <c r="M452" s="306">
        <f t="shared" ca="1" si="190"/>
        <v>-1.3807437307983279</v>
      </c>
      <c r="N452" s="304">
        <f t="shared" ca="1" si="191"/>
        <v>-79.110788363891686</v>
      </c>
      <c r="P452" s="310">
        <f t="shared" ca="1" si="192"/>
        <v>23</v>
      </c>
      <c r="Q452" s="304">
        <f t="shared" ca="1" si="193"/>
        <v>0</v>
      </c>
      <c r="R452" s="306">
        <f t="shared" ca="1" si="194"/>
        <v>0</v>
      </c>
      <c r="S452" s="307">
        <f t="shared" ca="1" si="195"/>
        <v>5.081000000000004</v>
      </c>
      <c r="T452" s="304">
        <f t="shared" ref="T452:T515" ca="1" si="204">m*g</f>
        <v>49.844610000000038</v>
      </c>
      <c r="U452" s="311">
        <f t="shared" ref="U452:U515" ca="1" si="205">IF(pos_xz&lt;L_rampe,Poids*COS(Beta),0)</f>
        <v>0</v>
      </c>
      <c r="V452" s="306">
        <f t="shared" ref="V452:V515" ca="1" si="206">Rho_moyen*(20000-Alt_rampe-pos_z)/(20000+Alt_rampe+pos_z)</f>
        <v>1.0403584358050164</v>
      </c>
      <c r="W452" s="304">
        <f t="shared" ref="W452:W515" ca="1" si="207">1/2*Rho*Sref*Cx*vit_xz^2</f>
        <v>21.925729241070396</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5.3731955064861365</v>
      </c>
      <c r="AH452" s="304">
        <f t="shared" ca="1" si="202"/>
        <v>-4.2559497513145006</v>
      </c>
    </row>
    <row r="453" spans="1:34" x14ac:dyDescent="0.2">
      <c r="A453" s="347">
        <f t="shared" ref="A453:A516" ca="1" si="209">IF(B452+0.01&lt;=T_ini+ROUNDUP(Temps_fin_propu,0), 0.01, IF(K452&gt;0, 0.1, 0.0001))</f>
        <v>0.1</v>
      </c>
      <c r="B453" s="304">
        <f t="shared" ref="B453:B516" ca="1" si="210">B452+pas</f>
        <v>26.900000000000116</v>
      </c>
      <c r="D453" s="306">
        <f t="shared" ref="D453:D516" ca="1" si="211">IF(AND(L452&lt;L_rampe,Poussee&lt;Poids*SIN(M452)),0,(-W452+Poussee)/m*COS(M452)-U452/m*SIN(M452))</f>
        <v>-0.81519414348709007</v>
      </c>
      <c r="E453" s="307">
        <f t="shared" ref="E453:E516" ca="1" si="212">IF(AND(L452&lt;L_rampe,Poussee&lt;Poids*SIN(M452)),0,(-W452+Poussee)/m*SIN(M452)+U452/m*COS(M452)-Poids/m)</f>
        <v>-5.5724599193361479</v>
      </c>
      <c r="F453" s="304">
        <f t="shared" ref="F453:F516" ca="1" si="213">SQRT(acc_x^2+acc_z^2)</f>
        <v>5.631771572443566</v>
      </c>
      <c r="G453" s="306">
        <f t="shared" ref="G453:G516" ca="1" si="214">G452+acc_x*pas</f>
        <v>15.569405458122477</v>
      </c>
      <c r="H453" s="307">
        <f t="shared" ref="H453:H516" ca="1" si="215">H452+acc_z*pas</f>
        <v>-81.913843038690672</v>
      </c>
      <c r="I453" s="304">
        <f t="shared" ref="I453:I516" ca="1" si="216">SQRT(vit_x^2+vit_z^2)</f>
        <v>83.38035780498106</v>
      </c>
      <c r="J453" s="306">
        <f t="shared" ref="J453:J516" ca="1" si="217">J452+0.5*(vit_x+G452)*pas*(K452&gt;=0)</f>
        <v>739.77040160633123</v>
      </c>
      <c r="K453" s="307">
        <f t="shared" ref="K453:K516" ca="1" si="218">K452+0.5*(vit_z+H452)*pas</f>
        <v>1621.9675978806895</v>
      </c>
      <c r="L453" s="304">
        <f t="shared" ca="1" si="203"/>
        <v>1782.7055661739678</v>
      </c>
      <c r="M453" s="306">
        <f t="shared" ref="M453:M516" ca="1" si="219">IF(AND(L452&gt;L_rampe,G453&gt;0),ATAN2(G453,H453),$M$4)</f>
        <v>-1.3829663333551583</v>
      </c>
      <c r="N453" s="304">
        <f t="shared" ref="N453:N516" ca="1" si="220">DEGREES(Beta)</f>
        <v>-79.238134109933057</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5.081000000000004</v>
      </c>
      <c r="T453" s="304">
        <f t="shared" ca="1" si="204"/>
        <v>49.844610000000038</v>
      </c>
      <c r="U453" s="311">
        <f t="shared" ca="1" si="205"/>
        <v>0</v>
      </c>
      <c r="V453" s="306">
        <f t="shared" ca="1" si="206"/>
        <v>1.041213737403011</v>
      </c>
      <c r="W453" s="304">
        <f t="shared" ca="1" si="207"/>
        <v>22.22648755926739</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5.3181251114799002</v>
      </c>
      <c r="AH453" s="304">
        <f t="shared" ref="AH453:AH516" ca="1" si="231">IF(AND(L452&lt;L_rampe,Poussee&lt;Poids*SIN(M452)), g*SIN(M452), (-W452+Poussee)/m)</f>
        <v>-4.3152389767900763</v>
      </c>
    </row>
    <row r="454" spans="1:34" x14ac:dyDescent="0.2">
      <c r="A454" s="347">
        <f t="shared" ca="1" si="209"/>
        <v>0.1</v>
      </c>
      <c r="B454" s="304">
        <f t="shared" ca="1" si="210"/>
        <v>27.000000000000117</v>
      </c>
      <c r="D454" s="306">
        <f t="shared" ca="1" si="211"/>
        <v>-0.81682668268281</v>
      </c>
      <c r="E454" s="307">
        <f t="shared" ca="1" si="212"/>
        <v>-5.5125068905127774</v>
      </c>
      <c r="F454" s="304">
        <f t="shared" ca="1" si="213"/>
        <v>5.5726957612535655</v>
      </c>
      <c r="G454" s="306">
        <f t="shared" ca="1" si="214"/>
        <v>15.487722789854196</v>
      </c>
      <c r="H454" s="307">
        <f t="shared" ca="1" si="215"/>
        <v>-82.465093727741944</v>
      </c>
      <c r="I454" s="304">
        <f t="shared" ca="1" si="216"/>
        <v>83.906860510572272</v>
      </c>
      <c r="J454" s="306">
        <f t="shared" ca="1" si="217"/>
        <v>741.32325801873003</v>
      </c>
      <c r="K454" s="307">
        <f t="shared" ca="1" si="218"/>
        <v>1613.7486510423678</v>
      </c>
      <c r="L454" s="304">
        <f t="shared" ca="1" si="203"/>
        <v>1775.8786224346995</v>
      </c>
      <c r="M454" s="306">
        <f t="shared" ca="1" si="219"/>
        <v>-1.3851494661564296</v>
      </c>
      <c r="N454" s="304">
        <f t="shared" ca="1" si="220"/>
        <v>-79.363218405562478</v>
      </c>
      <c r="P454" s="310">
        <f t="shared" ca="1" si="221"/>
        <v>23</v>
      </c>
      <c r="Q454" s="304">
        <f t="shared" ca="1" si="222"/>
        <v>0</v>
      </c>
      <c r="R454" s="306">
        <f t="shared" ca="1" si="223"/>
        <v>0</v>
      </c>
      <c r="S454" s="307">
        <f t="shared" ca="1" si="224"/>
        <v>5.081000000000004</v>
      </c>
      <c r="T454" s="304">
        <f t="shared" ca="1" si="204"/>
        <v>49.844610000000038</v>
      </c>
      <c r="U454" s="311">
        <f t="shared" ca="1" si="205"/>
        <v>0</v>
      </c>
      <c r="V454" s="306">
        <f t="shared" ca="1" si="206"/>
        <v>1.0420754986149463</v>
      </c>
      <c r="W454" s="304">
        <f t="shared" ca="1" si="207"/>
        <v>22.526699548985807</v>
      </c>
      <c r="Y454" s="314" t="str">
        <f t="shared" ca="1" si="225"/>
        <v/>
      </c>
      <c r="Z454" s="315" t="str">
        <f t="shared" ca="1" si="226"/>
        <v/>
      </c>
      <c r="AA454" s="316" t="str">
        <f t="shared" ca="1" si="227"/>
        <v/>
      </c>
      <c r="AC454" s="310">
        <f t="shared" ca="1" si="228"/>
        <v>27.000000000000117</v>
      </c>
      <c r="AD454" s="323">
        <f t="shared" ca="1" si="229"/>
        <v>741.32325801873003</v>
      </c>
      <c r="AE454" s="324" t="e">
        <f t="shared" ca="1" si="208"/>
        <v>#N/A</v>
      </c>
      <c r="AG454" s="306">
        <f t="shared" ca="1" si="230"/>
        <v>5.2630275273446614</v>
      </c>
      <c r="AH454" s="304">
        <f t="shared" ca="1" si="231"/>
        <v>-4.3744317180215262</v>
      </c>
    </row>
    <row r="455" spans="1:34" x14ac:dyDescent="0.2">
      <c r="A455" s="347">
        <f t="shared" ca="1" si="209"/>
        <v>0.1</v>
      </c>
      <c r="B455" s="304">
        <f t="shared" ca="1" si="210"/>
        <v>27.100000000000119</v>
      </c>
      <c r="D455" s="306">
        <f t="shared" ca="1" si="211"/>
        <v>-0.8183488318170713</v>
      </c>
      <c r="E455" s="307">
        <f t="shared" ca="1" si="212"/>
        <v>-5.4526639323637935</v>
      </c>
      <c r="F455" s="304">
        <f t="shared" ca="1" si="213"/>
        <v>5.513731836953748</v>
      </c>
      <c r="G455" s="306">
        <f t="shared" ca="1" si="214"/>
        <v>15.405887906672488</v>
      </c>
      <c r="H455" s="307">
        <f t="shared" ca="1" si="215"/>
        <v>-83.010360120978319</v>
      </c>
      <c r="I455" s="304">
        <f t="shared" ca="1" si="216"/>
        <v>84.427846529492072</v>
      </c>
      <c r="J455" s="306">
        <f t="shared" ca="1" si="217"/>
        <v>742.86793855355631</v>
      </c>
      <c r="K455" s="307">
        <f t="shared" ca="1" si="218"/>
        <v>1605.4748783499317</v>
      </c>
      <c r="L455" s="304">
        <f t="shared" ca="1" si="203"/>
        <v>1769.0116899397635</v>
      </c>
      <c r="M455" s="306">
        <f t="shared" ca="1" si="219"/>
        <v>-1.3872942015724907</v>
      </c>
      <c r="N455" s="304">
        <f t="shared" ca="1" si="220"/>
        <v>-79.486102693075011</v>
      </c>
      <c r="P455" s="310">
        <f t="shared" ca="1" si="221"/>
        <v>23</v>
      </c>
      <c r="Q455" s="304">
        <f t="shared" ca="1" si="222"/>
        <v>0</v>
      </c>
      <c r="R455" s="306">
        <f t="shared" ca="1" si="223"/>
        <v>0</v>
      </c>
      <c r="S455" s="307">
        <f t="shared" ca="1" si="224"/>
        <v>5.081000000000004</v>
      </c>
      <c r="T455" s="304">
        <f t="shared" ca="1" si="204"/>
        <v>49.844610000000038</v>
      </c>
      <c r="U455" s="311">
        <f t="shared" ca="1" si="205"/>
        <v>0</v>
      </c>
      <c r="V455" s="306">
        <f t="shared" ca="1" si="206"/>
        <v>1.0429436705694046</v>
      </c>
      <c r="W455" s="304">
        <f t="shared" ca="1" si="207"/>
        <v>22.826310224195396</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5.2079183959053585</v>
      </c>
      <c r="AH455" s="304">
        <f t="shared" ca="1" si="231"/>
        <v>-4.4335169354429818</v>
      </c>
    </row>
    <row r="456" spans="1:34" x14ac:dyDescent="0.2">
      <c r="A456" s="347">
        <f t="shared" ca="1" si="209"/>
        <v>0.1</v>
      </c>
      <c r="B456" s="304">
        <f t="shared" ca="1" si="210"/>
        <v>27.20000000000012</v>
      </c>
      <c r="D456" s="306">
        <f t="shared" ca="1" si="211"/>
        <v>-0.81976154551707703</v>
      </c>
      <c r="E456" s="307">
        <f t="shared" ca="1" si="212"/>
        <v>-5.3929419557681246</v>
      </c>
      <c r="F456" s="304">
        <f t="shared" ca="1" si="213"/>
        <v>5.4548906432478255</v>
      </c>
      <c r="G456" s="306">
        <f t="shared" ca="1" si="214"/>
        <v>15.323911752120781</v>
      </c>
      <c r="H456" s="307">
        <f t="shared" ca="1" si="215"/>
        <v>-83.549654316555134</v>
      </c>
      <c r="I456" s="304">
        <f t="shared" ca="1" si="216"/>
        <v>84.943316439862684</v>
      </c>
      <c r="J456" s="306">
        <f t="shared" ca="1" si="217"/>
        <v>744.40442853649597</v>
      </c>
      <c r="K456" s="307">
        <f t="shared" ca="1" si="218"/>
        <v>1597.1468776280551</v>
      </c>
      <c r="L456" s="304">
        <f t="shared" ca="1" si="203"/>
        <v>1762.1055876257226</v>
      </c>
      <c r="M456" s="306">
        <f t="shared" ca="1" si="219"/>
        <v>-1.3894015732418723</v>
      </c>
      <c r="N456" s="304">
        <f t="shared" ca="1" si="220"/>
        <v>-79.60684619559602</v>
      </c>
      <c r="P456" s="310">
        <f t="shared" ca="1" si="221"/>
        <v>23</v>
      </c>
      <c r="Q456" s="304">
        <f t="shared" ca="1" si="222"/>
        <v>0</v>
      </c>
      <c r="R456" s="306">
        <f t="shared" ca="1" si="223"/>
        <v>0</v>
      </c>
      <c r="S456" s="307">
        <f t="shared" ca="1" si="224"/>
        <v>5.081000000000004</v>
      </c>
      <c r="T456" s="304">
        <f t="shared" ca="1" si="204"/>
        <v>49.844610000000038</v>
      </c>
      <c r="U456" s="311">
        <f t="shared" ca="1" si="205"/>
        <v>0</v>
      </c>
      <c r="V456" s="306">
        <f t="shared" ca="1" si="206"/>
        <v>1.0438182044433784</v>
      </c>
      <c r="W456" s="304">
        <f t="shared" ca="1" si="207"/>
        <v>23.125265711525142</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5.1528129315419813</v>
      </c>
      <c r="AH456" s="304">
        <f t="shared" ca="1" si="231"/>
        <v>-4.4924838071630342</v>
      </c>
    </row>
    <row r="457" spans="1:34" x14ac:dyDescent="0.2">
      <c r="A457" s="347">
        <f t="shared" ca="1" si="209"/>
        <v>0.1</v>
      </c>
      <c r="B457" s="304">
        <f t="shared" ca="1" si="210"/>
        <v>27.300000000000122</v>
      </c>
      <c r="D457" s="306">
        <f t="shared" ca="1" si="211"/>
        <v>-0.82106580568482945</v>
      </c>
      <c r="E457" s="307">
        <f t="shared" ca="1" si="212"/>
        <v>-5.3333516516031008</v>
      </c>
      <c r="F457" s="304">
        <f t="shared" ca="1" si="213"/>
        <v>5.3961828079599377</v>
      </c>
      <c r="G457" s="306">
        <f t="shared" ca="1" si="214"/>
        <v>15.241805171552297</v>
      </c>
      <c r="H457" s="307">
        <f t="shared" ca="1" si="215"/>
        <v>-84.082989481715444</v>
      </c>
      <c r="I457" s="304">
        <f t="shared" ca="1" si="216"/>
        <v>85.453272290005543</v>
      </c>
      <c r="J457" s="306">
        <f t="shared" ca="1" si="217"/>
        <v>745.93271438267959</v>
      </c>
      <c r="K457" s="307">
        <f t="shared" ca="1" si="218"/>
        <v>1588.7652454381416</v>
      </c>
      <c r="L457" s="304">
        <f t="shared" ca="1" si="203"/>
        <v>1755.1611377587046</v>
      </c>
      <c r="M457" s="306">
        <f t="shared" ca="1" si="219"/>
        <v>-1.3914725777727517</v>
      </c>
      <c r="N457" s="304">
        <f t="shared" ca="1" si="220"/>
        <v>-79.72550601456787</v>
      </c>
      <c r="P457" s="310">
        <f t="shared" ca="1" si="221"/>
        <v>23</v>
      </c>
      <c r="Q457" s="304">
        <f t="shared" ca="1" si="222"/>
        <v>0</v>
      </c>
      <c r="R457" s="306">
        <f t="shared" ca="1" si="223"/>
        <v>0</v>
      </c>
      <c r="S457" s="307">
        <f t="shared" ca="1" si="224"/>
        <v>5.081000000000004</v>
      </c>
      <c r="T457" s="304">
        <f t="shared" ca="1" si="204"/>
        <v>49.844610000000038</v>
      </c>
      <c r="U457" s="311">
        <f t="shared" ca="1" si="205"/>
        <v>0</v>
      </c>
      <c r="V457" s="306">
        <f t="shared" ca="1" si="206"/>
        <v>1.0446990514709518</v>
      </c>
      <c r="W457" s="304">
        <f t="shared" ca="1" si="207"/>
        <v>23.423513256000327</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5.0977259311229357</v>
      </c>
      <c r="AH457" s="304">
        <f t="shared" ca="1" si="231"/>
        <v>-4.5513217302745765</v>
      </c>
    </row>
    <row r="458" spans="1:34" x14ac:dyDescent="0.2">
      <c r="A458" s="347">
        <f t="shared" ca="1" si="209"/>
        <v>0.1</v>
      </c>
      <c r="B458" s="304">
        <f t="shared" ca="1" si="210"/>
        <v>27.400000000000123</v>
      </c>
      <c r="D458" s="306">
        <f t="shared" ca="1" si="211"/>
        <v>-0.82226262027877617</v>
      </c>
      <c r="E458" s="307">
        <f t="shared" ca="1" si="212"/>
        <v>-5.2739034895190979</v>
      </c>
      <c r="F458" s="304">
        <f t="shared" ca="1" si="213"/>
        <v>5.3376187418613403</v>
      </c>
      <c r="G458" s="306">
        <f t="shared" ca="1" si="214"/>
        <v>15.15957890952442</v>
      </c>
      <c r="H458" s="307">
        <f t="shared" ca="1" si="215"/>
        <v>-84.610379830667355</v>
      </c>
      <c r="I458" s="304">
        <f t="shared" ca="1" si="216"/>
        <v>85.957717558133766</v>
      </c>
      <c r="J458" s="306">
        <f t="shared" ca="1" si="217"/>
        <v>747.4527835867334</v>
      </c>
      <c r="K458" s="307">
        <f t="shared" ca="1" si="218"/>
        <v>1580.3305769725225</v>
      </c>
      <c r="L458" s="304">
        <f t="shared" ca="1" si="203"/>
        <v>1748.1791659340474</v>
      </c>
      <c r="M458" s="306">
        <f t="shared" ca="1" si="219"/>
        <v>-1.3935081763571819</v>
      </c>
      <c r="N458" s="304">
        <f t="shared" ca="1" si="220"/>
        <v>-79.842137222238534</v>
      </c>
      <c r="P458" s="310">
        <f t="shared" ca="1" si="221"/>
        <v>23</v>
      </c>
      <c r="Q458" s="304">
        <f t="shared" ca="1" si="222"/>
        <v>0</v>
      </c>
      <c r="R458" s="306">
        <f t="shared" ca="1" si="223"/>
        <v>0</v>
      </c>
      <c r="S458" s="307">
        <f t="shared" ca="1" si="224"/>
        <v>5.081000000000004</v>
      </c>
      <c r="T458" s="304">
        <f t="shared" ca="1" si="204"/>
        <v>49.844610000000038</v>
      </c>
      <c r="U458" s="311">
        <f t="shared" ca="1" si="205"/>
        <v>0</v>
      </c>
      <c r="V458" s="306">
        <f t="shared" ca="1" si="206"/>
        <v>1.0455861629518257</v>
      </c>
      <c r="W458" s="304">
        <f t="shared" ca="1" si="207"/>
        <v>23.721001225878322</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5.0426717834312393</v>
      </c>
      <c r="AH458" s="304">
        <f t="shared" ca="1" si="231"/>
        <v>-4.6100203219839218</v>
      </c>
    </row>
    <row r="459" spans="1:34" x14ac:dyDescent="0.2">
      <c r="A459" s="347">
        <f t="shared" ca="1" si="209"/>
        <v>0.1</v>
      </c>
      <c r="B459" s="304">
        <f t="shared" ca="1" si="210"/>
        <v>27.500000000000124</v>
      </c>
      <c r="D459" s="306">
        <f t="shared" ca="1" si="211"/>
        <v>-0.82335302211515793</v>
      </c>
      <c r="E459" s="307">
        <f t="shared" ca="1" si="212"/>
        <v>-5.2146077168988558</v>
      </c>
      <c r="F459" s="304">
        <f t="shared" ca="1" si="213"/>
        <v>5.2792086376811502</v>
      </c>
      <c r="G459" s="306">
        <f t="shared" ca="1" si="214"/>
        <v>15.077243607312905</v>
      </c>
      <c r="H459" s="307">
        <f t="shared" ca="1" si="215"/>
        <v>-85.131840602357244</v>
      </c>
      <c r="I459" s="304">
        <f t="shared" ca="1" si="216"/>
        <v>86.456657112910733</v>
      </c>
      <c r="J459" s="306">
        <f t="shared" ca="1" si="217"/>
        <v>748.9646247125753</v>
      </c>
      <c r="K459" s="307">
        <f t="shared" ca="1" si="218"/>
        <v>1571.8434659508712</v>
      </c>
      <c r="L459" s="304">
        <f t="shared" ca="1" si="203"/>
        <v>1741.1605010806145</v>
      </c>
      <c r="M459" s="306">
        <f t="shared" ca="1" si="219"/>
        <v>-1.3955092963031577</v>
      </c>
      <c r="N459" s="304">
        <f t="shared" ca="1" si="220"/>
        <v>-79.956792949442388</v>
      </c>
      <c r="P459" s="310">
        <f t="shared" ca="1" si="221"/>
        <v>23</v>
      </c>
      <c r="Q459" s="304">
        <f t="shared" ca="1" si="222"/>
        <v>0</v>
      </c>
      <c r="R459" s="306">
        <f t="shared" ca="1" si="223"/>
        <v>0</v>
      </c>
      <c r="S459" s="307">
        <f t="shared" ca="1" si="224"/>
        <v>5.081000000000004</v>
      </c>
      <c r="T459" s="304">
        <f t="shared" ca="1" si="204"/>
        <v>49.844610000000038</v>
      </c>
      <c r="U459" s="311">
        <f t="shared" ca="1" si="205"/>
        <v>0</v>
      </c>
      <c r="V459" s="306">
        <f t="shared" ca="1" si="206"/>
        <v>1.0464794902596941</v>
      </c>
      <c r="W459" s="304">
        <f t="shared" ca="1" si="207"/>
        <v>24.017679116601521</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4.9876644781271589</v>
      </c>
      <c r="AH459" s="304">
        <f t="shared" ca="1" si="231"/>
        <v>-4.6685694205625472</v>
      </c>
    </row>
    <row r="460" spans="1:34" x14ac:dyDescent="0.2">
      <c r="A460" s="347">
        <f t="shared" ca="1" si="209"/>
        <v>0.1</v>
      </c>
      <c r="B460" s="304">
        <f t="shared" ca="1" si="210"/>
        <v>27.600000000000126</v>
      </c>
      <c r="D460" s="306">
        <f t="shared" ca="1" si="211"/>
        <v>-0.82433806768901907</v>
      </c>
      <c r="E460" s="307">
        <f t="shared" ca="1" si="212"/>
        <v>-5.1554743579974636</v>
      </c>
      <c r="F460" s="304">
        <f t="shared" ca="1" si="213"/>
        <v>5.2209624692972678</v>
      </c>
      <c r="G460" s="306">
        <f t="shared" ca="1" si="214"/>
        <v>14.994809800544003</v>
      </c>
      <c r="H460" s="307">
        <f t="shared" ca="1" si="215"/>
        <v>-85.64738803815699</v>
      </c>
      <c r="I460" s="304">
        <f t="shared" ca="1" si="216"/>
        <v>86.950097174834298</v>
      </c>
      <c r="J460" s="306">
        <f t="shared" ca="1" si="217"/>
        <v>750.46822738296817</v>
      </c>
      <c r="K460" s="307">
        <f t="shared" ca="1" si="218"/>
        <v>1563.3045045188455</v>
      </c>
      <c r="L460" s="304">
        <f t="shared" ca="1" si="203"/>
        <v>1734.1059754698524</v>
      </c>
      <c r="M460" s="306">
        <f t="shared" ca="1" si="219"/>
        <v>-1.3974768324892668</v>
      </c>
      <c r="N460" s="304">
        <f t="shared" ca="1" si="220"/>
        <v>-80.069524468945716</v>
      </c>
      <c r="P460" s="310">
        <f t="shared" ca="1" si="221"/>
        <v>23</v>
      </c>
      <c r="Q460" s="304">
        <f t="shared" ca="1" si="222"/>
        <v>0</v>
      </c>
      <c r="R460" s="306">
        <f t="shared" ca="1" si="223"/>
        <v>0</v>
      </c>
      <c r="S460" s="307">
        <f t="shared" ca="1" si="224"/>
        <v>5.081000000000004</v>
      </c>
      <c r="T460" s="304">
        <f t="shared" ca="1" si="204"/>
        <v>49.844610000000038</v>
      </c>
      <c r="U460" s="311">
        <f t="shared" ca="1" si="205"/>
        <v>0</v>
      </c>
      <c r="V460" s="306">
        <f t="shared" ca="1" si="206"/>
        <v>1.0473789848504653</v>
      </c>
      <c r="W460" s="304">
        <f t="shared" ca="1" si="207"/>
        <v>24.313497553885668</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4.9327176142872879</v>
      </c>
      <c r="AH460" s="304">
        <f t="shared" ca="1" si="231"/>
        <v>-4.7269590861250741</v>
      </c>
    </row>
    <row r="461" spans="1:34" x14ac:dyDescent="0.2">
      <c r="A461" s="347">
        <f t="shared" ca="1" si="209"/>
        <v>0.1</v>
      </c>
      <c r="B461" s="304">
        <f t="shared" ca="1" si="210"/>
        <v>27.700000000000127</v>
      </c>
      <c r="D461" s="306">
        <f t="shared" ca="1" si="211"/>
        <v>-0.8252188360148307</v>
      </c>
      <c r="E461" s="307">
        <f t="shared" ca="1" si="212"/>
        <v>-5.0965132132590139</v>
      </c>
      <c r="F461" s="304">
        <f t="shared" ca="1" si="213"/>
        <v>5.1628899911035671</v>
      </c>
      <c r="G461" s="306">
        <f t="shared" ca="1" si="214"/>
        <v>14.912287916942519</v>
      </c>
      <c r="H461" s="307">
        <f t="shared" ca="1" si="215"/>
        <v>-86.157039359482894</v>
      </c>
      <c r="I461" s="304">
        <f t="shared" ca="1" si="216"/>
        <v>87.438045278409987</v>
      </c>
      <c r="J461" s="306">
        <f t="shared" ca="1" si="217"/>
        <v>751.96358226884252</v>
      </c>
      <c r="K461" s="307">
        <f t="shared" ca="1" si="218"/>
        <v>1554.7142831489634</v>
      </c>
      <c r="L461" s="304">
        <f t="shared" ca="1" si="203"/>
        <v>1727.0164247296507</v>
      </c>
      <c r="M461" s="306">
        <f t="shared" ca="1" si="219"/>
        <v>-1.399411648746373</v>
      </c>
      <c r="N461" s="304">
        <f t="shared" ca="1" si="220"/>
        <v>-80.180381274611193</v>
      </c>
      <c r="P461" s="310">
        <f t="shared" ca="1" si="221"/>
        <v>23</v>
      </c>
      <c r="Q461" s="304">
        <f t="shared" ca="1" si="222"/>
        <v>0</v>
      </c>
      <c r="R461" s="306">
        <f t="shared" ca="1" si="223"/>
        <v>0</v>
      </c>
      <c r="S461" s="307">
        <f t="shared" ca="1" si="224"/>
        <v>5.081000000000004</v>
      </c>
      <c r="T461" s="304">
        <f t="shared" ca="1" si="204"/>
        <v>49.844610000000038</v>
      </c>
      <c r="U461" s="311">
        <f t="shared" ca="1" si="205"/>
        <v>0</v>
      </c>
      <c r="V461" s="306">
        <f t="shared" ca="1" si="206"/>
        <v>1.0482845982703286</v>
      </c>
      <c r="W461" s="304">
        <f t="shared" ca="1" si="207"/>
        <v>24.60840829596285</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4.8778444085566219</v>
      </c>
      <c r="AH461" s="304">
        <f t="shared" ca="1" si="231"/>
        <v>-4.7851796012370889</v>
      </c>
    </row>
    <row r="462" spans="1:34" x14ac:dyDescent="0.2">
      <c r="A462" s="347">
        <f t="shared" ca="1" si="209"/>
        <v>0.1</v>
      </c>
      <c r="B462" s="304">
        <f t="shared" ca="1" si="210"/>
        <v>27.800000000000129</v>
      </c>
      <c r="D462" s="306">
        <f t="shared" ca="1" si="211"/>
        <v>-0.82599642748670565</v>
      </c>
      <c r="E462" s="307">
        <f t="shared" ca="1" si="212"/>
        <v>-5.0377338588057894</v>
      </c>
      <c r="F462" s="304">
        <f t="shared" ca="1" si="213"/>
        <v>5.1050007375493172</v>
      </c>
      <c r="G462" s="306">
        <f t="shared" ca="1" si="214"/>
        <v>14.829688274193849</v>
      </c>
      <c r="H462" s="307">
        <f t="shared" ca="1" si="215"/>
        <v>-86.660812745363472</v>
      </c>
      <c r="I462" s="304">
        <f t="shared" ca="1" si="216"/>
        <v>87.920510235079476</v>
      </c>
      <c r="J462" s="306">
        <f t="shared" ca="1" si="217"/>
        <v>753.45068107839938</v>
      </c>
      <c r="K462" s="307">
        <f t="shared" ca="1" si="218"/>
        <v>1546.0733905437212</v>
      </c>
      <c r="L462" s="304">
        <f t="shared" ca="1" si="203"/>
        <v>1719.8926878630718</v>
      </c>
      <c r="M462" s="306">
        <f t="shared" ca="1" si="219"/>
        <v>-1.4013145791704882</v>
      </c>
      <c r="N462" s="304">
        <f t="shared" ca="1" si="220"/>
        <v>-80.289411156620034</v>
      </c>
      <c r="P462" s="310">
        <f t="shared" ca="1" si="221"/>
        <v>23</v>
      </c>
      <c r="Q462" s="304">
        <f t="shared" ca="1" si="222"/>
        <v>0</v>
      </c>
      <c r="R462" s="306">
        <f t="shared" ca="1" si="223"/>
        <v>0</v>
      </c>
      <c r="S462" s="307">
        <f t="shared" ca="1" si="224"/>
        <v>5.081000000000004</v>
      </c>
      <c r="T462" s="304">
        <f t="shared" ca="1" si="204"/>
        <v>49.844610000000038</v>
      </c>
      <c r="U462" s="311">
        <f t="shared" ca="1" si="205"/>
        <v>0</v>
      </c>
      <c r="V462" s="306">
        <f t="shared" ca="1" si="206"/>
        <v>1.0491962821636647</v>
      </c>
      <c r="W462" s="304">
        <f t="shared" ca="1" si="207"/>
        <v>24.902364234998426</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4.8230577029472119</v>
      </c>
      <c r="AH462" s="304">
        <f t="shared" ca="1" si="231"/>
        <v>-4.8432214713565891</v>
      </c>
    </row>
    <row r="463" spans="1:34" x14ac:dyDescent="0.2">
      <c r="A463" s="347">
        <f t="shared" ca="1" si="209"/>
        <v>0.1</v>
      </c>
      <c r="B463" s="304">
        <f t="shared" ca="1" si="210"/>
        <v>27.90000000000013</v>
      </c>
      <c r="D463" s="306">
        <f t="shared" ca="1" si="211"/>
        <v>-0.82667196275820176</v>
      </c>
      <c r="E463" s="307">
        <f t="shared" ca="1" si="212"/>
        <v>-4.9791456460958559</v>
      </c>
      <c r="F463" s="304">
        <f t="shared" ca="1" si="213"/>
        <v>5.0473040228468324</v>
      </c>
      <c r="G463" s="306">
        <f t="shared" ca="1" si="214"/>
        <v>14.74702107791803</v>
      </c>
      <c r="H463" s="307">
        <f t="shared" ca="1" si="215"/>
        <v>-87.15872730997306</v>
      </c>
      <c r="I463" s="304">
        <f t="shared" ca="1" si="216"/>
        <v>88.397502096873765</v>
      </c>
      <c r="J463" s="306">
        <f t="shared" ca="1" si="217"/>
        <v>754.92951654600495</v>
      </c>
      <c r="K463" s="307">
        <f t="shared" ca="1" si="218"/>
        <v>1537.3824135409543</v>
      </c>
      <c r="L463" s="304">
        <f t="shared" ca="1" si="203"/>
        <v>1712.7356072720024</v>
      </c>
      <c r="M463" s="306">
        <f t="shared" ca="1" si="219"/>
        <v>-1.4031864293707323</v>
      </c>
      <c r="N463" s="304">
        <f t="shared" ca="1" si="220"/>
        <v>-80.396660272974742</v>
      </c>
      <c r="P463" s="310">
        <f t="shared" ca="1" si="221"/>
        <v>23</v>
      </c>
      <c r="Q463" s="304">
        <f t="shared" ca="1" si="222"/>
        <v>0</v>
      </c>
      <c r="R463" s="306">
        <f t="shared" ca="1" si="223"/>
        <v>0</v>
      </c>
      <c r="S463" s="307">
        <f t="shared" ca="1" si="224"/>
        <v>5.081000000000004</v>
      </c>
      <c r="T463" s="304">
        <f t="shared" ca="1" si="204"/>
        <v>49.844610000000038</v>
      </c>
      <c r="U463" s="311">
        <f t="shared" ca="1" si="205"/>
        <v>0</v>
      </c>
      <c r="V463" s="306">
        <f t="shared" ca="1" si="206"/>
        <v>1.0501139882808035</v>
      </c>
      <c r="W463" s="304">
        <f t="shared" ca="1" si="207"/>
        <v>25.195319397702058</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4.7683699723140682</v>
      </c>
      <c r="AH463" s="304">
        <f t="shared" ca="1" si="231"/>
        <v>-4.901075425112853</v>
      </c>
    </row>
    <row r="464" spans="1:34" x14ac:dyDescent="0.2">
      <c r="A464" s="347">
        <f t="shared" ca="1" si="209"/>
        <v>0.1</v>
      </c>
      <c r="B464" s="304">
        <f t="shared" ca="1" si="210"/>
        <v>28.000000000000131</v>
      </c>
      <c r="D464" s="306">
        <f t="shared" ca="1" si="211"/>
        <v>-0.82724658164172316</v>
      </c>
      <c r="E464" s="307">
        <f t="shared" ca="1" si="212"/>
        <v>-4.9207577017447708</v>
      </c>
      <c r="F464" s="304">
        <f t="shared" ca="1" si="213"/>
        <v>4.9898089408431652</v>
      </c>
      <c r="G464" s="306">
        <f t="shared" ca="1" si="214"/>
        <v>14.664296419753857</v>
      </c>
      <c r="H464" s="307">
        <f t="shared" ca="1" si="215"/>
        <v>-87.65080308014754</v>
      </c>
      <c r="I464" s="304">
        <f t="shared" ca="1" si="216"/>
        <v>88.869032120763009</v>
      </c>
      <c r="J464" s="306">
        <f t="shared" ca="1" si="217"/>
        <v>756.40008242088857</v>
      </c>
      <c r="K464" s="307">
        <f t="shared" ca="1" si="218"/>
        <v>1528.6419370214483</v>
      </c>
      <c r="L464" s="304">
        <f t="shared" ca="1" si="203"/>
        <v>1705.5460287857998</v>
      </c>
      <c r="M464" s="306">
        <f t="shared" ca="1" si="219"/>
        <v>-1.4050279776560333</v>
      </c>
      <c r="N464" s="304">
        <f t="shared" ca="1" si="220"/>
        <v>-80.502173217492043</v>
      </c>
      <c r="P464" s="310">
        <f t="shared" ca="1" si="221"/>
        <v>23</v>
      </c>
      <c r="Q464" s="304">
        <f t="shared" ca="1" si="222"/>
        <v>0</v>
      </c>
      <c r="R464" s="306">
        <f t="shared" ca="1" si="223"/>
        <v>0</v>
      </c>
      <c r="S464" s="307">
        <f t="shared" ca="1" si="224"/>
        <v>5.081000000000004</v>
      </c>
      <c r="T464" s="304">
        <f t="shared" ca="1" si="204"/>
        <v>49.844610000000038</v>
      </c>
      <c r="U464" s="311">
        <f t="shared" ca="1" si="205"/>
        <v>0</v>
      </c>
      <c r="V464" s="306">
        <f t="shared" ca="1" si="206"/>
        <v>1.0510376684856182</v>
      </c>
      <c r="W464" s="304">
        <f t="shared" ca="1" si="207"/>
        <v>25.487228945152612</v>
      </c>
      <c r="Y464" s="314" t="str">
        <f t="shared" ca="1" si="225"/>
        <v/>
      </c>
      <c r="Z464" s="315" t="str">
        <f t="shared" ca="1" si="226"/>
        <v/>
      </c>
      <c r="AA464" s="316" t="str">
        <f t="shared" ca="1" si="227"/>
        <v/>
      </c>
      <c r="AC464" s="310">
        <f t="shared" ca="1" si="228"/>
        <v>28.000000000000131</v>
      </c>
      <c r="AD464" s="323">
        <f t="shared" ca="1" si="229"/>
        <v>756.40008242088857</v>
      </c>
      <c r="AE464" s="324" t="e">
        <f t="shared" ca="1" si="208"/>
        <v>#N/A</v>
      </c>
      <c r="AG464" s="306">
        <f t="shared" ca="1" si="230"/>
        <v>4.7137933315363707</v>
      </c>
      <c r="AH464" s="304">
        <f t="shared" ca="1" si="231"/>
        <v>-4.9587324144266951</v>
      </c>
    </row>
    <row r="465" spans="1:34" x14ac:dyDescent="0.2">
      <c r="A465" s="347">
        <f t="shared" ca="1" si="209"/>
        <v>0.1</v>
      </c>
      <c r="B465" s="304">
        <f t="shared" ca="1" si="210"/>
        <v>28.100000000000133</v>
      </c>
      <c r="D465" s="306">
        <f t="shared" ca="1" si="211"/>
        <v>-0.82772144202752551</v>
      </c>
      <c r="E465" s="307">
        <f t="shared" ca="1" si="212"/>
        <v>-4.8625789275072364</v>
      </c>
      <c r="F465" s="304">
        <f t="shared" ca="1" si="213"/>
        <v>4.9325243650517887</v>
      </c>
      <c r="G465" s="306">
        <f t="shared" ca="1" si="214"/>
        <v>14.581524275551104</v>
      </c>
      <c r="H465" s="307">
        <f t="shared" ca="1" si="215"/>
        <v>-88.137060972898269</v>
      </c>
      <c r="I465" s="304">
        <f t="shared" ca="1" si="216"/>
        <v>89.335112733677533</v>
      </c>
      <c r="J465" s="306">
        <f t="shared" ca="1" si="217"/>
        <v>757.86237345565382</v>
      </c>
      <c r="K465" s="307">
        <f t="shared" ca="1" si="218"/>
        <v>1519.852543818796</v>
      </c>
      <c r="L465" s="304">
        <f t="shared" ca="1" si="203"/>
        <v>1698.3248016949826</v>
      </c>
      <c r="M465" s="306">
        <f t="shared" ca="1" si="219"/>
        <v>-1.4068399761639852</v>
      </c>
      <c r="N465" s="304">
        <f t="shared" ca="1" si="220"/>
        <v>-80.605993084481682</v>
      </c>
      <c r="P465" s="310">
        <f t="shared" ca="1" si="221"/>
        <v>23</v>
      </c>
      <c r="Q465" s="304">
        <f t="shared" ca="1" si="222"/>
        <v>0</v>
      </c>
      <c r="R465" s="306">
        <f t="shared" ca="1" si="223"/>
        <v>0</v>
      </c>
      <c r="S465" s="307">
        <f t="shared" ca="1" si="224"/>
        <v>5.081000000000004</v>
      </c>
      <c r="T465" s="304">
        <f t="shared" ca="1" si="204"/>
        <v>49.844610000000038</v>
      </c>
      <c r="U465" s="311">
        <f t="shared" ca="1" si="205"/>
        <v>0</v>
      </c>
      <c r="V465" s="306">
        <f t="shared" ca="1" si="206"/>
        <v>1.0519672747629676</v>
      </c>
      <c r="W465" s="304">
        <f t="shared" ca="1" si="207"/>
        <v>25.778049171857958</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4.6593395424297883</v>
      </c>
      <c r="AH465" s="304">
        <f t="shared" ca="1" si="231"/>
        <v>-5.0161836144760068</v>
      </c>
    </row>
    <row r="466" spans="1:34" x14ac:dyDescent="0.2">
      <c r="A466" s="347">
        <f t="shared" ca="1" si="209"/>
        <v>0.1</v>
      </c>
      <c r="B466" s="304">
        <f t="shared" ca="1" si="210"/>
        <v>28.200000000000134</v>
      </c>
      <c r="D466" s="306">
        <f t="shared" ca="1" si="211"/>
        <v>-0.82809771882237726</v>
      </c>
      <c r="E466" s="307">
        <f t="shared" ca="1" si="212"/>
        <v>-4.8046180004142736</v>
      </c>
      <c r="F466" s="304">
        <f t="shared" ca="1" si="213"/>
        <v>4.8754589488399631</v>
      </c>
      <c r="G466" s="306">
        <f t="shared" ca="1" si="214"/>
        <v>14.498714503668866</v>
      </c>
      <c r="H466" s="307">
        <f t="shared" ca="1" si="215"/>
        <v>-88.617522772939694</v>
      </c>
      <c r="I466" s="304">
        <f t="shared" ca="1" si="216"/>
        <v>89.79575749817684</v>
      </c>
      <c r="J466" s="306">
        <f t="shared" ca="1" si="217"/>
        <v>759.31638539461483</v>
      </c>
      <c r="K466" s="307">
        <f t="shared" ca="1" si="218"/>
        <v>1511.0148146315041</v>
      </c>
      <c r="L466" s="304">
        <f t="shared" ca="1" si="203"/>
        <v>1691.0727787900266</v>
      </c>
      <c r="M466" s="306">
        <f t="shared" ca="1" si="219"/>
        <v>-1.4086231519350825</v>
      </c>
      <c r="N466" s="304">
        <f t="shared" ca="1" si="220"/>
        <v>-80.708161530295541</v>
      </c>
      <c r="P466" s="310">
        <f t="shared" ca="1" si="221"/>
        <v>23</v>
      </c>
      <c r="Q466" s="304">
        <f t="shared" ca="1" si="222"/>
        <v>0</v>
      </c>
      <c r="R466" s="306">
        <f t="shared" ca="1" si="223"/>
        <v>0</v>
      </c>
      <c r="S466" s="307">
        <f t="shared" ca="1" si="224"/>
        <v>5.081000000000004</v>
      </c>
      <c r="T466" s="304">
        <f t="shared" ca="1" si="204"/>
        <v>49.844610000000038</v>
      </c>
      <c r="U466" s="311">
        <f t="shared" ca="1" si="205"/>
        <v>0</v>
      </c>
      <c r="V466" s="306">
        <f t="shared" ca="1" si="206"/>
        <v>1.0529027592259785</v>
      </c>
      <c r="W466" s="304">
        <f t="shared" ca="1" si="207"/>
        <v>26.067737504070198</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4.6050200204132574</v>
      </c>
      <c r="AH466" s="304">
        <f t="shared" ca="1" si="231"/>
        <v>-5.0734204235107141</v>
      </c>
    </row>
    <row r="467" spans="1:34" x14ac:dyDescent="0.2">
      <c r="A467" s="347">
        <f t="shared" ca="1" si="209"/>
        <v>0.1</v>
      </c>
      <c r="B467" s="304">
        <f t="shared" ca="1" si="210"/>
        <v>28.300000000000136</v>
      </c>
      <c r="D467" s="306">
        <f t="shared" ca="1" si="211"/>
        <v>-0.82837660290787007</v>
      </c>
      <c r="E467" s="307">
        <f t="shared" ca="1" si="212"/>
        <v>-4.7468833730616158</v>
      </c>
      <c r="F467" s="304">
        <f t="shared" ca="1" si="213"/>
        <v>4.8186211257676197</v>
      </c>
      <c r="G467" s="306">
        <f t="shared" ca="1" si="214"/>
        <v>14.415876843378079</v>
      </c>
      <c r="H467" s="307">
        <f t="shared" ca="1" si="215"/>
        <v>-89.092211110245856</v>
      </c>
      <c r="I467" s="304">
        <f t="shared" ca="1" si="216"/>
        <v>90.250981078745397</v>
      </c>
      <c r="J467" s="306">
        <f t="shared" ca="1" si="217"/>
        <v>760.7621149619672</v>
      </c>
      <c r="K467" s="307">
        <f t="shared" ca="1" si="218"/>
        <v>1502.1293279373449</v>
      </c>
      <c r="L467" s="304">
        <f t="shared" ca="1" si="203"/>
        <v>1683.7908164053233</v>
      </c>
      <c r="M467" s="306">
        <f t="shared" ca="1" si="219"/>
        <v>-1.4103782079353335</v>
      </c>
      <c r="N467" s="304">
        <f t="shared" ca="1" si="220"/>
        <v>-80.808718831919037</v>
      </c>
      <c r="P467" s="310">
        <f t="shared" ca="1" si="221"/>
        <v>23</v>
      </c>
      <c r="Q467" s="304">
        <f t="shared" ca="1" si="222"/>
        <v>0</v>
      </c>
      <c r="R467" s="306">
        <f t="shared" ca="1" si="223"/>
        <v>0</v>
      </c>
      <c r="S467" s="307">
        <f t="shared" ca="1" si="224"/>
        <v>5.081000000000004</v>
      </c>
      <c r="T467" s="304">
        <f t="shared" ca="1" si="204"/>
        <v>49.844610000000038</v>
      </c>
      <c r="U467" s="311">
        <f t="shared" ca="1" si="205"/>
        <v>0</v>
      </c>
      <c r="V467" s="306">
        <f t="shared" ca="1" si="206"/>
        <v>1.0538440741231683</v>
      </c>
      <c r="W467" s="304">
        <f t="shared" ca="1" si="207"/>
        <v>26.356252497377483</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4.5508458409518173</v>
      </c>
      <c r="AH467" s="304">
        <f t="shared" ca="1" si="231"/>
        <v>-5.1304344625211922</v>
      </c>
    </row>
    <row r="468" spans="1:34" x14ac:dyDescent="0.2">
      <c r="A468" s="347">
        <f t="shared" ca="1" si="209"/>
        <v>0.1</v>
      </c>
      <c r="B468" s="304">
        <f t="shared" ca="1" si="210"/>
        <v>28.400000000000137</v>
      </c>
      <c r="D468" s="306">
        <f t="shared" ca="1" si="211"/>
        <v>-0.82855930011844858</v>
      </c>
      <c r="E468" s="307">
        <f t="shared" ca="1" si="212"/>
        <v>-4.6893832740449168</v>
      </c>
      <c r="F468" s="304">
        <f t="shared" ca="1" si="213"/>
        <v>4.7620191100734779</v>
      </c>
      <c r="G468" s="306">
        <f t="shared" ca="1" si="214"/>
        <v>14.333020913366234</v>
      </c>
      <c r="H468" s="307">
        <f t="shared" ca="1" si="215"/>
        <v>-89.561149437650343</v>
      </c>
      <c r="I468" s="304">
        <f t="shared" ca="1" si="216"/>
        <v>90.70079920869567</v>
      </c>
      <c r="J468" s="306">
        <f t="shared" ca="1" si="217"/>
        <v>762.19955984980436</v>
      </c>
      <c r="K468" s="307">
        <f t="shared" ca="1" si="218"/>
        <v>1493.1966599099501</v>
      </c>
      <c r="L468" s="304">
        <f t="shared" ca="1" si="203"/>
        <v>1676.4797744683549</v>
      </c>
      <c r="M468" s="306">
        <f t="shared" ca="1" si="219"/>
        <v>-1.412105824030085</v>
      </c>
      <c r="N468" s="304">
        <f t="shared" ca="1" si="220"/>
        <v>-80.907703942767171</v>
      </c>
      <c r="P468" s="310">
        <f t="shared" ca="1" si="221"/>
        <v>23</v>
      </c>
      <c r="Q468" s="304">
        <f t="shared" ca="1" si="222"/>
        <v>0</v>
      </c>
      <c r="R468" s="306">
        <f t="shared" ca="1" si="223"/>
        <v>0</v>
      </c>
      <c r="S468" s="307">
        <f t="shared" ca="1" si="224"/>
        <v>5.081000000000004</v>
      </c>
      <c r="T468" s="304">
        <f t="shared" ca="1" si="204"/>
        <v>49.844610000000038</v>
      </c>
      <c r="U468" s="311">
        <f t="shared" ca="1" si="205"/>
        <v>0</v>
      </c>
      <c r="V468" s="306">
        <f t="shared" ca="1" si="206"/>
        <v>1.0547911718454119</v>
      </c>
      <c r="W468" s="304">
        <f t="shared" ca="1" si="207"/>
        <v>26.643553833593625</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4.4968277457950068</v>
      </c>
      <c r="AH468" s="304">
        <f t="shared" ca="1" si="231"/>
        <v>-5.1872175747643103</v>
      </c>
    </row>
    <row r="469" spans="1:34" x14ac:dyDescent="0.2">
      <c r="A469" s="347">
        <f t="shared" ca="1" si="209"/>
        <v>0.1</v>
      </c>
      <c r="B469" s="304">
        <f t="shared" ca="1" si="210"/>
        <v>28.500000000000139</v>
      </c>
      <c r="D469" s="306">
        <f t="shared" ca="1" si="211"/>
        <v>-0.82864703023916708</v>
      </c>
      <c r="E469" s="307">
        <f t="shared" ca="1" si="212"/>
        <v>-4.6321257085373748</v>
      </c>
      <c r="F469" s="304">
        <f t="shared" ca="1" si="213"/>
        <v>4.7056608973041252</v>
      </c>
      <c r="G469" s="306">
        <f t="shared" ca="1" si="214"/>
        <v>14.250156210342316</v>
      </c>
      <c r="H469" s="307">
        <f t="shared" ca="1" si="215"/>
        <v>-90.024362008504085</v>
      </c>
      <c r="I469" s="304">
        <f t="shared" ca="1" si="216"/>
        <v>91.145228657661235</v>
      </c>
      <c r="J469" s="306">
        <f t="shared" ca="1" si="217"/>
        <v>763.62871870598974</v>
      </c>
      <c r="K469" s="307">
        <f t="shared" ca="1" si="218"/>
        <v>1484.2173843376424</v>
      </c>
      <c r="L469" s="304">
        <f t="shared" ca="1" si="203"/>
        <v>1669.140516554141</v>
      </c>
      <c r="M469" s="306">
        <f t="shared" ca="1" si="219"/>
        <v>-1.4138066579117103</v>
      </c>
      <c r="N469" s="304">
        <f t="shared" ca="1" si="220"/>
        <v>-81.005154545837158</v>
      </c>
      <c r="P469" s="310">
        <f t="shared" ca="1" si="221"/>
        <v>23</v>
      </c>
      <c r="Q469" s="304">
        <f t="shared" ca="1" si="222"/>
        <v>0</v>
      </c>
      <c r="R469" s="306">
        <f t="shared" ca="1" si="223"/>
        <v>0</v>
      </c>
      <c r="S469" s="307">
        <f t="shared" ca="1" si="224"/>
        <v>5.081000000000004</v>
      </c>
      <c r="T469" s="304">
        <f t="shared" ca="1" si="204"/>
        <v>49.844610000000038</v>
      </c>
      <c r="U469" s="311">
        <f t="shared" ca="1" si="205"/>
        <v>0</v>
      </c>
      <c r="V469" s="306">
        <f t="shared" ca="1" si="206"/>
        <v>1.0557440049327478</v>
      </c>
      <c r="W469" s="304">
        <f t="shared" ca="1" si="207"/>
        <v>26.929602316967021</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4.4429761490287527</v>
      </c>
      <c r="AH469" s="304">
        <f t="shared" ca="1" si="231"/>
        <v>-5.2437618251512701</v>
      </c>
    </row>
    <row r="470" spans="1:34" x14ac:dyDescent="0.2">
      <c r="A470" s="347">
        <f t="shared" ca="1" si="209"/>
        <v>0.1</v>
      </c>
      <c r="B470" s="304">
        <f t="shared" ca="1" si="210"/>
        <v>28.60000000000014</v>
      </c>
      <c r="D470" s="306">
        <f t="shared" ca="1" si="211"/>
        <v>-0.82864102602321277</v>
      </c>
      <c r="E470" s="307">
        <f t="shared" ca="1" si="212"/>
        <v>-4.575118459005302</v>
      </c>
      <c r="F470" s="304">
        <f t="shared" ca="1" si="213"/>
        <v>4.6495542650817461</v>
      </c>
      <c r="G470" s="306">
        <f t="shared" ca="1" si="214"/>
        <v>14.167292107739994</v>
      </c>
      <c r="H470" s="307">
        <f t="shared" ca="1" si="215"/>
        <v>-90.481873854404611</v>
      </c>
      <c r="I470" s="304">
        <f t="shared" ca="1" si="216"/>
        <v>91.584287199663351</v>
      </c>
      <c r="J470" s="306">
        <f t="shared" ca="1" si="217"/>
        <v>765.04959112189385</v>
      </c>
      <c r="K470" s="307">
        <f t="shared" ca="1" si="218"/>
        <v>1475.192072544497</v>
      </c>
      <c r="L470" s="304">
        <f t="shared" ca="1" si="203"/>
        <v>1661.7739099450039</v>
      </c>
      <c r="M470" s="306">
        <f t="shared" ca="1" si="219"/>
        <v>-1.415481345983653</v>
      </c>
      <c r="N470" s="304">
        <f t="shared" ca="1" si="220"/>
        <v>-81.101107104360381</v>
      </c>
      <c r="P470" s="310">
        <f t="shared" ca="1" si="221"/>
        <v>23</v>
      </c>
      <c r="Q470" s="304">
        <f t="shared" ca="1" si="222"/>
        <v>0</v>
      </c>
      <c r="R470" s="306">
        <f t="shared" ca="1" si="223"/>
        <v>0</v>
      </c>
      <c r="S470" s="307">
        <f t="shared" ca="1" si="224"/>
        <v>5.081000000000004</v>
      </c>
      <c r="T470" s="304">
        <f t="shared" ca="1" si="204"/>
        <v>49.844610000000038</v>
      </c>
      <c r="U470" s="311">
        <f t="shared" ca="1" si="205"/>
        <v>0</v>
      </c>
      <c r="V470" s="306">
        <f t="shared" ca="1" si="206"/>
        <v>1.0567025260810259</v>
      </c>
      <c r="W470" s="304">
        <f t="shared" ca="1" si="207"/>
        <v>27.21435986973032</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4.3893011429570432</v>
      </c>
      <c r="AH470" s="304">
        <f t="shared" ca="1" si="231"/>
        <v>-5.3000594995014758</v>
      </c>
    </row>
    <row r="471" spans="1:34" x14ac:dyDescent="0.2">
      <c r="A471" s="347">
        <f t="shared" ca="1" si="209"/>
        <v>0.1</v>
      </c>
      <c r="B471" s="304">
        <f t="shared" ca="1" si="210"/>
        <v>28.700000000000141</v>
      </c>
      <c r="D471" s="306">
        <f t="shared" ca="1" si="211"/>
        <v>-0.82854253222923302</v>
      </c>
      <c r="E471" s="307">
        <f t="shared" ca="1" si="212"/>
        <v>-4.5183690860572296</v>
      </c>
      <c r="F471" s="304">
        <f t="shared" ca="1" si="213"/>
        <v>4.5937067740062023</v>
      </c>
      <c r="G471" s="306">
        <f t="shared" ca="1" si="214"/>
        <v>14.084437854517072</v>
      </c>
      <c r="H471" s="307">
        <f t="shared" ca="1" si="215"/>
        <v>-90.933710763010339</v>
      </c>
      <c r="I471" s="304">
        <f t="shared" ca="1" si="216"/>
        <v>92.017993581736917</v>
      </c>
      <c r="J471" s="306">
        <f t="shared" ca="1" si="217"/>
        <v>766.46217762000674</v>
      </c>
      <c r="K471" s="307">
        <f t="shared" ca="1" si="218"/>
        <v>1466.1212933136262</v>
      </c>
      <c r="L471" s="304">
        <f t="shared" ca="1" si="203"/>
        <v>1654.3808256957111</v>
      </c>
      <c r="M471" s="306">
        <f t="shared" ca="1" si="219"/>
        <v>-1.4171305042031708</v>
      </c>
      <c r="N471" s="304">
        <f t="shared" ca="1" si="220"/>
        <v>-81.195596910088057</v>
      </c>
      <c r="P471" s="310">
        <f t="shared" ca="1" si="221"/>
        <v>23</v>
      </c>
      <c r="Q471" s="304">
        <f t="shared" ca="1" si="222"/>
        <v>0</v>
      </c>
      <c r="R471" s="306">
        <f t="shared" ca="1" si="223"/>
        <v>0</v>
      </c>
      <c r="S471" s="307">
        <f t="shared" ca="1" si="224"/>
        <v>5.081000000000004</v>
      </c>
      <c r="T471" s="304">
        <f t="shared" ca="1" si="204"/>
        <v>49.844610000000038</v>
      </c>
      <c r="U471" s="311">
        <f t="shared" ca="1" si="205"/>
        <v>0</v>
      </c>
      <c r="V471" s="306">
        <f t="shared" ca="1" si="206"/>
        <v>1.0576666881483969</v>
      </c>
      <c r="W471" s="304">
        <f t="shared" ca="1" si="207"/>
        <v>27.497789527012603</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4.3358125038282029</v>
      </c>
      <c r="AH471" s="304">
        <f t="shared" ca="1" si="231"/>
        <v>-5.3561031036666602</v>
      </c>
    </row>
    <row r="472" spans="1:34" x14ac:dyDescent="0.2">
      <c r="A472" s="347">
        <f t="shared" ca="1" si="209"/>
        <v>0.1</v>
      </c>
      <c r="B472" s="304">
        <f t="shared" ca="1" si="210"/>
        <v>28.800000000000143</v>
      </c>
      <c r="D472" s="306">
        <f t="shared" ca="1" si="211"/>
        <v>-0.82835280467847638</v>
      </c>
      <c r="E472" s="307">
        <f t="shared" ca="1" si="212"/>
        <v>-4.4618849294220713</v>
      </c>
      <c r="F472" s="304">
        <f t="shared" ca="1" si="213"/>
        <v>4.5381257686871681</v>
      </c>
      <c r="G472" s="306">
        <f t="shared" ca="1" si="214"/>
        <v>14.001602574049224</v>
      </c>
      <c r="H472" s="307">
        <f t="shared" ca="1" si="215"/>
        <v>-91.379899255952552</v>
      </c>
      <c r="I472" s="304">
        <f t="shared" ca="1" si="216"/>
        <v>92.44636749310196</v>
      </c>
      <c r="J472" s="306">
        <f t="shared" ca="1" si="217"/>
        <v>767.86647964143503</v>
      </c>
      <c r="K472" s="307">
        <f t="shared" ca="1" si="218"/>
        <v>1457.005612812678</v>
      </c>
      <c r="L472" s="304">
        <f t="shared" ca="1" si="203"/>
        <v>1646.9621387040374</v>
      </c>
      <c r="M472" s="306">
        <f t="shared" ca="1" si="219"/>
        <v>-1.4187547288849773</v>
      </c>
      <c r="N472" s="304">
        <f t="shared" ca="1" si="220"/>
        <v>-81.288658129336554</v>
      </c>
      <c r="P472" s="310">
        <f t="shared" ca="1" si="221"/>
        <v>23</v>
      </c>
      <c r="Q472" s="304">
        <f t="shared" ca="1" si="222"/>
        <v>0</v>
      </c>
      <c r="R472" s="306">
        <f t="shared" ca="1" si="223"/>
        <v>0</v>
      </c>
      <c r="S472" s="307">
        <f t="shared" ca="1" si="224"/>
        <v>5.081000000000004</v>
      </c>
      <c r="T472" s="304">
        <f t="shared" ca="1" si="204"/>
        <v>49.844610000000038</v>
      </c>
      <c r="U472" s="311">
        <f t="shared" ca="1" si="205"/>
        <v>0</v>
      </c>
      <c r="V472" s="306">
        <f t="shared" ca="1" si="206"/>
        <v>1.0586364441616449</v>
      </c>
      <c r="W472" s="304">
        <f t="shared" ca="1" si="207"/>
        <v>27.77985543113568</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4.2825196974193149</v>
      </c>
      <c r="AH472" s="304">
        <f t="shared" ca="1" si="231"/>
        <v>-5.4118853625295378</v>
      </c>
    </row>
    <row r="473" spans="1:34" x14ac:dyDescent="0.2">
      <c r="A473" s="347">
        <f t="shared" ca="1" si="209"/>
        <v>0.1</v>
      </c>
      <c r="B473" s="304">
        <f t="shared" ca="1" si="210"/>
        <v>28.900000000000144</v>
      </c>
      <c r="D473" s="306">
        <f t="shared" ca="1" si="211"/>
        <v>-0.82807310933179246</v>
      </c>
      <c r="E473" s="307">
        <f t="shared" ca="1" si="212"/>
        <v>-4.4056731090518833</v>
      </c>
      <c r="F473" s="304">
        <f t="shared" ca="1" si="213"/>
        <v>4.4828183789019729</v>
      </c>
      <c r="G473" s="306">
        <f t="shared" ca="1" si="214"/>
        <v>13.918795263116046</v>
      </c>
      <c r="H473" s="307">
        <f t="shared" ca="1" si="215"/>
        <v>-91.820466566857746</v>
      </c>
      <c r="I473" s="304">
        <f t="shared" ca="1" si="216"/>
        <v>92.869429534868914</v>
      </c>
      <c r="J473" s="306">
        <f t="shared" ca="1" si="217"/>
        <v>769.26249953329329</v>
      </c>
      <c r="K473" s="307">
        <f t="shared" ca="1" si="218"/>
        <v>1447.8455945215376</v>
      </c>
      <c r="L473" s="304">
        <f t="shared" ca="1" si="203"/>
        <v>1639.5187277867963</v>
      </c>
      <c r="M473" s="306">
        <f t="shared" ca="1" si="219"/>
        <v>-1.4203545974678606</v>
      </c>
      <c r="N473" s="304">
        <f t="shared" ca="1" si="220"/>
        <v>-81.380323846911338</v>
      </c>
      <c r="P473" s="310">
        <f t="shared" ca="1" si="221"/>
        <v>23</v>
      </c>
      <c r="Q473" s="304">
        <f t="shared" ca="1" si="222"/>
        <v>0</v>
      </c>
      <c r="R473" s="306">
        <f t="shared" ca="1" si="223"/>
        <v>0</v>
      </c>
      <c r="S473" s="307">
        <f t="shared" ca="1" si="224"/>
        <v>5.081000000000004</v>
      </c>
      <c r="T473" s="304">
        <f t="shared" ca="1" si="204"/>
        <v>49.844610000000038</v>
      </c>
      <c r="U473" s="311">
        <f t="shared" ca="1" si="205"/>
        <v>0</v>
      </c>
      <c r="V473" s="306">
        <f t="shared" ca="1" si="206"/>
        <v>1.0596117473223585</v>
      </c>
      <c r="W473" s="304">
        <f t="shared" ca="1" si="207"/>
        <v>28.060522825316347</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4.2294318844910181</v>
      </c>
      <c r="AH473" s="304">
        <f t="shared" ca="1" si="231"/>
        <v>-5.4673992188812557</v>
      </c>
    </row>
    <row r="474" spans="1:34" x14ac:dyDescent="0.2">
      <c r="A474" s="347">
        <f t="shared" ca="1" si="209"/>
        <v>0.1</v>
      </c>
      <c r="B474" s="304">
        <f t="shared" ca="1" si="210"/>
        <v>29.000000000000146</v>
      </c>
      <c r="D474" s="306">
        <f t="shared" ca="1" si="211"/>
        <v>-0.82770472138647011</v>
      </c>
      <c r="E474" s="307">
        <f t="shared" ca="1" si="212"/>
        <v>-4.3497405263447844</v>
      </c>
      <c r="F474" s="304">
        <f t="shared" ca="1" si="213"/>
        <v>4.4277915208748997</v>
      </c>
      <c r="G474" s="306">
        <f t="shared" ca="1" si="214"/>
        <v>13.836024790977399</v>
      </c>
      <c r="H474" s="307">
        <f t="shared" ca="1" si="215"/>
        <v>-92.255440619492219</v>
      </c>
      <c r="I474" s="304">
        <f t="shared" ca="1" si="216"/>
        <v>93.28720119026616</v>
      </c>
      <c r="J474" s="306">
        <f t="shared" ca="1" si="217"/>
        <v>770.65024053599791</v>
      </c>
      <c r="K474" s="307">
        <f t="shared" ca="1" si="218"/>
        <v>1438.64179916222</v>
      </c>
      <c r="L474" s="304">
        <f t="shared" ca="1" si="203"/>
        <v>1632.0514757613807</v>
      </c>
      <c r="M474" s="306">
        <f t="shared" ca="1" si="219"/>
        <v>-1.4219306692462172</v>
      </c>
      <c r="N474" s="304">
        <f t="shared" ca="1" si="220"/>
        <v>-81.470626108020852</v>
      </c>
      <c r="P474" s="310">
        <f t="shared" ca="1" si="221"/>
        <v>23</v>
      </c>
      <c r="Q474" s="304">
        <f t="shared" ca="1" si="222"/>
        <v>0</v>
      </c>
      <c r="R474" s="306">
        <f t="shared" ca="1" si="223"/>
        <v>0</v>
      </c>
      <c r="S474" s="307">
        <f t="shared" ca="1" si="224"/>
        <v>5.081000000000004</v>
      </c>
      <c r="T474" s="304">
        <f t="shared" ca="1" si="204"/>
        <v>49.844610000000038</v>
      </c>
      <c r="U474" s="311">
        <f t="shared" ca="1" si="205"/>
        <v>0</v>
      </c>
      <c r="V474" s="306">
        <f t="shared" ca="1" si="206"/>
        <v>1.0605925510129486</v>
      </c>
      <c r="W474" s="304">
        <f t="shared" ca="1" si="207"/>
        <v>28.339758046796195</v>
      </c>
      <c r="Y474" s="314" t="str">
        <f t="shared" ca="1" si="225"/>
        <v/>
      </c>
      <c r="Z474" s="315" t="str">
        <f t="shared" ca="1" si="226"/>
        <v/>
      </c>
      <c r="AA474" s="316" t="str">
        <f t="shared" ca="1" si="227"/>
        <v/>
      </c>
      <c r="AC474" s="310">
        <f t="shared" ca="1" si="228"/>
        <v>29.000000000000146</v>
      </c>
      <c r="AD474" s="323">
        <f t="shared" ca="1" si="229"/>
        <v>770.65024053599791</v>
      </c>
      <c r="AE474" s="324" t="e">
        <f t="shared" ca="1" si="208"/>
        <v>#N/A</v>
      </c>
      <c r="AG474" s="306">
        <f t="shared" ca="1" si="230"/>
        <v>4.1765579261238237</v>
      </c>
      <c r="AH474" s="304">
        <f t="shared" ca="1" si="231"/>
        <v>-5.5226378321819176</v>
      </c>
    </row>
    <row r="475" spans="1:34" x14ac:dyDescent="0.2">
      <c r="A475" s="347">
        <f t="shared" ca="1" si="209"/>
        <v>0.1</v>
      </c>
      <c r="B475" s="304">
        <f t="shared" ca="1" si="210"/>
        <v>29.100000000000147</v>
      </c>
      <c r="D475" s="306">
        <f t="shared" ca="1" si="211"/>
        <v>-0.82724892439296027</v>
      </c>
      <c r="E475" s="307">
        <f t="shared" ca="1" si="212"/>
        <v>-4.2940938654835801</v>
      </c>
      <c r="F475" s="304">
        <f t="shared" ca="1" si="213"/>
        <v>4.3730518986736282</v>
      </c>
      <c r="G475" s="306">
        <f t="shared" ca="1" si="214"/>
        <v>13.753299898538103</v>
      </c>
      <c r="H475" s="307">
        <f t="shared" ca="1" si="215"/>
        <v>-92.684850006040577</v>
      </c>
      <c r="I475" s="304">
        <f t="shared" ca="1" si="216"/>
        <v>93.699704795380057</v>
      </c>
      <c r="J475" s="306">
        <f t="shared" ca="1" si="217"/>
        <v>772.02970677047369</v>
      </c>
      <c r="K475" s="307">
        <f t="shared" ca="1" si="218"/>
        <v>1429.3947846309434</v>
      </c>
      <c r="L475" s="304">
        <f t="shared" ca="1" si="203"/>
        <v>1624.5612695328682</v>
      </c>
      <c r="M475" s="306">
        <f t="shared" ca="1" si="219"/>
        <v>-1.4234834860683443</v>
      </c>
      <c r="N475" s="304">
        <f t="shared" ca="1" si="220"/>
        <v>-81.559595958285641</v>
      </c>
      <c r="P475" s="310">
        <f t="shared" ca="1" si="221"/>
        <v>23</v>
      </c>
      <c r="Q475" s="304">
        <f t="shared" ca="1" si="222"/>
        <v>0</v>
      </c>
      <c r="R475" s="306">
        <f t="shared" ca="1" si="223"/>
        <v>0</v>
      </c>
      <c r="S475" s="307">
        <f t="shared" ca="1" si="224"/>
        <v>5.081000000000004</v>
      </c>
      <c r="T475" s="304">
        <f t="shared" ca="1" si="204"/>
        <v>49.844610000000038</v>
      </c>
      <c r="U475" s="311">
        <f t="shared" ca="1" si="205"/>
        <v>0</v>
      </c>
      <c r="V475" s="306">
        <f t="shared" ca="1" si="206"/>
        <v>1.0615788088025035</v>
      </c>
      <c r="W475" s="304">
        <f t="shared" ca="1" si="207"/>
        <v>28.617528519420841</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4.1239063889460672</v>
      </c>
      <c r="AH475" s="304">
        <f t="shared" ca="1" si="231"/>
        <v>-5.5775945772084574</v>
      </c>
    </row>
    <row r="476" spans="1:34" x14ac:dyDescent="0.2">
      <c r="A476" s="347">
        <f t="shared" ca="1" si="209"/>
        <v>0.1</v>
      </c>
      <c r="B476" s="304">
        <f t="shared" ca="1" si="210"/>
        <v>29.200000000000149</v>
      </c>
      <c r="D476" s="306">
        <f t="shared" ca="1" si="211"/>
        <v>-0.82670700939144504</v>
      </c>
      <c r="E476" s="307">
        <f t="shared" ca="1" si="212"/>
        <v>-4.238739594885657</v>
      </c>
      <c r="F476" s="304">
        <f t="shared" ca="1" si="213"/>
        <v>4.3186060057185554</v>
      </c>
      <c r="G476" s="306">
        <f t="shared" ca="1" si="214"/>
        <v>13.670629197598958</v>
      </c>
      <c r="H476" s="307">
        <f t="shared" ca="1" si="215"/>
        <v>-93.108723965529137</v>
      </c>
      <c r="I476" s="304">
        <f t="shared" ca="1" si="216"/>
        <v>94.106963510397804</v>
      </c>
      <c r="J476" s="306">
        <f t="shared" ca="1" si="217"/>
        <v>773.40090322528056</v>
      </c>
      <c r="K476" s="307">
        <f t="shared" ca="1" si="218"/>
        <v>1420.1051059323649</v>
      </c>
      <c r="L476" s="304">
        <f t="shared" ca="1" si="203"/>
        <v>1617.0490001867145</v>
      </c>
      <c r="M476" s="306">
        <f t="shared" ca="1" si="219"/>
        <v>-1.4250135730032092</v>
      </c>
      <c r="N476" s="304">
        <f t="shared" ca="1" si="220"/>
        <v>-81.647263481941508</v>
      </c>
      <c r="P476" s="310">
        <f t="shared" ca="1" si="221"/>
        <v>23</v>
      </c>
      <c r="Q476" s="304">
        <f t="shared" ca="1" si="222"/>
        <v>0</v>
      </c>
      <c r="R476" s="306">
        <f t="shared" ca="1" si="223"/>
        <v>0</v>
      </c>
      <c r="S476" s="307">
        <f t="shared" ca="1" si="224"/>
        <v>5.081000000000004</v>
      </c>
      <c r="T476" s="304">
        <f t="shared" ca="1" si="204"/>
        <v>49.844610000000038</v>
      </c>
      <c r="U476" s="311">
        <f t="shared" ca="1" si="205"/>
        <v>0</v>
      </c>
      <c r="V476" s="306">
        <f t="shared" ca="1" si="206"/>
        <v>1.0625704744524946</v>
      </c>
      <c r="W476" s="304">
        <f t="shared" ca="1" si="207"/>
        <v>28.893802745690092</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4.071485550262568</v>
      </c>
      <c r="AH476" s="304">
        <f t="shared" ca="1" si="231"/>
        <v>-5.6322630425941389</v>
      </c>
    </row>
    <row r="477" spans="1:34" x14ac:dyDescent="0.2">
      <c r="A477" s="347">
        <f t="shared" ca="1" si="209"/>
        <v>0.1</v>
      </c>
      <c r="B477" s="304">
        <f t="shared" ca="1" si="210"/>
        <v>29.30000000000015</v>
      </c>
      <c r="D477" s="306">
        <f t="shared" ca="1" si="211"/>
        <v>-0.826080274068279</v>
      </c>
      <c r="E477" s="307">
        <f t="shared" ca="1" si="212"/>
        <v>-4.1836839687597482</v>
      </c>
      <c r="F477" s="304">
        <f t="shared" ca="1" si="213"/>
        <v>4.2644601264007669</v>
      </c>
      <c r="G477" s="306">
        <f t="shared" ca="1" si="214"/>
        <v>13.58802117019213</v>
      </c>
      <c r="H477" s="307">
        <f t="shared" ca="1" si="215"/>
        <v>-93.527092362405114</v>
      </c>
      <c r="I477" s="304">
        <f t="shared" ca="1" si="216"/>
        <v>94.509001291344973</v>
      </c>
      <c r="J477" s="306">
        <f t="shared" ca="1" si="217"/>
        <v>774.76383574367014</v>
      </c>
      <c r="K477" s="307">
        <f t="shared" ca="1" si="218"/>
        <v>1410.7733151159682</v>
      </c>
      <c r="L477" s="304">
        <f t="shared" ca="1" si="203"/>
        <v>1609.5155630870872</v>
      </c>
      <c r="M477" s="306">
        <f t="shared" ca="1" si="219"/>
        <v>-1.4265214389773286</v>
      </c>
      <c r="N477" s="304">
        <f t="shared" ca="1" si="220"/>
        <v>-81.733657838329947</v>
      </c>
      <c r="P477" s="310">
        <f t="shared" ca="1" si="221"/>
        <v>23</v>
      </c>
      <c r="Q477" s="304">
        <f t="shared" ca="1" si="222"/>
        <v>0</v>
      </c>
      <c r="R477" s="306">
        <f t="shared" ca="1" si="223"/>
        <v>0</v>
      </c>
      <c r="S477" s="307">
        <f t="shared" ca="1" si="224"/>
        <v>5.081000000000004</v>
      </c>
      <c r="T477" s="304">
        <f t="shared" ca="1" si="204"/>
        <v>49.844610000000038</v>
      </c>
      <c r="U477" s="311">
        <f t="shared" ca="1" si="205"/>
        <v>0</v>
      </c>
      <c r="V477" s="306">
        <f t="shared" ca="1" si="206"/>
        <v>1.063567501922319</v>
      </c>
      <c r="W477" s="304">
        <f t="shared" ca="1" si="207"/>
        <v>29.168550298300687</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4.019303403092275</v>
      </c>
      <c r="AH477" s="304">
        <f t="shared" ca="1" si="231"/>
        <v>-5.6866370292639381</v>
      </c>
    </row>
    <row r="478" spans="1:34" x14ac:dyDescent="0.2">
      <c r="A478" s="347">
        <f t="shared" ca="1" si="209"/>
        <v>0.1</v>
      </c>
      <c r="B478" s="304">
        <f t="shared" ca="1" si="210"/>
        <v>29.400000000000151</v>
      </c>
      <c r="D478" s="306">
        <f t="shared" ca="1" si="211"/>
        <v>-0.82537002193225362</v>
      </c>
      <c r="E478" s="307">
        <f t="shared" ca="1" si="212"/>
        <v>-4.1289330287651635</v>
      </c>
      <c r="F478" s="304">
        <f t="shared" ca="1" si="213"/>
        <v>4.2106203378044329</v>
      </c>
      <c r="G478" s="306">
        <f t="shared" ca="1" si="214"/>
        <v>13.505484167998905</v>
      </c>
      <c r="H478" s="307">
        <f t="shared" ca="1" si="215"/>
        <v>-93.939985665281625</v>
      </c>
      <c r="I478" s="304">
        <f t="shared" ca="1" si="216"/>
        <v>94.905842862309527</v>
      </c>
      <c r="J478" s="306">
        <f t="shared" ca="1" si="217"/>
        <v>776.11851101057971</v>
      </c>
      <c r="K478" s="307">
        <f t="shared" ca="1" si="218"/>
        <v>1401.399961214584</v>
      </c>
      <c r="L478" s="304">
        <f t="shared" ca="1" si="203"/>
        <v>1601.9618579808687</v>
      </c>
      <c r="M478" s="306">
        <f t="shared" ca="1" si="219"/>
        <v>-1.4280075773832863</v>
      </c>
      <c r="N478" s="304">
        <f t="shared" ca="1" si="220"/>
        <v>-81.818807296763623</v>
      </c>
      <c r="P478" s="310">
        <f t="shared" ca="1" si="221"/>
        <v>23</v>
      </c>
      <c r="Q478" s="304">
        <f t="shared" ca="1" si="222"/>
        <v>0</v>
      </c>
      <c r="R478" s="306">
        <f t="shared" ca="1" si="223"/>
        <v>0</v>
      </c>
      <c r="S478" s="307">
        <f t="shared" ca="1" si="224"/>
        <v>5.081000000000004</v>
      </c>
      <c r="T478" s="304">
        <f t="shared" ca="1" si="204"/>
        <v>49.844610000000038</v>
      </c>
      <c r="U478" s="311">
        <f t="shared" ca="1" si="205"/>
        <v>0</v>
      </c>
      <c r="V478" s="306">
        <f t="shared" ca="1" si="206"/>
        <v>1.0645698453746912</v>
      </c>
      <c r="W478" s="304">
        <f t="shared" ca="1" si="207"/>
        <v>29.441741811202917</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3.9673676611222914</v>
      </c>
      <c r="AH478" s="304">
        <f t="shared" ca="1" si="231"/>
        <v>-5.7407105487700578</v>
      </c>
    </row>
    <row r="479" spans="1:34" x14ac:dyDescent="0.2">
      <c r="A479" s="347">
        <f t="shared" ca="1" si="209"/>
        <v>0.1</v>
      </c>
      <c r="B479" s="304">
        <f t="shared" ca="1" si="210"/>
        <v>29.500000000000153</v>
      </c>
      <c r="D479" s="306">
        <f t="shared" ca="1" si="211"/>
        <v>-0.82457756151067008</v>
      </c>
      <c r="E479" s="307">
        <f t="shared" ca="1" si="212"/>
        <v>-4.0744926057691622</v>
      </c>
      <c r="F479" s="304">
        <f t="shared" ca="1" si="213"/>
        <v>4.1570925115294779</v>
      </c>
      <c r="G479" s="306">
        <f t="shared" ca="1" si="214"/>
        <v>13.423026411847838</v>
      </c>
      <c r="H479" s="307">
        <f t="shared" ca="1" si="215"/>
        <v>-94.347434925858536</v>
      </c>
      <c r="I479" s="304">
        <f t="shared" ca="1" si="216"/>
        <v>95.297513688145486</v>
      </c>
      <c r="J479" s="306">
        <f t="shared" ca="1" si="217"/>
        <v>777.46493653957202</v>
      </c>
      <c r="K479" s="307">
        <f t="shared" ca="1" si="218"/>
        <v>1391.9855901850269</v>
      </c>
      <c r="L479" s="304">
        <f t="shared" ca="1" si="203"/>
        <v>1594.3887891073614</v>
      </c>
      <c r="M479" s="306">
        <f t="shared" ca="1" si="219"/>
        <v>-1.4294724666613343</v>
      </c>
      <c r="N479" s="304">
        <f t="shared" ca="1" si="220"/>
        <v>-81.902739269849732</v>
      </c>
      <c r="P479" s="310">
        <f t="shared" ca="1" si="221"/>
        <v>23</v>
      </c>
      <c r="Q479" s="304">
        <f t="shared" ca="1" si="222"/>
        <v>0</v>
      </c>
      <c r="R479" s="306">
        <f t="shared" ca="1" si="223"/>
        <v>0</v>
      </c>
      <c r="S479" s="307">
        <f t="shared" ca="1" si="224"/>
        <v>5.081000000000004</v>
      </c>
      <c r="T479" s="304">
        <f t="shared" ca="1" si="204"/>
        <v>49.844610000000038</v>
      </c>
      <c r="U479" s="311">
        <f t="shared" ca="1" si="205"/>
        <v>0</v>
      </c>
      <c r="V479" s="306">
        <f t="shared" ca="1" si="206"/>
        <v>1.0655774591808793</v>
      </c>
      <c r="W479" s="304">
        <f t="shared" ca="1" si="207"/>
        <v>29.713348970192623</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3.915685763585012</v>
      </c>
      <c r="AH479" s="304">
        <f t="shared" ca="1" si="231"/>
        <v>-5.7944778215317641</v>
      </c>
    </row>
    <row r="480" spans="1:34" x14ac:dyDescent="0.2">
      <c r="A480" s="347">
        <f t="shared" ca="1" si="209"/>
        <v>0.1</v>
      </c>
      <c r="B480" s="304">
        <f t="shared" ca="1" si="210"/>
        <v>29.600000000000154</v>
      </c>
      <c r="D480" s="306">
        <f t="shared" ca="1" si="211"/>
        <v>-0.82370420556518376</v>
      </c>
      <c r="E480" s="307">
        <f t="shared" ca="1" si="212"/>
        <v>-4.0203683216981085</v>
      </c>
      <c r="F480" s="304">
        <f t="shared" ca="1" si="213"/>
        <v>4.1038823156103579</v>
      </c>
      <c r="G480" s="306">
        <f t="shared" ca="1" si="214"/>
        <v>13.340655991291319</v>
      </c>
      <c r="H480" s="307">
        <f t="shared" ca="1" si="215"/>
        <v>-94.749471758028349</v>
      </c>
      <c r="I480" s="304">
        <f t="shared" ca="1" si="216"/>
        <v>95.684039947649509</v>
      </c>
      <c r="J480" s="306">
        <f t="shared" ca="1" si="217"/>
        <v>778.80312065972896</v>
      </c>
      <c r="K480" s="307">
        <f t="shared" ca="1" si="218"/>
        <v>1382.5307448508327</v>
      </c>
      <c r="L480" s="304">
        <f t="shared" ca="1" si="203"/>
        <v>1586.7972653137294</v>
      </c>
      <c r="M480" s="306">
        <f t="shared" ca="1" si="219"/>
        <v>-1.4309165708554401</v>
      </c>
      <c r="N480" s="304">
        <f t="shared" ca="1" si="220"/>
        <v>-81.985480345349131</v>
      </c>
      <c r="P480" s="310">
        <f t="shared" ca="1" si="221"/>
        <v>23</v>
      </c>
      <c r="Q480" s="304">
        <f t="shared" ca="1" si="222"/>
        <v>0</v>
      </c>
      <c r="R480" s="306">
        <f t="shared" ca="1" si="223"/>
        <v>0</v>
      </c>
      <c r="S480" s="307">
        <f t="shared" ca="1" si="224"/>
        <v>5.081000000000004</v>
      </c>
      <c r="T480" s="304">
        <f t="shared" ca="1" si="204"/>
        <v>49.844610000000038</v>
      </c>
      <c r="U480" s="311">
        <f t="shared" ca="1" si="205"/>
        <v>0</v>
      </c>
      <c r="V480" s="306">
        <f t="shared" ca="1" si="206"/>
        <v>1.0665902979257862</v>
      </c>
      <c r="W480" s="304">
        <f t="shared" ca="1" si="207"/>
        <v>29.983344503059541</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3.8642648800642618</v>
      </c>
      <c r="AH480" s="304">
        <f t="shared" ca="1" si="231"/>
        <v>-5.8479332749837827</v>
      </c>
    </row>
    <row r="481" spans="1:34" x14ac:dyDescent="0.2">
      <c r="A481" s="347">
        <f t="shared" ca="1" si="209"/>
        <v>0.1</v>
      </c>
      <c r="B481" s="304">
        <f t="shared" ca="1" si="210"/>
        <v>29.700000000000156</v>
      </c>
      <c r="D481" s="306">
        <f t="shared" ca="1" si="211"/>
        <v>-0.82275127032736872</v>
      </c>
      <c r="E481" s="307">
        <f t="shared" ca="1" si="212"/>
        <v>-3.9665655914781386</v>
      </c>
      <c r="F481" s="304">
        <f t="shared" ca="1" si="213"/>
        <v>4.0509952165268741</v>
      </c>
      <c r="G481" s="306">
        <f t="shared" ca="1" si="214"/>
        <v>13.258380864258582</v>
      </c>
      <c r="H481" s="307">
        <f t="shared" ca="1" si="215"/>
        <v>-95.146128317176164</v>
      </c>
      <c r="I481" s="304">
        <f t="shared" ca="1" si="216"/>
        <v>96.065448507204138</v>
      </c>
      <c r="J481" s="306">
        <f t="shared" ca="1" si="217"/>
        <v>780.13307250250648</v>
      </c>
      <c r="K481" s="307">
        <f t="shared" ca="1" si="218"/>
        <v>1373.0359648470724</v>
      </c>
      <c r="L481" s="304">
        <f t="shared" ca="1" si="203"/>
        <v>1579.1882001761956</v>
      </c>
      <c r="M481" s="306">
        <f t="shared" ca="1" si="219"/>
        <v>-1.4323403401450645</v>
      </c>
      <c r="N481" s="304">
        <f t="shared" ca="1" si="220"/>
        <v>-82.067056316644951</v>
      </c>
      <c r="P481" s="310">
        <f t="shared" ca="1" si="221"/>
        <v>23</v>
      </c>
      <c r="Q481" s="304">
        <f t="shared" ca="1" si="222"/>
        <v>0</v>
      </c>
      <c r="R481" s="306">
        <f t="shared" ca="1" si="223"/>
        <v>0</v>
      </c>
      <c r="S481" s="307">
        <f t="shared" ca="1" si="224"/>
        <v>5.081000000000004</v>
      </c>
      <c r="T481" s="304">
        <f t="shared" ca="1" si="204"/>
        <v>49.844610000000038</v>
      </c>
      <c r="U481" s="311">
        <f t="shared" ca="1" si="205"/>
        <v>0</v>
      </c>
      <c r="V481" s="306">
        <f t="shared" ca="1" si="206"/>
        <v>1.0676083164128809</v>
      </c>
      <c r="W481" s="304">
        <f t="shared" ca="1" si="207"/>
        <v>30.251702169313031</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3.8131119152358917</v>
      </c>
      <c r="AH481" s="304">
        <f t="shared" ca="1" si="231"/>
        <v>-5.9010715416373785</v>
      </c>
    </row>
    <row r="482" spans="1:34" x14ac:dyDescent="0.2">
      <c r="A482" s="347">
        <f t="shared" ca="1" si="209"/>
        <v>0.1</v>
      </c>
      <c r="B482" s="304">
        <f t="shared" ca="1" si="210"/>
        <v>29.800000000000157</v>
      </c>
      <c r="D482" s="306">
        <f t="shared" ca="1" si="211"/>
        <v>-0.82172007475393882</v>
      </c>
      <c r="E482" s="307">
        <f t="shared" ca="1" si="212"/>
        <v>-3.9130896250611018</v>
      </c>
      <c r="F482" s="304">
        <f t="shared" ca="1" si="213"/>
        <v>3.9984364813029671</v>
      </c>
      <c r="G482" s="306">
        <f t="shared" ca="1" si="214"/>
        <v>13.176208856783187</v>
      </c>
      <c r="H482" s="307">
        <f t="shared" ca="1" si="215"/>
        <v>-95.53743727968228</v>
      </c>
      <c r="I482" s="304">
        <f t="shared" ca="1" si="216"/>
        <v>96.441766894882207</v>
      </c>
      <c r="J482" s="306">
        <f t="shared" ca="1" si="217"/>
        <v>781.45480198855853</v>
      </c>
      <c r="K482" s="307">
        <f t="shared" ca="1" si="218"/>
        <v>1363.5017865672294</v>
      </c>
      <c r="L482" s="304">
        <f t="shared" ca="1" si="203"/>
        <v>1571.5625121270243</v>
      </c>
      <c r="M482" s="306">
        <f t="shared" ca="1" si="219"/>
        <v>-1.4337442113538836</v>
      </c>
      <c r="N482" s="304">
        <f t="shared" ca="1" si="220"/>
        <v>-82.147492211890224</v>
      </c>
      <c r="P482" s="310">
        <f t="shared" ca="1" si="221"/>
        <v>23</v>
      </c>
      <c r="Q482" s="304">
        <f t="shared" ca="1" si="222"/>
        <v>0</v>
      </c>
      <c r="R482" s="306">
        <f t="shared" ca="1" si="223"/>
        <v>0</v>
      </c>
      <c r="S482" s="307">
        <f t="shared" ca="1" si="224"/>
        <v>5.081000000000004</v>
      </c>
      <c r="T482" s="304">
        <f t="shared" ca="1" si="204"/>
        <v>49.844610000000038</v>
      </c>
      <c r="U482" s="311">
        <f t="shared" ca="1" si="205"/>
        <v>0</v>
      </c>
      <c r="V482" s="306">
        <f t="shared" ca="1" si="206"/>
        <v>1.0686314696689765</v>
      </c>
      <c r="W482" s="304">
        <f t="shared" ca="1" si="207"/>
        <v>30.51839674950585</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3.762233513547546</v>
      </c>
      <c r="AH482" s="304">
        <f t="shared" ca="1" si="231"/>
        <v>-5.9538874570582578</v>
      </c>
    </row>
    <row r="483" spans="1:34" x14ac:dyDescent="0.2">
      <c r="A483" s="347">
        <f t="shared" ca="1" si="209"/>
        <v>0.1</v>
      </c>
      <c r="B483" s="304">
        <f t="shared" ca="1" si="210"/>
        <v>29.900000000000158</v>
      </c>
      <c r="D483" s="306">
        <f t="shared" ca="1" si="211"/>
        <v>-0.82061193980155323</v>
      </c>
      <c r="E483" s="307">
        <f t="shared" ca="1" si="212"/>
        <v>-3.8599454295315789</v>
      </c>
      <c r="F483" s="304">
        <f t="shared" ca="1" si="213"/>
        <v>3.946211179689525</v>
      </c>
      <c r="G483" s="306">
        <f t="shared" ca="1" si="214"/>
        <v>13.094147662803032</v>
      </c>
      <c r="H483" s="307">
        <f t="shared" ca="1" si="215"/>
        <v>-95.923431822635436</v>
      </c>
      <c r="I483" s="304">
        <f t="shared" ca="1" si="216"/>
        <v>96.813023275007168</v>
      </c>
      <c r="J483" s="306">
        <f t="shared" ca="1" si="217"/>
        <v>782.76831981453779</v>
      </c>
      <c r="K483" s="307">
        <f t="shared" ca="1" si="218"/>
        <v>1353.9287431121136</v>
      </c>
      <c r="L483" s="304">
        <f t="shared" ca="1" si="203"/>
        <v>1563.9211245873053</v>
      </c>
      <c r="M483" s="306">
        <f t="shared" ca="1" si="219"/>
        <v>-1.435128608436596</v>
      </c>
      <c r="N483" s="304">
        <f t="shared" ca="1" si="220"/>
        <v>-82.226812321899857</v>
      </c>
      <c r="P483" s="310">
        <f t="shared" ca="1" si="221"/>
        <v>23</v>
      </c>
      <c r="Q483" s="304">
        <f t="shared" ca="1" si="222"/>
        <v>0</v>
      </c>
      <c r="R483" s="306">
        <f t="shared" ca="1" si="223"/>
        <v>0</v>
      </c>
      <c r="S483" s="307">
        <f t="shared" ca="1" si="224"/>
        <v>5.081000000000004</v>
      </c>
      <c r="T483" s="304">
        <f t="shared" ca="1" si="204"/>
        <v>49.844610000000038</v>
      </c>
      <c r="U483" s="311">
        <f t="shared" ca="1" si="205"/>
        <v>0</v>
      </c>
      <c r="V483" s="306">
        <f t="shared" ca="1" si="206"/>
        <v>1.0696597129488576</v>
      </c>
      <c r="W483" s="304">
        <f t="shared" ca="1" si="207"/>
        <v>30.783404034176602</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3.711636063841854</v>
      </c>
      <c r="AH483" s="304">
        <f t="shared" ca="1" si="231"/>
        <v>-6.0063760577653662</v>
      </c>
    </row>
    <row r="484" spans="1:34" x14ac:dyDescent="0.2">
      <c r="A484" s="347">
        <f t="shared" ca="1" si="209"/>
        <v>0.1</v>
      </c>
      <c r="B484" s="304">
        <f t="shared" ca="1" si="210"/>
        <v>30.00000000000016</v>
      </c>
      <c r="D484" s="306">
        <f t="shared" ca="1" si="211"/>
        <v>-0.81942818772114512</v>
      </c>
      <c r="E484" s="307">
        <f t="shared" ca="1" si="212"/>
        <v>-3.8071378112908185</v>
      </c>
      <c r="F484" s="304">
        <f t="shared" ca="1" si="213"/>
        <v>3.8943241864272422</v>
      </c>
      <c r="G484" s="306">
        <f t="shared" ca="1" si="214"/>
        <v>13.012204844030917</v>
      </c>
      <c r="H484" s="307">
        <f t="shared" ca="1" si="215"/>
        <v>-96.304145603764525</v>
      </c>
      <c r="I484" s="304">
        <f t="shared" ca="1" si="216"/>
        <v>97.179246423164344</v>
      </c>
      <c r="J484" s="306">
        <f t="shared" ca="1" si="217"/>
        <v>784.07363743987946</v>
      </c>
      <c r="K484" s="307">
        <f t="shared" ca="1" si="218"/>
        <v>1344.3173642407935</v>
      </c>
      <c r="L484" s="304">
        <f t="shared" ca="1" si="203"/>
        <v>1556.264966105553</v>
      </c>
      <c r="M484" s="306">
        <f t="shared" ca="1" si="219"/>
        <v>-1.4364939429449002</v>
      </c>
      <c r="N484" s="304">
        <f t="shared" ca="1" si="220"/>
        <v>-82.305040226849258</v>
      </c>
      <c r="P484" s="310">
        <f t="shared" ca="1" si="221"/>
        <v>23</v>
      </c>
      <c r="Q484" s="304">
        <f t="shared" ca="1" si="222"/>
        <v>0</v>
      </c>
      <c r="R484" s="306">
        <f t="shared" ca="1" si="223"/>
        <v>0</v>
      </c>
      <c r="S484" s="307">
        <f t="shared" ca="1" si="224"/>
        <v>5.081000000000004</v>
      </c>
      <c r="T484" s="304">
        <f t="shared" ca="1" si="204"/>
        <v>49.844610000000038</v>
      </c>
      <c r="U484" s="311">
        <f t="shared" ca="1" si="205"/>
        <v>0</v>
      </c>
      <c r="V484" s="306">
        <f t="shared" ca="1" si="206"/>
        <v>1.0706930017397587</v>
      </c>
      <c r="W484" s="304">
        <f t="shared" ca="1" si="207"/>
        <v>31.046700812430966</v>
      </c>
      <c r="Y484" s="314" t="str">
        <f t="shared" ca="1" si="225"/>
        <v/>
      </c>
      <c r="Z484" s="315" t="str">
        <f t="shared" ca="1" si="226"/>
        <v/>
      </c>
      <c r="AA484" s="316" t="str">
        <f t="shared" ca="1" si="227"/>
        <v/>
      </c>
      <c r="AC484" s="310">
        <f t="shared" ca="1" si="228"/>
        <v>30.00000000000016</v>
      </c>
      <c r="AD484" s="323">
        <f t="shared" ca="1" si="229"/>
        <v>784.07363743987946</v>
      </c>
      <c r="AE484" s="324" t="e">
        <f t="shared" ca="1" si="208"/>
        <v>#N/A</v>
      </c>
      <c r="AG484" s="306">
        <f t="shared" ca="1" si="230"/>
        <v>3.6613257039268126</v>
      </c>
      <c r="AH484" s="304">
        <f t="shared" ca="1" si="231"/>
        <v>-6.0585325790546305</v>
      </c>
    </row>
    <row r="485" spans="1:34" x14ac:dyDescent="0.2">
      <c r="A485" s="347">
        <f t="shared" ca="1" si="209"/>
        <v>0.1</v>
      </c>
      <c r="B485" s="304">
        <f t="shared" ca="1" si="210"/>
        <v>30.100000000000161</v>
      </c>
      <c r="D485" s="306">
        <f t="shared" ca="1" si="211"/>
        <v>-0.8181701413716489</v>
      </c>
      <c r="E485" s="307">
        <f t="shared" ca="1" si="212"/>
        <v>-3.7546713783135166</v>
      </c>
      <c r="F485" s="304">
        <f t="shared" ca="1" si="213"/>
        <v>3.8427801835856843</v>
      </c>
      <c r="G485" s="306">
        <f t="shared" ca="1" si="214"/>
        <v>12.930387829893752</v>
      </c>
      <c r="H485" s="307">
        <f t="shared" ca="1" si="215"/>
        <v>-96.679612741595875</v>
      </c>
      <c r="I485" s="304">
        <f t="shared" ca="1" si="216"/>
        <v>97.540465701658462</v>
      </c>
      <c r="J485" s="306">
        <f t="shared" ca="1" si="217"/>
        <v>785.37076707357573</v>
      </c>
      <c r="K485" s="307">
        <f t="shared" ca="1" si="218"/>
        <v>1334.6681763235256</v>
      </c>
      <c r="L485" s="304">
        <f t="shared" ca="1" si="203"/>
        <v>1548.594970502133</v>
      </c>
      <c r="M485" s="306">
        <f t="shared" ca="1" si="219"/>
        <v>-1.4378406144736617</v>
      </c>
      <c r="N485" s="304">
        <f t="shared" ca="1" si="220"/>
        <v>-82.382198821837733</v>
      </c>
      <c r="P485" s="310">
        <f t="shared" ca="1" si="221"/>
        <v>23</v>
      </c>
      <c r="Q485" s="304">
        <f t="shared" ca="1" si="222"/>
        <v>0</v>
      </c>
      <c r="R485" s="306">
        <f t="shared" ca="1" si="223"/>
        <v>0</v>
      </c>
      <c r="S485" s="307">
        <f t="shared" ca="1" si="224"/>
        <v>5.081000000000004</v>
      </c>
      <c r="T485" s="304">
        <f t="shared" ca="1" si="204"/>
        <v>49.844610000000038</v>
      </c>
      <c r="U485" s="311">
        <f t="shared" ca="1" si="205"/>
        <v>0</v>
      </c>
      <c r="V485" s="306">
        <f t="shared" ca="1" si="206"/>
        <v>1.0717312917656954</v>
      </c>
      <c r="W485" s="304">
        <f t="shared" ca="1" si="207"/>
        <v>31.308264860181904</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3.6113083250966733</v>
      </c>
      <c r="AH485" s="304">
        <f t="shared" ca="1" si="231"/>
        <v>-6.110352452751612</v>
      </c>
    </row>
    <row r="486" spans="1:34" x14ac:dyDescent="0.2">
      <c r="A486" s="347">
        <f t="shared" ca="1" si="209"/>
        <v>0.1</v>
      </c>
      <c r="B486" s="304">
        <f t="shared" ca="1" si="210"/>
        <v>30.200000000000163</v>
      </c>
      <c r="D486" s="306">
        <f t="shared" ca="1" si="211"/>
        <v>-0.81683912355305055</v>
      </c>
      <c r="E486" s="307">
        <f t="shared" ca="1" si="212"/>
        <v>-3.7025505424733733</v>
      </c>
      <c r="F486" s="304">
        <f t="shared" ca="1" si="213"/>
        <v>3.7915836629747188</v>
      </c>
      <c r="G486" s="306">
        <f t="shared" ca="1" si="214"/>
        <v>12.848703917538446</v>
      </c>
      <c r="H486" s="307">
        <f t="shared" ca="1" si="215"/>
        <v>-97.049867795843213</v>
      </c>
      <c r="I486" s="304">
        <f t="shared" ca="1" si="216"/>
        <v>97.896711035413318</v>
      </c>
      <c r="J486" s="306">
        <f t="shared" ca="1" si="217"/>
        <v>786.6597216609473</v>
      </c>
      <c r="K486" s="307">
        <f t="shared" ca="1" si="218"/>
        <v>1324.9817022966536</v>
      </c>
      <c r="L486" s="304">
        <f t="shared" ca="1" si="203"/>
        <v>1540.9120770195218</v>
      </c>
      <c r="M486" s="306">
        <f t="shared" ca="1" si="219"/>
        <v>-1.4391690110882331</v>
      </c>
      <c r="N486" s="304">
        <f t="shared" ca="1" si="220"/>
        <v>-82.45831034137214</v>
      </c>
      <c r="P486" s="310">
        <f t="shared" ca="1" si="221"/>
        <v>23</v>
      </c>
      <c r="Q486" s="304">
        <f t="shared" ca="1" si="222"/>
        <v>0</v>
      </c>
      <c r="R486" s="306">
        <f t="shared" ca="1" si="223"/>
        <v>0</v>
      </c>
      <c r="S486" s="307">
        <f t="shared" ca="1" si="224"/>
        <v>5.081000000000004</v>
      </c>
      <c r="T486" s="304">
        <f t="shared" ca="1" si="204"/>
        <v>49.844610000000038</v>
      </c>
      <c r="U486" s="311">
        <f t="shared" ca="1" si="205"/>
        <v>0</v>
      </c>
      <c r="V486" s="306">
        <f t="shared" ca="1" si="206"/>
        <v>1.0727745389916472</v>
      </c>
      <c r="W486" s="304">
        <f t="shared" ca="1" si="207"/>
        <v>31.568074928068363</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3.5615895766061865</v>
      </c>
      <c r="AH486" s="304">
        <f t="shared" ca="1" si="231"/>
        <v>-6.1618313048970439</v>
      </c>
    </row>
    <row r="487" spans="1:34" x14ac:dyDescent="0.2">
      <c r="A487" s="347">
        <f t="shared" ca="1" si="209"/>
        <v>0.1</v>
      </c>
      <c r="B487" s="304">
        <f t="shared" ca="1" si="210"/>
        <v>30.300000000000164</v>
      </c>
      <c r="D487" s="306">
        <f t="shared" ca="1" si="211"/>
        <v>-0.81543645635863293</v>
      </c>
      <c r="E487" s="307">
        <f t="shared" ca="1" si="212"/>
        <v>-3.650779521933492</v>
      </c>
      <c r="F487" s="304">
        <f t="shared" ca="1" si="213"/>
        <v>3.7407389286246189</v>
      </c>
      <c r="G487" s="306">
        <f t="shared" ca="1" si="214"/>
        <v>12.767160271902583</v>
      </c>
      <c r="H487" s="307">
        <f t="shared" ca="1" si="215"/>
        <v>-97.414945748036558</v>
      </c>
      <c r="I487" s="304">
        <f t="shared" ca="1" si="216"/>
        <v>98.24801288830912</v>
      </c>
      <c r="J487" s="306">
        <f t="shared" ca="1" si="217"/>
        <v>787.94051487041929</v>
      </c>
      <c r="K487" s="307">
        <f t="shared" ca="1" si="218"/>
        <v>1315.2584616194595</v>
      </c>
      <c r="L487" s="304">
        <f t="shared" ca="1" si="203"/>
        <v>1533.2172304783978</v>
      </c>
      <c r="M487" s="306">
        <f t="shared" ca="1" si="219"/>
        <v>-1.440479509733841</v>
      </c>
      <c r="N487" s="304">
        <f t="shared" ca="1" si="220"/>
        <v>-82.533396382823071</v>
      </c>
      <c r="P487" s="310">
        <f t="shared" ca="1" si="221"/>
        <v>23</v>
      </c>
      <c r="Q487" s="304">
        <f t="shared" ca="1" si="222"/>
        <v>0</v>
      </c>
      <c r="R487" s="306">
        <f t="shared" ca="1" si="223"/>
        <v>0</v>
      </c>
      <c r="S487" s="307">
        <f t="shared" ca="1" si="224"/>
        <v>5.081000000000004</v>
      </c>
      <c r="T487" s="304">
        <f t="shared" ca="1" si="204"/>
        <v>49.844610000000038</v>
      </c>
      <c r="U487" s="311">
        <f t="shared" ca="1" si="205"/>
        <v>0</v>
      </c>
      <c r="V487" s="306">
        <f t="shared" ca="1" si="206"/>
        <v>1.0738226996275961</v>
      </c>
      <c r="W487" s="304">
        <f t="shared" ca="1" si="207"/>
        <v>31.826110729071921</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3.5121748701008002</v>
      </c>
      <c r="AH487" s="304">
        <f t="shared" ca="1" si="231"/>
        <v>-6.2129649533690881</v>
      </c>
    </row>
    <row r="488" spans="1:34" x14ac:dyDescent="0.2">
      <c r="A488" s="347">
        <f t="shared" ca="1" si="209"/>
        <v>0.1</v>
      </c>
      <c r="B488" s="304">
        <f t="shared" ca="1" si="210"/>
        <v>30.400000000000166</v>
      </c>
      <c r="D488" s="306">
        <f t="shared" ca="1" si="211"/>
        <v>-0.8139634605462992</v>
      </c>
      <c r="E488" s="307">
        <f t="shared" ca="1" si="212"/>
        <v>-3.5993623435976794</v>
      </c>
      <c r="F488" s="304">
        <f t="shared" ca="1" si="213"/>
        <v>3.6902500993311396</v>
      </c>
      <c r="G488" s="306">
        <f t="shared" ca="1" si="214"/>
        <v>12.685763925847953</v>
      </c>
      <c r="H488" s="307">
        <f t="shared" ca="1" si="215"/>
        <v>-97.774881982396323</v>
      </c>
      <c r="I488" s="304">
        <f t="shared" ca="1" si="216"/>
        <v>98.59440223995415</v>
      </c>
      <c r="J488" s="306">
        <f t="shared" ca="1" si="217"/>
        <v>789.2131610803068</v>
      </c>
      <c r="K488" s="307">
        <f t="shared" ca="1" si="218"/>
        <v>1305.4989702329378</v>
      </c>
      <c r="L488" s="304">
        <f t="shared" ca="1" si="203"/>
        <v>1525.511381439559</v>
      </c>
      <c r="M488" s="306">
        <f t="shared" ca="1" si="219"/>
        <v>-1.4417724766279014</v>
      </c>
      <c r="N488" s="304">
        <f t="shared" ca="1" si="220"/>
        <v>-82.607477928902881</v>
      </c>
      <c r="P488" s="310">
        <f t="shared" ca="1" si="221"/>
        <v>23</v>
      </c>
      <c r="Q488" s="304">
        <f t="shared" ca="1" si="222"/>
        <v>0</v>
      </c>
      <c r="R488" s="306">
        <f t="shared" ca="1" si="223"/>
        <v>0</v>
      </c>
      <c r="S488" s="307">
        <f t="shared" ca="1" si="224"/>
        <v>5.081000000000004</v>
      </c>
      <c r="T488" s="304">
        <f t="shared" ca="1" si="204"/>
        <v>49.844610000000038</v>
      </c>
      <c r="U488" s="311">
        <f t="shared" ca="1" si="205"/>
        <v>0</v>
      </c>
      <c r="V488" s="306">
        <f t="shared" ca="1" si="206"/>
        <v>1.0748757301324203</v>
      </c>
      <c r="W488" s="304">
        <f t="shared" ca="1" si="207"/>
        <v>32.082352925850742</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3.463069384004946</v>
      </c>
      <c r="AH488" s="304">
        <f t="shared" ca="1" si="231"/>
        <v>-6.263749405446152</v>
      </c>
    </row>
    <row r="489" spans="1:34" x14ac:dyDescent="0.2">
      <c r="A489" s="347">
        <f t="shared" ca="1" si="209"/>
        <v>0.1</v>
      </c>
      <c r="B489" s="304">
        <f t="shared" ca="1" si="210"/>
        <v>30.500000000000167</v>
      </c>
      <c r="D489" s="306">
        <f t="shared" ca="1" si="211"/>
        <v>-0.81242145492883922</v>
      </c>
      <c r="E489" s="307">
        <f t="shared" ca="1" si="212"/>
        <v>-3.5483028456187826</v>
      </c>
      <c r="F489" s="304">
        <f t="shared" ca="1" si="213"/>
        <v>3.6401211112619651</v>
      </c>
      <c r="G489" s="306">
        <f t="shared" ca="1" si="214"/>
        <v>12.60452178035507</v>
      </c>
      <c r="H489" s="307">
        <f t="shared" ca="1" si="215"/>
        <v>-98.129712266958208</v>
      </c>
      <c r="I489" s="304">
        <f t="shared" ca="1" si="216"/>
        <v>98.935910562886392</v>
      </c>
      <c r="J489" s="306">
        <f t="shared" ca="1" si="217"/>
        <v>790.47767536561696</v>
      </c>
      <c r="K489" s="307">
        <f t="shared" ca="1" si="218"/>
        <v>1295.7037405204701</v>
      </c>
      <c r="L489" s="304">
        <f t="shared" ca="1" si="203"/>
        <v>1517.7954863716545</v>
      </c>
      <c r="M489" s="306">
        <f t="shared" ca="1" si="219"/>
        <v>-1.4430482676360814</v>
      </c>
      <c r="N489" s="304">
        <f t="shared" ca="1" si="220"/>
        <v>-82.680575369212335</v>
      </c>
      <c r="P489" s="310">
        <f t="shared" ca="1" si="221"/>
        <v>23</v>
      </c>
      <c r="Q489" s="304">
        <f t="shared" ca="1" si="222"/>
        <v>0</v>
      </c>
      <c r="R489" s="306">
        <f t="shared" ca="1" si="223"/>
        <v>0</v>
      </c>
      <c r="S489" s="307">
        <f t="shared" ca="1" si="224"/>
        <v>5.081000000000004</v>
      </c>
      <c r="T489" s="304">
        <f t="shared" ca="1" si="204"/>
        <v>49.844610000000038</v>
      </c>
      <c r="U489" s="311">
        <f t="shared" ca="1" si="205"/>
        <v>0</v>
      </c>
      <c r="V489" s="306">
        <f t="shared" ca="1" si="206"/>
        <v>1.0759335872176459</v>
      </c>
      <c r="W489" s="304">
        <f t="shared" ca="1" si="207"/>
        <v>32.336783117809162</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3.414278067870284</v>
      </c>
      <c r="AH489" s="304">
        <f t="shared" ca="1" si="231"/>
        <v>-6.3141808553140555</v>
      </c>
    </row>
    <row r="490" spans="1:34" x14ac:dyDescent="0.2">
      <c r="A490" s="347">
        <f t="shared" ca="1" si="209"/>
        <v>0.1</v>
      </c>
      <c r="B490" s="304">
        <f t="shared" ca="1" si="210"/>
        <v>30.600000000000168</v>
      </c>
      <c r="D490" s="306">
        <f t="shared" ca="1" si="211"/>
        <v>-0.81081175578298548</v>
      </c>
      <c r="E490" s="307">
        <f t="shared" ca="1" si="212"/>
        <v>-3.4976046799603262</v>
      </c>
      <c r="F490" s="304">
        <f t="shared" ca="1" si="213"/>
        <v>3.5903557206210448</v>
      </c>
      <c r="G490" s="306">
        <f t="shared" ca="1" si="214"/>
        <v>12.523440604776772</v>
      </c>
      <c r="H490" s="307">
        <f t="shared" ca="1" si="215"/>
        <v>-98.479472734954243</v>
      </c>
      <c r="I490" s="304">
        <f t="shared" ca="1" si="216"/>
        <v>99.27256980020195</v>
      </c>
      <c r="J490" s="306">
        <f t="shared" ca="1" si="217"/>
        <v>791.73407348487353</v>
      </c>
      <c r="K490" s="307">
        <f t="shared" ca="1" si="218"/>
        <v>1285.8732812703745</v>
      </c>
      <c r="L490" s="304">
        <f t="shared" ca="1" si="203"/>
        <v>1510.0705078247142</v>
      </c>
      <c r="M490" s="306">
        <f t="shared" ca="1" si="219"/>
        <v>-1.4443072286328769</v>
      </c>
      <c r="N490" s="304">
        <f t="shared" ca="1" si="220"/>
        <v>-82.752708520900299</v>
      </c>
      <c r="P490" s="310">
        <f t="shared" ca="1" si="221"/>
        <v>23</v>
      </c>
      <c r="Q490" s="304">
        <f t="shared" ca="1" si="222"/>
        <v>0</v>
      </c>
      <c r="R490" s="306">
        <f t="shared" ca="1" si="223"/>
        <v>0</v>
      </c>
      <c r="S490" s="307">
        <f t="shared" ca="1" si="224"/>
        <v>5.081000000000004</v>
      </c>
      <c r="T490" s="304">
        <f t="shared" ca="1" si="204"/>
        <v>49.844610000000038</v>
      </c>
      <c r="U490" s="311">
        <f t="shared" ca="1" si="205"/>
        <v>0</v>
      </c>
      <c r="V490" s="306">
        <f t="shared" ca="1" si="206"/>
        <v>1.0769962278510568</v>
      </c>
      <c r="W490" s="304">
        <f t="shared" ca="1" si="207"/>
        <v>32.589383827921708</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3.3658056466855406</v>
      </c>
      <c r="AH490" s="304">
        <f t="shared" ca="1" si="231"/>
        <v>-6.3642556815211844</v>
      </c>
    </row>
    <row r="491" spans="1:34" x14ac:dyDescent="0.2">
      <c r="A491" s="347">
        <f t="shared" ca="1" si="209"/>
        <v>0.1</v>
      </c>
      <c r="B491" s="304">
        <f t="shared" ca="1" si="210"/>
        <v>30.70000000000017</v>
      </c>
      <c r="D491" s="306">
        <f t="shared" ca="1" si="211"/>
        <v>-0.80913567627710914</v>
      </c>
      <c r="E491" s="307">
        <f t="shared" ca="1" si="212"/>
        <v>-3.447271315007713</v>
      </c>
      <c r="F491" s="304">
        <f t="shared" ca="1" si="213"/>
        <v>3.5409575063673695</v>
      </c>
      <c r="G491" s="306">
        <f t="shared" ca="1" si="214"/>
        <v>12.442527037149061</v>
      </c>
      <c r="H491" s="307">
        <f t="shared" ca="1" si="215"/>
        <v>-98.824199866455018</v>
      </c>
      <c r="I491" s="304">
        <f t="shared" ca="1" si="216"/>
        <v>99.604412343606711</v>
      </c>
      <c r="J491" s="306">
        <f t="shared" ca="1" si="217"/>
        <v>792.98237186696986</v>
      </c>
      <c r="K491" s="307">
        <f t="shared" ca="1" si="218"/>
        <v>1276.008097640304</v>
      </c>
      <c r="L491" s="304">
        <f t="shared" ca="1" si="203"/>
        <v>1502.3374146094454</v>
      </c>
      <c r="M491" s="306">
        <f t="shared" ca="1" si="219"/>
        <v>-1.445549695847437</v>
      </c>
      <c r="N491" s="304">
        <f t="shared" ca="1" si="220"/>
        <v>-82.82389664847797</v>
      </c>
      <c r="P491" s="310">
        <f t="shared" ca="1" si="221"/>
        <v>23</v>
      </c>
      <c r="Q491" s="304">
        <f t="shared" ca="1" si="222"/>
        <v>0</v>
      </c>
      <c r="R491" s="306">
        <f t="shared" ca="1" si="223"/>
        <v>0</v>
      </c>
      <c r="S491" s="307">
        <f t="shared" ca="1" si="224"/>
        <v>5.081000000000004</v>
      </c>
      <c r="T491" s="304">
        <f t="shared" ca="1" si="204"/>
        <v>49.844610000000038</v>
      </c>
      <c r="U491" s="311">
        <f t="shared" ca="1" si="205"/>
        <v>0</v>
      </c>
      <c r="V491" s="306">
        <f t="shared" ca="1" si="206"/>
        <v>1.0780636092601663</v>
      </c>
      <c r="W491" s="304">
        <f t="shared" ca="1" si="207"/>
        <v>32.840138489329526</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3.3176566251492323</v>
      </c>
      <c r="AH491" s="304">
        <f t="shared" ca="1" si="231"/>
        <v>-6.4139704443852947</v>
      </c>
    </row>
    <row r="492" spans="1:34" x14ac:dyDescent="0.2">
      <c r="A492" s="347">
        <f t="shared" ca="1" si="209"/>
        <v>0.1</v>
      </c>
      <c r="B492" s="304">
        <f t="shared" ca="1" si="210"/>
        <v>30.800000000000171</v>
      </c>
      <c r="D492" s="306">
        <f t="shared" ca="1" si="211"/>
        <v>-0.80739452591740968</v>
      </c>
      <c r="E492" s="307">
        <f t="shared" ca="1" si="212"/>
        <v>-3.3973060382253388</v>
      </c>
      <c r="F492" s="304">
        <f t="shared" ca="1" si="213"/>
        <v>3.4919298729848149</v>
      </c>
      <c r="G492" s="306">
        <f t="shared" ca="1" si="214"/>
        <v>12.36178758455732</v>
      </c>
      <c r="H492" s="307">
        <f t="shared" ca="1" si="215"/>
        <v>-99.163930470277549</v>
      </c>
      <c r="I492" s="304">
        <f t="shared" ca="1" si="216"/>
        <v>99.931471011887709</v>
      </c>
      <c r="J492" s="306">
        <f t="shared" ca="1" si="217"/>
        <v>794.22258759805516</v>
      </c>
      <c r="K492" s="307">
        <f t="shared" ca="1" si="218"/>
        <v>1266.1086911234672</v>
      </c>
      <c r="L492" s="304">
        <f t="shared" ca="1" si="203"/>
        <v>1494.5971819822657</v>
      </c>
      <c r="M492" s="306">
        <f t="shared" ca="1" si="219"/>
        <v>-1.4467759961953313</v>
      </c>
      <c r="N492" s="304">
        <f t="shared" ca="1" si="220"/>
        <v>-82.894158482827734</v>
      </c>
      <c r="P492" s="310">
        <f t="shared" ca="1" si="221"/>
        <v>23</v>
      </c>
      <c r="Q492" s="304">
        <f t="shared" ca="1" si="222"/>
        <v>0</v>
      </c>
      <c r="R492" s="306">
        <f t="shared" ca="1" si="223"/>
        <v>0</v>
      </c>
      <c r="S492" s="307">
        <f t="shared" ca="1" si="224"/>
        <v>5.081000000000004</v>
      </c>
      <c r="T492" s="304">
        <f t="shared" ca="1" si="204"/>
        <v>49.844610000000038</v>
      </c>
      <c r="U492" s="311">
        <f t="shared" ca="1" si="205"/>
        <v>0</v>
      </c>
      <c r="V492" s="306">
        <f t="shared" ca="1" si="206"/>
        <v>1.0791356889355475</v>
      </c>
      <c r="W492" s="304">
        <f t="shared" ca="1" si="207"/>
        <v>33.089031431726752</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3.2698352919063893</v>
      </c>
      <c r="AH492" s="304">
        <f t="shared" ca="1" si="231"/>
        <v>-6.4633218833555404</v>
      </c>
    </row>
    <row r="493" spans="1:34" x14ac:dyDescent="0.2">
      <c r="A493" s="347">
        <f t="shared" ca="1" si="209"/>
        <v>0.1</v>
      </c>
      <c r="B493" s="304">
        <f t="shared" ca="1" si="210"/>
        <v>30.900000000000173</v>
      </c>
      <c r="D493" s="306">
        <f t="shared" ca="1" si="211"/>
        <v>-0.80558961001238283</v>
      </c>
      <c r="E493" s="307">
        <f t="shared" ca="1" si="212"/>
        <v>-3.3477119588561033</v>
      </c>
      <c r="F493" s="304">
        <f t="shared" ca="1" si="213"/>
        <v>3.4432760532998326</v>
      </c>
      <c r="G493" s="306">
        <f t="shared" ca="1" si="214"/>
        <v>12.281228623556082</v>
      </c>
      <c r="H493" s="307">
        <f t="shared" ca="1" si="215"/>
        <v>-99.498701666163157</v>
      </c>
      <c r="I493" s="304">
        <f t="shared" ca="1" si="216"/>
        <v>100.25377902980112</v>
      </c>
      <c r="J493" s="306">
        <f t="shared" ca="1" si="217"/>
        <v>795.4547384084608</v>
      </c>
      <c r="K493" s="307">
        <f t="shared" ca="1" si="218"/>
        <v>1256.1755595166451</v>
      </c>
      <c r="L493" s="304">
        <f t="shared" ca="1" si="203"/>
        <v>1486.8507918360299</v>
      </c>
      <c r="M493" s="306">
        <f t="shared" ca="1" si="219"/>
        <v>-1.4479864475969109</v>
      </c>
      <c r="N493" s="304">
        <f t="shared" ca="1" si="220"/>
        <v>-82.963512239443929</v>
      </c>
      <c r="P493" s="310">
        <f t="shared" ca="1" si="221"/>
        <v>23</v>
      </c>
      <c r="Q493" s="304">
        <f t="shared" ca="1" si="222"/>
        <v>0</v>
      </c>
      <c r="R493" s="306">
        <f t="shared" ca="1" si="223"/>
        <v>0</v>
      </c>
      <c r="S493" s="307">
        <f t="shared" ca="1" si="224"/>
        <v>5.081000000000004</v>
      </c>
      <c r="T493" s="304">
        <f t="shared" ca="1" si="204"/>
        <v>49.844610000000038</v>
      </c>
      <c r="U493" s="311">
        <f t="shared" ca="1" si="205"/>
        <v>0</v>
      </c>
      <c r="V493" s="306">
        <f t="shared" ca="1" si="206"/>
        <v>1.080212424634031</v>
      </c>
      <c r="W493" s="304">
        <f t="shared" ca="1" si="207"/>
        <v>33.336047867554669</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3.2223457237502036</v>
      </c>
      <c r="AH493" s="304">
        <f t="shared" ca="1" si="231"/>
        <v>-6.5123069143331485</v>
      </c>
    </row>
    <row r="494" spans="1:34" x14ac:dyDescent="0.2">
      <c r="A494" s="347">
        <f t="shared" ca="1" si="209"/>
        <v>0.1</v>
      </c>
      <c r="B494" s="304">
        <f t="shared" ca="1" si="210"/>
        <v>31.000000000000174</v>
      </c>
      <c r="D494" s="306">
        <f t="shared" ca="1" si="211"/>
        <v>-0.80372222915542857</v>
      </c>
      <c r="E494" s="307">
        <f t="shared" ca="1" si="212"/>
        <v>-3.2984920106597482</v>
      </c>
      <c r="F494" s="304">
        <f t="shared" ca="1" si="213"/>
        <v>3.3949991113437368</v>
      </c>
      <c r="G494" s="306">
        <f t="shared" ca="1" si="214"/>
        <v>12.200856400640539</v>
      </c>
      <c r="H494" s="307">
        <f t="shared" ca="1" si="215"/>
        <v>-99.828550867229126</v>
      </c>
      <c r="I494" s="304">
        <f t="shared" ca="1" si="216"/>
        <v>100.57137000737339</v>
      </c>
      <c r="J494" s="306">
        <f t="shared" ca="1" si="217"/>
        <v>796.67884265967064</v>
      </c>
      <c r="K494" s="307">
        <f t="shared" ca="1" si="218"/>
        <v>1246.2091968899754</v>
      </c>
      <c r="L494" s="304">
        <f t="shared" ca="1" si="203"/>
        <v>1479.0992328963969</v>
      </c>
      <c r="M494" s="306">
        <f t="shared" ca="1" si="219"/>
        <v>-1.4491813592828864</v>
      </c>
      <c r="N494" s="304">
        <f t="shared" ca="1" si="220"/>
        <v>-83.031975635941194</v>
      </c>
      <c r="P494" s="310">
        <f t="shared" ca="1" si="221"/>
        <v>23</v>
      </c>
      <c r="Q494" s="304">
        <f t="shared" ca="1" si="222"/>
        <v>0</v>
      </c>
      <c r="R494" s="306">
        <f t="shared" ca="1" si="223"/>
        <v>0</v>
      </c>
      <c r="S494" s="307">
        <f t="shared" ca="1" si="224"/>
        <v>5.081000000000004</v>
      </c>
      <c r="T494" s="304">
        <f t="shared" ca="1" si="204"/>
        <v>49.844610000000038</v>
      </c>
      <c r="U494" s="311">
        <f t="shared" ca="1" si="205"/>
        <v>0</v>
      </c>
      <c r="V494" s="306">
        <f t="shared" ca="1" si="206"/>
        <v>1.0812937743817672</v>
      </c>
      <c r="W494" s="304">
        <f t="shared" ca="1" si="207"/>
        <v>33.581173878019875</v>
      </c>
      <c r="Y494" s="314" t="str">
        <f t="shared" ca="1" si="225"/>
        <v/>
      </c>
      <c r="Z494" s="315" t="str">
        <f t="shared" ca="1" si="226"/>
        <v/>
      </c>
      <c r="AA494" s="316" t="str">
        <f t="shared" ca="1" si="227"/>
        <v/>
      </c>
      <c r="AC494" s="310">
        <f t="shared" ca="1" si="228"/>
        <v>31.000000000000174</v>
      </c>
      <c r="AD494" s="323">
        <f t="shared" ca="1" si="229"/>
        <v>796.67884265967064</v>
      </c>
      <c r="AE494" s="324" t="e">
        <f t="shared" ca="1" si="208"/>
        <v>#N/A</v>
      </c>
      <c r="AG494" s="306">
        <f t="shared" ca="1" si="230"/>
        <v>3.1751917897891957</v>
      </c>
      <c r="AH494" s="304">
        <f t="shared" ca="1" si="231"/>
        <v>-6.5609226269542695</v>
      </c>
    </row>
    <row r="495" spans="1:34" x14ac:dyDescent="0.2">
      <c r="A495" s="347">
        <f t="shared" ca="1" si="209"/>
        <v>0.1</v>
      </c>
      <c r="B495" s="304">
        <f t="shared" ca="1" si="210"/>
        <v>31.100000000000176</v>
      </c>
      <c r="D495" s="306">
        <f t="shared" ca="1" si="211"/>
        <v>-0.80179367872537899</v>
      </c>
      <c r="E495" s="307">
        <f t="shared" ca="1" si="212"/>
        <v>-3.2496489546867329</v>
      </c>
      <c r="F495" s="304">
        <f t="shared" ca="1" si="213"/>
        <v>3.3471019452566058</v>
      </c>
      <c r="G495" s="306">
        <f t="shared" ca="1" si="214"/>
        <v>12.120677032768002</v>
      </c>
      <c r="H495" s="307">
        <f t="shared" ca="1" si="215"/>
        <v>-100.15351576269779</v>
      </c>
      <c r="I495" s="304">
        <f t="shared" ca="1" si="216"/>
        <v>100.88427791961256</v>
      </c>
      <c r="J495" s="306">
        <f t="shared" ca="1" si="217"/>
        <v>797.89491933134104</v>
      </c>
      <c r="K495" s="307">
        <f t="shared" ca="1" si="218"/>
        <v>1236.210093558479</v>
      </c>
      <c r="L495" s="304">
        <f t="shared" ca="1" si="203"/>
        <v>1471.3435009237749</v>
      </c>
      <c r="M495" s="306">
        <f t="shared" ca="1" si="219"/>
        <v>-1.4503610320877136</v>
      </c>
      <c r="N495" s="304">
        <f t="shared" ca="1" si="220"/>
        <v>-83.09956590886415</v>
      </c>
      <c r="P495" s="310">
        <f t="shared" ca="1" si="221"/>
        <v>23</v>
      </c>
      <c r="Q495" s="304">
        <f t="shared" ca="1" si="222"/>
        <v>0</v>
      </c>
      <c r="R495" s="306">
        <f t="shared" ca="1" si="223"/>
        <v>0</v>
      </c>
      <c r="S495" s="307">
        <f t="shared" ca="1" si="224"/>
        <v>5.081000000000004</v>
      </c>
      <c r="T495" s="304">
        <f t="shared" ca="1" si="204"/>
        <v>49.844610000000038</v>
      </c>
      <c r="U495" s="311">
        <f t="shared" ca="1" si="205"/>
        <v>0</v>
      </c>
      <c r="V495" s="306">
        <f t="shared" ca="1" si="206"/>
        <v>1.0823796964771524</v>
      </c>
      <c r="W495" s="304">
        <f t="shared" ca="1" si="207"/>
        <v>33.824396398953866</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3.1283771555806199</v>
      </c>
      <c r="AH495" s="304">
        <f t="shared" ca="1" si="231"/>
        <v>-6.6091662818381911</v>
      </c>
    </row>
    <row r="496" spans="1:34" x14ac:dyDescent="0.2">
      <c r="A496" s="347">
        <f t="shared" ca="1" si="209"/>
        <v>0.1</v>
      </c>
      <c r="B496" s="304">
        <f t="shared" ca="1" si="210"/>
        <v>31.200000000000177</v>
      </c>
      <c r="D496" s="306">
        <f t="shared" ca="1" si="211"/>
        <v>-0.79980524840475165</v>
      </c>
      <c r="E496" s="307">
        <f t="shared" ca="1" si="212"/>
        <v>-3.2011853820841827</v>
      </c>
      <c r="F496" s="304">
        <f t="shared" ca="1" si="213"/>
        <v>3.2995872902296797</v>
      </c>
      <c r="G496" s="306">
        <f t="shared" ca="1" si="214"/>
        <v>12.040696507927526</v>
      </c>
      <c r="H496" s="307">
        <f t="shared" ca="1" si="215"/>
        <v>-100.47363430090621</v>
      </c>
      <c r="I496" s="304">
        <f t="shared" ca="1" si="216"/>
        <v>101.19253708662639</v>
      </c>
      <c r="J496" s="306">
        <f t="shared" ca="1" si="217"/>
        <v>799.10298800837586</v>
      </c>
      <c r="K496" s="307">
        <f t="shared" ca="1" si="218"/>
        <v>1226.1787360552987</v>
      </c>
      <c r="L496" s="304">
        <f t="shared" ca="1" si="203"/>
        <v>1463.5845989207746</v>
      </c>
      <c r="M496" s="306">
        <f t="shared" ca="1" si="219"/>
        <v>-1.4515257587313415</v>
      </c>
      <c r="N496" s="304">
        <f t="shared" ca="1" si="220"/>
        <v>-83.166299829830464</v>
      </c>
      <c r="P496" s="310">
        <f t="shared" ca="1" si="221"/>
        <v>23</v>
      </c>
      <c r="Q496" s="304">
        <f t="shared" ca="1" si="222"/>
        <v>0</v>
      </c>
      <c r="R496" s="306">
        <f t="shared" ca="1" si="223"/>
        <v>0</v>
      </c>
      <c r="S496" s="307">
        <f t="shared" ca="1" si="224"/>
        <v>5.081000000000004</v>
      </c>
      <c r="T496" s="304">
        <f t="shared" ca="1" si="204"/>
        <v>49.844610000000038</v>
      </c>
      <c r="U496" s="311">
        <f t="shared" ca="1" si="205"/>
        <v>0</v>
      </c>
      <c r="V496" s="306">
        <f t="shared" ca="1" si="206"/>
        <v>1.0834701494936259</v>
      </c>
      <c r="W496" s="304">
        <f t="shared" ca="1" si="207"/>
        <v>34.065703206529427</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3.0819052872302422</v>
      </c>
      <c r="AH496" s="304">
        <f t="shared" ca="1" si="231"/>
        <v>-6.6570353078043372</v>
      </c>
    </row>
    <row r="497" spans="1:34" x14ac:dyDescent="0.2">
      <c r="A497" s="347">
        <f t="shared" ca="1" si="209"/>
        <v>0.1</v>
      </c>
      <c r="B497" s="304">
        <f t="shared" ca="1" si="210"/>
        <v>31.300000000000178</v>
      </c>
      <c r="D497" s="306">
        <f t="shared" ca="1" si="211"/>
        <v>-0.79775822171552691</v>
      </c>
      <c r="E497" s="307">
        <f t="shared" ca="1" si="212"/>
        <v>-3.1531037169307892</v>
      </c>
      <c r="F497" s="304">
        <f t="shared" ca="1" si="213"/>
        <v>3.2524577214834753</v>
      </c>
      <c r="G497" s="306">
        <f t="shared" ca="1" si="214"/>
        <v>11.960920685755974</v>
      </c>
      <c r="H497" s="307">
        <f t="shared" ca="1" si="215"/>
        <v>-100.78894467259929</v>
      </c>
      <c r="I497" s="304">
        <f t="shared" ca="1" si="216"/>
        <v>101.49618215414424</v>
      </c>
      <c r="J497" s="306">
        <f t="shared" ca="1" si="217"/>
        <v>800.30306886806</v>
      </c>
      <c r="K497" s="307">
        <f t="shared" ca="1" si="218"/>
        <v>1216.1156071066234</v>
      </c>
      <c r="L497" s="304">
        <f t="shared" ca="1" si="203"/>
        <v>1455.8235373450814</v>
      </c>
      <c r="M497" s="306">
        <f t="shared" ca="1" si="219"/>
        <v>-1.4526758240898545</v>
      </c>
      <c r="N497" s="304">
        <f t="shared" ca="1" si="220"/>
        <v>-83.232193721037461</v>
      </c>
      <c r="P497" s="310">
        <f t="shared" ca="1" si="221"/>
        <v>23</v>
      </c>
      <c r="Q497" s="304">
        <f t="shared" ca="1" si="222"/>
        <v>0</v>
      </c>
      <c r="R497" s="306">
        <f t="shared" ca="1" si="223"/>
        <v>0</v>
      </c>
      <c r="S497" s="307">
        <f t="shared" ca="1" si="224"/>
        <v>5.081000000000004</v>
      </c>
      <c r="T497" s="304">
        <f t="shared" ca="1" si="204"/>
        <v>49.844610000000038</v>
      </c>
      <c r="U497" s="311">
        <f t="shared" ca="1" si="205"/>
        <v>0</v>
      </c>
      <c r="V497" s="306">
        <f t="shared" ca="1" si="206"/>
        <v>1.08456509228234</v>
      </c>
      <c r="W497" s="304">
        <f t="shared" ca="1" si="207"/>
        <v>34.30508290285043</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3.0357794554589832</v>
      </c>
      <c r="AH497" s="304">
        <f t="shared" ca="1" si="231"/>
        <v>-6.7045272990610902</v>
      </c>
    </row>
    <row r="498" spans="1:34" x14ac:dyDescent="0.2">
      <c r="A498" s="347">
        <f t="shared" ca="1" si="209"/>
        <v>0.1</v>
      </c>
      <c r="B498" s="304">
        <f t="shared" ca="1" si="210"/>
        <v>31.40000000000018</v>
      </c>
      <c r="D498" s="306">
        <f t="shared" ca="1" si="211"/>
        <v>-0.79565387557223455</v>
      </c>
      <c r="E498" s="307">
        <f t="shared" ca="1" si="212"/>
        <v>-3.1054062190973664</v>
      </c>
      <c r="F498" s="304">
        <f t="shared" ca="1" si="213"/>
        <v>3.2057156572786858</v>
      </c>
      <c r="G498" s="306">
        <f t="shared" ca="1" si="214"/>
        <v>11.88135529819875</v>
      </c>
      <c r="H498" s="307">
        <f t="shared" ca="1" si="215"/>
        <v>-101.09948529450902</v>
      </c>
      <c r="I498" s="304">
        <f t="shared" ca="1" si="216"/>
        <v>101.79524807443951</v>
      </c>
      <c r="J498" s="306">
        <f t="shared" ca="1" si="217"/>
        <v>801.49518266725772</v>
      </c>
      <c r="K498" s="307">
        <f t="shared" ca="1" si="218"/>
        <v>1206.0211856082681</v>
      </c>
      <c r="L498" s="304">
        <f t="shared" ca="1" si="203"/>
        <v>1448.0613343276566</v>
      </c>
      <c r="M498" s="306">
        <f t="shared" ca="1" si="219"/>
        <v>-1.4538115054555127</v>
      </c>
      <c r="N498" s="304">
        <f t="shared" ca="1" si="220"/>
        <v>-83.29726347016134</v>
      </c>
      <c r="P498" s="310">
        <f t="shared" ca="1" si="221"/>
        <v>23</v>
      </c>
      <c r="Q498" s="304">
        <f t="shared" ca="1" si="222"/>
        <v>0</v>
      </c>
      <c r="R498" s="306">
        <f t="shared" ca="1" si="223"/>
        <v>0</v>
      </c>
      <c r="S498" s="307">
        <f t="shared" ca="1" si="224"/>
        <v>5.081000000000004</v>
      </c>
      <c r="T498" s="304">
        <f t="shared" ca="1" si="204"/>
        <v>49.844610000000038</v>
      </c>
      <c r="U498" s="311">
        <f t="shared" ca="1" si="205"/>
        <v>0</v>
      </c>
      <c r="V498" s="306">
        <f t="shared" ca="1" si="206"/>
        <v>1.0856644839746961</v>
      </c>
      <c r="W498" s="304">
        <f t="shared" ca="1" si="207"/>
        <v>34.542524901429566</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2.9900027396363011</v>
      </c>
      <c r="AH498" s="304">
        <f t="shared" ca="1" si="231"/>
        <v>-6.7516400123696911</v>
      </c>
    </row>
    <row r="499" spans="1:34" x14ac:dyDescent="0.2">
      <c r="A499" s="347">
        <f t="shared" ca="1" si="209"/>
        <v>0.1</v>
      </c>
      <c r="B499" s="304">
        <f t="shared" ca="1" si="210"/>
        <v>31.500000000000181</v>
      </c>
      <c r="D499" s="306">
        <f t="shared" ca="1" si="211"/>
        <v>-0.79349347985210306</v>
      </c>
      <c r="E499" s="307">
        <f t="shared" ca="1" si="212"/>
        <v>-3.0580949871301009</v>
      </c>
      <c r="F499" s="304">
        <f t="shared" ca="1" si="213"/>
        <v>3.1593633619572872</v>
      </c>
      <c r="G499" s="306">
        <f t="shared" ca="1" si="214"/>
        <v>11.802005950213539</v>
      </c>
      <c r="H499" s="307">
        <f t="shared" ca="1" si="215"/>
        <v>-101.40529479322203</v>
      </c>
      <c r="I499" s="304">
        <f t="shared" ca="1" si="216"/>
        <v>102.08977008764951</v>
      </c>
      <c r="J499" s="306">
        <f t="shared" ca="1" si="217"/>
        <v>802.67935072967839</v>
      </c>
      <c r="K499" s="307">
        <f t="shared" ca="1" si="218"/>
        <v>1195.8959466038816</v>
      </c>
      <c r="L499" s="304">
        <f t="shared" ca="1" si="203"/>
        <v>1440.2990158961479</v>
      </c>
      <c r="M499" s="306">
        <f t="shared" ca="1" si="219"/>
        <v>-1.4549330727866632</v>
      </c>
      <c r="N499" s="304">
        <f t="shared" ca="1" si="220"/>
        <v>-83.361524544676001</v>
      </c>
      <c r="P499" s="310">
        <f t="shared" ca="1" si="221"/>
        <v>23</v>
      </c>
      <c r="Q499" s="304">
        <f t="shared" ca="1" si="222"/>
        <v>0</v>
      </c>
      <c r="R499" s="306">
        <f t="shared" ca="1" si="223"/>
        <v>0</v>
      </c>
      <c r="S499" s="307">
        <f t="shared" ca="1" si="224"/>
        <v>5.081000000000004</v>
      </c>
      <c r="T499" s="304">
        <f t="shared" ca="1" si="204"/>
        <v>49.844610000000038</v>
      </c>
      <c r="U499" s="311">
        <f t="shared" ca="1" si="205"/>
        <v>0</v>
      </c>
      <c r="V499" s="306">
        <f t="shared" ca="1" si="206"/>
        <v>1.0867682839847606</v>
      </c>
      <c r="W499" s="304">
        <f t="shared" ca="1" si="207"/>
        <v>34.778019412569769</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2.9445780317805346</v>
      </c>
      <c r="AH499" s="304">
        <f t="shared" ca="1" si="231"/>
        <v>-6.7983713641860932</v>
      </c>
    </row>
    <row r="500" spans="1:34" x14ac:dyDescent="0.2">
      <c r="A500" s="347">
        <f t="shared" ca="1" si="209"/>
        <v>0.1</v>
      </c>
      <c r="B500" s="304">
        <f t="shared" ca="1" si="210"/>
        <v>31.600000000000183</v>
      </c>
      <c r="D500" s="306">
        <f t="shared" ca="1" si="211"/>
        <v>-0.79127829698207863</v>
      </c>
      <c r="E500" s="307">
        <f t="shared" ca="1" si="212"/>
        <v>-3.0111719611533925</v>
      </c>
      <c r="F500" s="304">
        <f t="shared" ca="1" si="213"/>
        <v>3.1134029490111343</v>
      </c>
      <c r="G500" s="306">
        <f t="shared" ca="1" si="214"/>
        <v>11.722878120515331</v>
      </c>
      <c r="H500" s="307">
        <f t="shared" ca="1" si="215"/>
        <v>-101.70641198933737</v>
      </c>
      <c r="I500" s="304">
        <f t="shared" ca="1" si="216"/>
        <v>102.37978370348945</v>
      </c>
      <c r="J500" s="306">
        <f t="shared" ca="1" si="217"/>
        <v>803.85559493321489</v>
      </c>
      <c r="K500" s="307">
        <f t="shared" ca="1" si="218"/>
        <v>1185.7403612647536</v>
      </c>
      <c r="L500" s="304">
        <f t="shared" ca="1" si="203"/>
        <v>1432.5376162033936</v>
      </c>
      <c r="M500" s="306">
        <f t="shared" ca="1" si="219"/>
        <v>-1.4560407889479785</v>
      </c>
      <c r="N500" s="304">
        <f t="shared" ca="1" si="220"/>
        <v>-83.42499200561781</v>
      </c>
      <c r="P500" s="310">
        <f t="shared" ca="1" si="221"/>
        <v>23</v>
      </c>
      <c r="Q500" s="304">
        <f t="shared" ca="1" si="222"/>
        <v>0</v>
      </c>
      <c r="R500" s="306">
        <f t="shared" ca="1" si="223"/>
        <v>0</v>
      </c>
      <c r="S500" s="307">
        <f t="shared" ca="1" si="224"/>
        <v>5.081000000000004</v>
      </c>
      <c r="T500" s="304">
        <f t="shared" ca="1" si="204"/>
        <v>49.844610000000038</v>
      </c>
      <c r="U500" s="311">
        <f t="shared" ca="1" si="205"/>
        <v>0</v>
      </c>
      <c r="V500" s="306">
        <f t="shared" ca="1" si="206"/>
        <v>1.087876452011554</v>
      </c>
      <c r="W500" s="304">
        <f t="shared" ca="1" si="207"/>
        <v>35.011557428663338</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2.899508040525963</v>
      </c>
      <c r="AH500" s="304">
        <f t="shared" ca="1" si="231"/>
        <v>-6.8447194277838497</v>
      </c>
    </row>
    <row r="501" spans="1:34" x14ac:dyDescent="0.2">
      <c r="A501" s="347">
        <f t="shared" ca="1" si="209"/>
        <v>0.1</v>
      </c>
      <c r="B501" s="304">
        <f t="shared" ca="1" si="210"/>
        <v>31.700000000000184</v>
      </c>
      <c r="D501" s="306">
        <f t="shared" ca="1" si="211"/>
        <v>-0.78900958154244449</v>
      </c>
      <c r="E501" s="307">
        <f t="shared" ca="1" si="212"/>
        <v>-2.9646389257894175</v>
      </c>
      <c r="F501" s="304">
        <f t="shared" ca="1" si="213"/>
        <v>3.0678363841755991</v>
      </c>
      <c r="G501" s="306">
        <f t="shared" ca="1" si="214"/>
        <v>11.643977162361086</v>
      </c>
      <c r="H501" s="307">
        <f t="shared" ca="1" si="215"/>
        <v>-102.00287588191631</v>
      </c>
      <c r="I501" s="304">
        <f t="shared" ca="1" si="216"/>
        <v>102.66532468335748</v>
      </c>
      <c r="J501" s="306">
        <f t="shared" ca="1" si="217"/>
        <v>805.02393769735875</v>
      </c>
      <c r="K501" s="307">
        <f t="shared" ca="1" si="218"/>
        <v>1175.554896871191</v>
      </c>
      <c r="L501" s="304">
        <f t="shared" ca="1" si="203"/>
        <v>1424.7781777608743</v>
      </c>
      <c r="M501" s="306">
        <f t="shared" ca="1" si="219"/>
        <v>-1.4571349099414501</v>
      </c>
      <c r="N501" s="304">
        <f t="shared" ca="1" si="220"/>
        <v>-83.48768052082039</v>
      </c>
      <c r="P501" s="310">
        <f t="shared" ca="1" si="221"/>
        <v>23</v>
      </c>
      <c r="Q501" s="304">
        <f t="shared" ca="1" si="222"/>
        <v>0</v>
      </c>
      <c r="R501" s="306">
        <f t="shared" ca="1" si="223"/>
        <v>0</v>
      </c>
      <c r="S501" s="307">
        <f t="shared" ca="1" si="224"/>
        <v>5.081000000000004</v>
      </c>
      <c r="T501" s="304">
        <f t="shared" ca="1" si="204"/>
        <v>49.844610000000038</v>
      </c>
      <c r="U501" s="311">
        <f t="shared" ca="1" si="205"/>
        <v>0</v>
      </c>
      <c r="V501" s="306">
        <f t="shared" ca="1" si="206"/>
        <v>1.0889889480412167</v>
      </c>
      <c r="W501" s="304">
        <f t="shared" ca="1" si="207"/>
        <v>35.243130709423035</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2.854795295056503</v>
      </c>
      <c r="AH501" s="304">
        <f t="shared" ca="1" si="231"/>
        <v>-6.8906824303608172</v>
      </c>
    </row>
    <row r="502" spans="1:34" x14ac:dyDescent="0.2">
      <c r="A502" s="347">
        <f t="shared" ca="1" si="209"/>
        <v>0.1</v>
      </c>
      <c r="B502" s="304">
        <f t="shared" ca="1" si="210"/>
        <v>31.800000000000185</v>
      </c>
      <c r="D502" s="306">
        <f t="shared" ca="1" si="211"/>
        <v>-0.78668857988681773</v>
      </c>
      <c r="E502" s="307">
        <f t="shared" ca="1" si="212"/>
        <v>-2.9184975130915971</v>
      </c>
      <c r="F502" s="304">
        <f t="shared" ca="1" si="213"/>
        <v>3.0226654885458588</v>
      </c>
      <c r="G502" s="306">
        <f t="shared" ca="1" si="214"/>
        <v>11.565308304372405</v>
      </c>
      <c r="H502" s="307">
        <f t="shared" ca="1" si="215"/>
        <v>-102.29472563322547</v>
      </c>
      <c r="I502" s="304">
        <f t="shared" ca="1" si="216"/>
        <v>102.9464290228275</v>
      </c>
      <c r="J502" s="306">
        <f t="shared" ca="1" si="217"/>
        <v>806.18440197069538</v>
      </c>
      <c r="K502" s="307">
        <f t="shared" ca="1" si="218"/>
        <v>1165.3400167954339</v>
      </c>
      <c r="L502" s="304">
        <f t="shared" ca="1" si="203"/>
        <v>1417.0217516769565</v>
      </c>
      <c r="M502" s="306">
        <f t="shared" ca="1" si="219"/>
        <v>-1.4582156851285479</v>
      </c>
      <c r="N502" s="304">
        <f t="shared" ca="1" si="220"/>
        <v>-83.549604377643561</v>
      </c>
      <c r="P502" s="310">
        <f t="shared" ca="1" si="221"/>
        <v>23</v>
      </c>
      <c r="Q502" s="304">
        <f t="shared" ca="1" si="222"/>
        <v>0</v>
      </c>
      <c r="R502" s="306">
        <f t="shared" ca="1" si="223"/>
        <v>0</v>
      </c>
      <c r="S502" s="307">
        <f t="shared" ca="1" si="224"/>
        <v>5.081000000000004</v>
      </c>
      <c r="T502" s="304">
        <f t="shared" ca="1" si="204"/>
        <v>49.844610000000038</v>
      </c>
      <c r="U502" s="311">
        <f t="shared" ca="1" si="205"/>
        <v>0</v>
      </c>
      <c r="V502" s="306">
        <f t="shared" ca="1" si="206"/>
        <v>1.0901057323490571</v>
      </c>
      <c r="W502" s="304">
        <f t="shared" ca="1" si="207"/>
        <v>35.472731767059173</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2.8104421490057794</v>
      </c>
      <c r="AH502" s="304">
        <f t="shared" ca="1" si="231"/>
        <v>-6.9362587501324553</v>
      </c>
    </row>
    <row r="503" spans="1:34" x14ac:dyDescent="0.2">
      <c r="A503" s="347">
        <f t="shared" ca="1" si="209"/>
        <v>0.1</v>
      </c>
      <c r="B503" s="304">
        <f t="shared" ca="1" si="210"/>
        <v>31.900000000000187</v>
      </c>
      <c r="D503" s="306">
        <f t="shared" ca="1" si="211"/>
        <v>-0.78431652977825894</v>
      </c>
      <c r="E503" s="307">
        <f t="shared" ca="1" si="212"/>
        <v>-2.8727492054891348</v>
      </c>
      <c r="F503" s="304">
        <f t="shared" ca="1" si="213"/>
        <v>2.9778919417134437</v>
      </c>
      <c r="G503" s="306">
        <f t="shared" ca="1" si="214"/>
        <v>11.486876651394578</v>
      </c>
      <c r="H503" s="307">
        <f t="shared" ca="1" si="215"/>
        <v>-102.58200055377438</v>
      </c>
      <c r="I503" s="304">
        <f t="shared" ca="1" si="216"/>
        <v>103.22313293452646</v>
      </c>
      <c r="J503" s="306">
        <f t="shared" ca="1" si="217"/>
        <v>807.33701121848378</v>
      </c>
      <c r="K503" s="307">
        <f t="shared" ca="1" si="218"/>
        <v>1155.096180486084</v>
      </c>
      <c r="L503" s="304">
        <f t="shared" ca="1" si="203"/>
        <v>1409.2693978997536</v>
      </c>
      <c r="M503" s="306">
        <f t="shared" ca="1" si="219"/>
        <v>-1.4592833574439299</v>
      </c>
      <c r="N503" s="304">
        <f t="shared" ca="1" si="220"/>
        <v>-83.610777495217903</v>
      </c>
      <c r="P503" s="310">
        <f t="shared" ca="1" si="221"/>
        <v>23</v>
      </c>
      <c r="Q503" s="304">
        <f t="shared" ca="1" si="222"/>
        <v>0</v>
      </c>
      <c r="R503" s="306">
        <f t="shared" ca="1" si="223"/>
        <v>0</v>
      </c>
      <c r="S503" s="307">
        <f t="shared" ca="1" si="224"/>
        <v>5.081000000000004</v>
      </c>
      <c r="T503" s="304">
        <f t="shared" ca="1" si="204"/>
        <v>49.844610000000038</v>
      </c>
      <c r="U503" s="311">
        <f t="shared" ca="1" si="205"/>
        <v>0</v>
      </c>
      <c r="V503" s="306">
        <f t="shared" ca="1" si="206"/>
        <v>1.09122676550148</v>
      </c>
      <c r="W503" s="304">
        <f t="shared" ca="1" si="207"/>
        <v>35.700353851415592</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2.7664507843232258</v>
      </c>
      <c r="AH503" s="304">
        <f t="shared" ca="1" si="231"/>
        <v>-6.9814469134145138</v>
      </c>
    </row>
    <row r="504" spans="1:34" x14ac:dyDescent="0.2">
      <c r="A504" s="347">
        <f t="shared" ca="1" si="209"/>
        <v>0.1</v>
      </c>
      <c r="B504" s="304">
        <f t="shared" ca="1" si="210"/>
        <v>32.000000000000185</v>
      </c>
      <c r="D504" s="306">
        <f t="shared" ca="1" si="211"/>
        <v>-0.78189466004125963</v>
      </c>
      <c r="E504" s="307">
        <f t="shared" ca="1" si="212"/>
        <v>-2.8273953387400583</v>
      </c>
      <c r="F504" s="304">
        <f t="shared" ca="1" si="213"/>
        <v>2.9335172849209608</v>
      </c>
      <c r="G504" s="306">
        <f t="shared" ca="1" si="214"/>
        <v>11.408687185390452</v>
      </c>
      <c r="H504" s="307">
        <f t="shared" ca="1" si="215"/>
        <v>-102.86474008764839</v>
      </c>
      <c r="I504" s="304">
        <f t="shared" ca="1" si="216"/>
        <v>103.49547283139273</v>
      </c>
      <c r="J504" s="306">
        <f t="shared" ca="1" si="217"/>
        <v>808.48178941032302</v>
      </c>
      <c r="K504" s="307">
        <f t="shared" ca="1" si="218"/>
        <v>1144.8238434540128</v>
      </c>
      <c r="L504" s="304">
        <f t="shared" ca="1" si="203"/>
        <v>1401.5221854644101</v>
      </c>
      <c r="M504" s="306">
        <f t="shared" ca="1" si="219"/>
        <v>-1.4603381636010746</v>
      </c>
      <c r="N504" s="304">
        <f t="shared" ca="1" si="220"/>
        <v>-83.671213436226708</v>
      </c>
      <c r="P504" s="310">
        <f t="shared" ca="1" si="221"/>
        <v>23</v>
      </c>
      <c r="Q504" s="304">
        <f t="shared" ca="1" si="222"/>
        <v>0</v>
      </c>
      <c r="R504" s="306">
        <f t="shared" ca="1" si="223"/>
        <v>0</v>
      </c>
      <c r="S504" s="307">
        <f t="shared" ca="1" si="224"/>
        <v>5.081000000000004</v>
      </c>
      <c r="T504" s="304">
        <f t="shared" ca="1" si="204"/>
        <v>49.844610000000038</v>
      </c>
      <c r="U504" s="311">
        <f t="shared" ca="1" si="205"/>
        <v>0</v>
      </c>
      <c r="V504" s="306">
        <f t="shared" ca="1" si="206"/>
        <v>1.0923520083577976</v>
      </c>
      <c r="W504" s="304">
        <f t="shared" ca="1" si="207"/>
        <v>35.925990935077614</v>
      </c>
      <c r="Y504" s="314" t="str">
        <f t="shared" ca="1" si="225"/>
        <v/>
      </c>
      <c r="Z504" s="315" t="str">
        <f t="shared" ca="1" si="226"/>
        <v/>
      </c>
      <c r="AA504" s="316" t="str">
        <f t="shared" ca="1" si="227"/>
        <v/>
      </c>
      <c r="AC504" s="310">
        <f t="shared" ca="1" si="228"/>
        <v>32.000000000000185</v>
      </c>
      <c r="AD504" s="323">
        <f t="shared" ca="1" si="229"/>
        <v>808.48178941032302</v>
      </c>
      <c r="AE504" s="324" t="e">
        <f t="shared" ca="1" si="208"/>
        <v>#N/A</v>
      </c>
      <c r="AG504" s="306">
        <f t="shared" ca="1" si="230"/>
        <v>2.7228232151059242</v>
      </c>
      <c r="AH504" s="304">
        <f t="shared" ca="1" si="231"/>
        <v>-7.0262455916976112</v>
      </c>
    </row>
    <row r="505" spans="1:34" x14ac:dyDescent="0.2">
      <c r="A505" s="347">
        <f t="shared" ca="1" si="209"/>
        <v>0.1</v>
      </c>
      <c r="B505" s="304">
        <f t="shared" ca="1" si="210"/>
        <v>32.100000000000186</v>
      </c>
      <c r="D505" s="306">
        <f t="shared" ca="1" si="211"/>
        <v>-0.77942419022932841</v>
      </c>
      <c r="E505" s="307">
        <f t="shared" ca="1" si="212"/>
        <v>-2.7824371048901098</v>
      </c>
      <c r="F505" s="304">
        <f t="shared" ca="1" si="213"/>
        <v>2.8895429242328103</v>
      </c>
      <c r="G505" s="306">
        <f t="shared" ca="1" si="214"/>
        <v>11.33074476636752</v>
      </c>
      <c r="H505" s="307">
        <f t="shared" ca="1" si="215"/>
        <v>-103.14298379813739</v>
      </c>
      <c r="I505" s="304">
        <f t="shared" ca="1" si="216"/>
        <v>103.7634853103123</v>
      </c>
      <c r="J505" s="306">
        <f t="shared" ca="1" si="217"/>
        <v>809.61876100791096</v>
      </c>
      <c r="K505" s="307">
        <f t="shared" ca="1" si="218"/>
        <v>1134.5234572597235</v>
      </c>
      <c r="L505" s="304">
        <f t="shared" ca="1" si="203"/>
        <v>1393.781192744593</v>
      </c>
      <c r="M505" s="306">
        <f t="shared" ca="1" si="219"/>
        <v>-1.4613803342901857</v>
      </c>
      <c r="N505" s="304">
        <f t="shared" ca="1" si="220"/>
        <v>-83.730925418245022</v>
      </c>
      <c r="P505" s="310">
        <f t="shared" ca="1" si="221"/>
        <v>23</v>
      </c>
      <c r="Q505" s="304">
        <f t="shared" ca="1" si="222"/>
        <v>0</v>
      </c>
      <c r="R505" s="306">
        <f t="shared" ca="1" si="223"/>
        <v>0</v>
      </c>
      <c r="S505" s="307">
        <f t="shared" ca="1" si="224"/>
        <v>5.081000000000004</v>
      </c>
      <c r="T505" s="304">
        <f t="shared" ca="1" si="204"/>
        <v>49.844610000000038</v>
      </c>
      <c r="U505" s="311">
        <f t="shared" ca="1" si="205"/>
        <v>0</v>
      </c>
      <c r="V505" s="306">
        <f t="shared" ca="1" si="206"/>
        <v>1.0934814220719262</v>
      </c>
      <c r="W505" s="304">
        <f t="shared" ca="1" si="207"/>
        <v>36.149637698464417</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2.6795612913957205</v>
      </c>
      <c r="AH505" s="304">
        <f t="shared" ca="1" si="231"/>
        <v>-7.070653598716313</v>
      </c>
    </row>
    <row r="506" spans="1:34" x14ac:dyDescent="0.2">
      <c r="A506" s="347">
        <f t="shared" ca="1" si="209"/>
        <v>0.1</v>
      </c>
      <c r="B506" s="304">
        <f t="shared" ca="1" si="210"/>
        <v>32.200000000000188</v>
      </c>
      <c r="D506" s="306">
        <f t="shared" ca="1" si="211"/>
        <v>-0.77690633030792111</v>
      </c>
      <c r="E506" s="307">
        <f t="shared" ca="1" si="212"/>
        <v>-2.7378755552350418</v>
      </c>
      <c r="F506" s="304">
        <f t="shared" ca="1" si="213"/>
        <v>2.8459701337199781</v>
      </c>
      <c r="G506" s="306">
        <f t="shared" ca="1" si="214"/>
        <v>11.253054133336727</v>
      </c>
      <c r="H506" s="307">
        <f t="shared" ca="1" si="215"/>
        <v>-103.41677135366089</v>
      </c>
      <c r="I506" s="304">
        <f t="shared" ca="1" si="216"/>
        <v>104.02720713612946</v>
      </c>
      <c r="J506" s="306">
        <f t="shared" ca="1" si="217"/>
        <v>810.74795095289619</v>
      </c>
      <c r="K506" s="307">
        <f t="shared" ca="1" si="218"/>
        <v>1124.1954695021336</v>
      </c>
      <c r="L506" s="304">
        <f t="shared" ca="1" si="203"/>
        <v>1386.0475077079582</v>
      </c>
      <c r="M506" s="306">
        <f t="shared" ca="1" si="219"/>
        <v>-1.4624100943686997</v>
      </c>
      <c r="N506" s="304">
        <f t="shared" ca="1" si="220"/>
        <v>-83.789926324654928</v>
      </c>
      <c r="P506" s="310">
        <f t="shared" ca="1" si="221"/>
        <v>23</v>
      </c>
      <c r="Q506" s="304">
        <f t="shared" ca="1" si="222"/>
        <v>0</v>
      </c>
      <c r="R506" s="306">
        <f t="shared" ca="1" si="223"/>
        <v>0</v>
      </c>
      <c r="S506" s="307">
        <f t="shared" ca="1" si="224"/>
        <v>5.081000000000004</v>
      </c>
      <c r="T506" s="304">
        <f t="shared" ca="1" si="204"/>
        <v>49.844610000000038</v>
      </c>
      <c r="U506" s="311">
        <f t="shared" ca="1" si="205"/>
        <v>0</v>
      </c>
      <c r="V506" s="306">
        <f t="shared" ca="1" si="206"/>
        <v>1.0946149680939712</v>
      </c>
      <c r="W506" s="304">
        <f t="shared" ca="1" si="207"/>
        <v>36.371289514917926</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2.6366667029412127</v>
      </c>
      <c r="AH506" s="304">
        <f t="shared" ca="1" si="231"/>
        <v>-7.1146698875151326</v>
      </c>
    </row>
    <row r="507" spans="1:34" x14ac:dyDescent="0.2">
      <c r="A507" s="347">
        <f t="shared" ca="1" si="209"/>
        <v>0.1</v>
      </c>
      <c r="B507" s="304">
        <f t="shared" ca="1" si="210"/>
        <v>32.300000000000189</v>
      </c>
      <c r="D507" s="306">
        <f t="shared" ca="1" si="211"/>
        <v>-0.77434228035246255</v>
      </c>
      <c r="E507" s="307">
        <f t="shared" ca="1" si="212"/>
        <v>-2.6937116032838411</v>
      </c>
      <c r="F507" s="304">
        <f t="shared" ca="1" si="213"/>
        <v>2.8028000586569592</v>
      </c>
      <c r="G507" s="306">
        <f t="shared" ca="1" si="214"/>
        <v>11.175619905301481</v>
      </c>
      <c r="H507" s="307">
        <f t="shared" ca="1" si="215"/>
        <v>-103.68614251398928</v>
      </c>
      <c r="I507" s="304">
        <f t="shared" ca="1" si="216"/>
        <v>104.28667522602811</v>
      </c>
      <c r="J507" s="306">
        <f t="shared" ca="1" si="217"/>
        <v>811.86938465482808</v>
      </c>
      <c r="K507" s="307">
        <f t="shared" ca="1" si="218"/>
        <v>1113.840323808751</v>
      </c>
      <c r="L507" s="304">
        <f t="shared" ca="1" si="203"/>
        <v>1378.3222281753249</v>
      </c>
      <c r="M507" s="306">
        <f t="shared" ca="1" si="219"/>
        <v>-1.4634276630447209</v>
      </c>
      <c r="N507" s="304">
        <f t="shared" ca="1" si="220"/>
        <v>-83.848228715155656</v>
      </c>
      <c r="P507" s="310">
        <f t="shared" ca="1" si="221"/>
        <v>23</v>
      </c>
      <c r="Q507" s="304">
        <f t="shared" ca="1" si="222"/>
        <v>0</v>
      </c>
      <c r="R507" s="306">
        <f t="shared" ca="1" si="223"/>
        <v>0</v>
      </c>
      <c r="S507" s="307">
        <f t="shared" ca="1" si="224"/>
        <v>5.081000000000004</v>
      </c>
      <c r="T507" s="304">
        <f t="shared" ca="1" si="204"/>
        <v>49.844610000000038</v>
      </c>
      <c r="U507" s="311">
        <f t="shared" ca="1" si="205"/>
        <v>0</v>
      </c>
      <c r="V507" s="306">
        <f t="shared" ca="1" si="206"/>
        <v>1.0957526081717015</v>
      </c>
      <c r="W507" s="304">
        <f t="shared" ca="1" si="207"/>
        <v>36.590942435799725</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2.5941409829241273</v>
      </c>
      <c r="AH507" s="304">
        <f t="shared" ca="1" si="231"/>
        <v>-7.1582935475138552</v>
      </c>
    </row>
    <row r="508" spans="1:34" x14ac:dyDescent="0.2">
      <c r="A508" s="347">
        <f t="shared" ca="1" si="209"/>
        <v>0.1</v>
      </c>
      <c r="B508" s="304">
        <f t="shared" ca="1" si="210"/>
        <v>32.40000000000019</v>
      </c>
      <c r="D508" s="306">
        <f t="shared" ca="1" si="211"/>
        <v>-0.77173323026114604</v>
      </c>
      <c r="E508" s="307">
        <f t="shared" ca="1" si="212"/>
        <v>-2.6499460277206168</v>
      </c>
      <c r="F508" s="304">
        <f t="shared" ca="1" si="213"/>
        <v>2.7600337187290989</v>
      </c>
      <c r="G508" s="306">
        <f t="shared" ca="1" si="214"/>
        <v>11.098446582275367</v>
      </c>
      <c r="H508" s="307">
        <f t="shared" ca="1" si="215"/>
        <v>-103.95113711676134</v>
      </c>
      <c r="I508" s="304">
        <f t="shared" ca="1" si="216"/>
        <v>104.54192663428074</v>
      </c>
      <c r="J508" s="306">
        <f t="shared" ca="1" si="217"/>
        <v>812.98308797920697</v>
      </c>
      <c r="K508" s="307">
        <f t="shared" ca="1" si="218"/>
        <v>1103.4584598272136</v>
      </c>
      <c r="L508" s="304">
        <f t="shared" ca="1" si="203"/>
        <v>1370.6064620832828</v>
      </c>
      <c r="M508" s="306">
        <f t="shared" ca="1" si="219"/>
        <v>-1.4644332540536769</v>
      </c>
      <c r="N508" s="304">
        <f t="shared" ca="1" si="220"/>
        <v>-83.905844835885134</v>
      </c>
      <c r="P508" s="310">
        <f t="shared" ca="1" si="221"/>
        <v>23</v>
      </c>
      <c r="Q508" s="304">
        <f t="shared" ca="1" si="222"/>
        <v>0</v>
      </c>
      <c r="R508" s="306">
        <f t="shared" ca="1" si="223"/>
        <v>0</v>
      </c>
      <c r="S508" s="307">
        <f t="shared" ca="1" si="224"/>
        <v>5.081000000000004</v>
      </c>
      <c r="T508" s="304">
        <f t="shared" ca="1" si="204"/>
        <v>49.844610000000038</v>
      </c>
      <c r="U508" s="311">
        <f t="shared" ca="1" si="205"/>
        <v>0</v>
      </c>
      <c r="V508" s="306">
        <f t="shared" ca="1" si="206"/>
        <v>1.0968943043519133</v>
      </c>
      <c r="W508" s="304">
        <f t="shared" ca="1" si="207"/>
        <v>36.808593175607392</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2.5519855116495958</v>
      </c>
      <c r="AH508" s="304">
        <f t="shared" ca="1" si="231"/>
        <v>-7.2015238015744334</v>
      </c>
    </row>
    <row r="509" spans="1:34" x14ac:dyDescent="0.2">
      <c r="A509" s="347">
        <f t="shared" ca="1" si="209"/>
        <v>0.1</v>
      </c>
      <c r="B509" s="304">
        <f t="shared" ca="1" si="210"/>
        <v>32.500000000000192</v>
      </c>
      <c r="D509" s="306">
        <f t="shared" ca="1" si="211"/>
        <v>-0.76908035948228748</v>
      </c>
      <c r="E509" s="307">
        <f t="shared" ca="1" si="212"/>
        <v>-2.6065794753628495</v>
      </c>
      <c r="F509" s="304">
        <f t="shared" ca="1" si="213"/>
        <v>2.7176720112486481</v>
      </c>
      <c r="G509" s="306">
        <f t="shared" ca="1" si="214"/>
        <v>11.021538546327138</v>
      </c>
      <c r="H509" s="307">
        <f t="shared" ca="1" si="215"/>
        <v>-104.21179506429763</v>
      </c>
      <c r="I509" s="304">
        <f t="shared" ca="1" si="216"/>
        <v>104.792998537361</v>
      </c>
      <c r="J509" s="306">
        <f t="shared" ca="1" si="217"/>
        <v>814.08908723563707</v>
      </c>
      <c r="K509" s="307">
        <f t="shared" ca="1" si="218"/>
        <v>1093.0503132181607</v>
      </c>
      <c r="L509" s="304">
        <f t="shared" ca="1" si="203"/>
        <v>1362.9013277499116</v>
      </c>
      <c r="M509" s="306">
        <f t="shared" ca="1" si="219"/>
        <v>-1.4654270758284877</v>
      </c>
      <c r="N509" s="304">
        <f t="shared" ca="1" si="220"/>
        <v>-83.962786629169997</v>
      </c>
      <c r="P509" s="310">
        <f t="shared" ca="1" si="221"/>
        <v>23</v>
      </c>
      <c r="Q509" s="304">
        <f t="shared" ca="1" si="222"/>
        <v>0</v>
      </c>
      <c r="R509" s="306">
        <f t="shared" ca="1" si="223"/>
        <v>0</v>
      </c>
      <c r="S509" s="307">
        <f t="shared" ca="1" si="224"/>
        <v>5.081000000000004</v>
      </c>
      <c r="T509" s="304">
        <f t="shared" ca="1" si="204"/>
        <v>49.844610000000038</v>
      </c>
      <c r="U509" s="311">
        <f t="shared" ca="1" si="205"/>
        <v>0</v>
      </c>
      <c r="V509" s="306">
        <f t="shared" ca="1" si="206"/>
        <v>1.0980400189816872</v>
      </c>
      <c r="W509" s="304">
        <f t="shared" ca="1" si="207"/>
        <v>37.024239097120763</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2.5102015201998062</v>
      </c>
      <c r="AH509" s="304">
        <f t="shared" ca="1" si="231"/>
        <v>-7.2443600030717112</v>
      </c>
    </row>
    <row r="510" spans="1:34" x14ac:dyDescent="0.2">
      <c r="A510" s="347">
        <f t="shared" ca="1" si="209"/>
        <v>0.1</v>
      </c>
      <c r="B510" s="304">
        <f t="shared" ca="1" si="210"/>
        <v>32.600000000000193</v>
      </c>
      <c r="D510" s="306">
        <f t="shared" ca="1" si="211"/>
        <v>-0.76638483675592028</v>
      </c>
      <c r="E510" s="307">
        <f t="shared" ca="1" si="212"/>
        <v>-2.5636124641139064</v>
      </c>
      <c r="F510" s="304">
        <f t="shared" ca="1" si="213"/>
        <v>2.6757157143780379</v>
      </c>
      <c r="G510" s="306">
        <f t="shared" ca="1" si="214"/>
        <v>10.944900062651545</v>
      </c>
      <c r="H510" s="307">
        <f t="shared" ca="1" si="215"/>
        <v>-104.46815631070902</v>
      </c>
      <c r="I510" s="304">
        <f t="shared" ca="1" si="216"/>
        <v>105.03992821941645</v>
      </c>
      <c r="J510" s="306">
        <f t="shared" ca="1" si="217"/>
        <v>815.18740916608601</v>
      </c>
      <c r="K510" s="307">
        <f t="shared" ca="1" si="218"/>
        <v>1082.6163156494104</v>
      </c>
      <c r="L510" s="304">
        <f t="shared" ca="1" si="203"/>
        <v>1355.2079541432818</v>
      </c>
      <c r="M510" s="306">
        <f t="shared" ca="1" si="219"/>
        <v>-1.4664093316635236</v>
      </c>
      <c r="N510" s="304">
        <f t="shared" ca="1" si="220"/>
        <v>-84.019065742919651</v>
      </c>
      <c r="P510" s="310">
        <f t="shared" ca="1" si="221"/>
        <v>23</v>
      </c>
      <c r="Q510" s="304">
        <f t="shared" ca="1" si="222"/>
        <v>0</v>
      </c>
      <c r="R510" s="306">
        <f t="shared" ca="1" si="223"/>
        <v>0</v>
      </c>
      <c r="S510" s="307">
        <f t="shared" ca="1" si="224"/>
        <v>5.081000000000004</v>
      </c>
      <c r="T510" s="304">
        <f t="shared" ca="1" si="204"/>
        <v>49.844610000000038</v>
      </c>
      <c r="U510" s="311">
        <f t="shared" ca="1" si="205"/>
        <v>0</v>
      </c>
      <c r="V510" s="306">
        <f t="shared" ca="1" si="206"/>
        <v>1.0991897147095449</v>
      </c>
      <c r="W510" s="304">
        <f t="shared" ca="1" si="207"/>
        <v>37.237878196588873</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2.4687900940505578</v>
      </c>
      <c r="AH510" s="304">
        <f t="shared" ca="1" si="231"/>
        <v>-7.2868016329700325</v>
      </c>
    </row>
    <row r="511" spans="1:34" x14ac:dyDescent="0.2">
      <c r="A511" s="347">
        <f t="shared" ca="1" si="209"/>
        <v>0.1</v>
      </c>
      <c r="B511" s="304">
        <f t="shared" ca="1" si="210"/>
        <v>32.700000000000195</v>
      </c>
      <c r="D511" s="306">
        <f t="shared" ca="1" si="211"/>
        <v>-0.76364781986935126</v>
      </c>
      <c r="E511" s="307">
        <f t="shared" ca="1" si="212"/>
        <v>-2.5210453859076578</v>
      </c>
      <c r="F511" s="304">
        <f t="shared" ca="1" si="213"/>
        <v>2.6341654903588547</v>
      </c>
      <c r="G511" s="306">
        <f t="shared" ca="1" si="214"/>
        <v>10.868535280664609</v>
      </c>
      <c r="H511" s="307">
        <f t="shared" ca="1" si="215"/>
        <v>-104.72026084929979</v>
      </c>
      <c r="I511" s="304">
        <f t="shared" ca="1" si="216"/>
        <v>105.28275305809798</v>
      </c>
      <c r="J511" s="306">
        <f t="shared" ca="1" si="217"/>
        <v>816.27808093325177</v>
      </c>
      <c r="K511" s="307">
        <f t="shared" ca="1" si="218"/>
        <v>1072.15689479141</v>
      </c>
      <c r="L511" s="304">
        <f t="shared" ca="1" si="203"/>
        <v>1347.5274811523625</v>
      </c>
      <c r="M511" s="306">
        <f t="shared" ca="1" si="219"/>
        <v>-1.4673802198726047</v>
      </c>
      <c r="N511" s="304">
        <f t="shared" ca="1" si="220"/>
        <v>-84.074693539679018</v>
      </c>
      <c r="P511" s="310">
        <f t="shared" ca="1" si="221"/>
        <v>23</v>
      </c>
      <c r="Q511" s="304">
        <f t="shared" ca="1" si="222"/>
        <v>0</v>
      </c>
      <c r="R511" s="306">
        <f t="shared" ca="1" si="223"/>
        <v>0</v>
      </c>
      <c r="S511" s="307">
        <f t="shared" ca="1" si="224"/>
        <v>5.081000000000004</v>
      </c>
      <c r="T511" s="304">
        <f t="shared" ca="1" si="204"/>
        <v>49.844610000000038</v>
      </c>
      <c r="U511" s="311">
        <f t="shared" ca="1" si="205"/>
        <v>0</v>
      </c>
      <c r="V511" s="306">
        <f t="shared" ca="1" si="206"/>
        <v>1.100343354486496</v>
      </c>
      <c r="W511" s="304">
        <f t="shared" ca="1" si="207"/>
        <v>37.449509088967488</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2.4277521766501247</v>
      </c>
      <c r="AH511" s="304">
        <f t="shared" ca="1" si="231"/>
        <v>-7.3288482969078617</v>
      </c>
    </row>
    <row r="512" spans="1:34" x14ac:dyDescent="0.2">
      <c r="A512" s="347">
        <f t="shared" ca="1" si="209"/>
        <v>0.1</v>
      </c>
      <c r="B512" s="304">
        <f t="shared" ca="1" si="210"/>
        <v>32.800000000000196</v>
      </c>
      <c r="D512" s="306">
        <f t="shared" ca="1" si="211"/>
        <v>-0.76087045542642751</v>
      </c>
      <c r="E512" s="307">
        <f t="shared" ca="1" si="212"/>
        <v>-2.4788785096432306</v>
      </c>
      <c r="F512" s="304">
        <f t="shared" ca="1" si="213"/>
        <v>2.593021888745227</v>
      </c>
      <c r="G512" s="306">
        <f t="shared" ca="1" si="214"/>
        <v>10.792448235121967</v>
      </c>
      <c r="H512" s="307">
        <f t="shared" ca="1" si="215"/>
        <v>-104.96814870026411</v>
      </c>
      <c r="I512" s="304">
        <f t="shared" ca="1" si="216"/>
        <v>105.52151051074158</v>
      </c>
      <c r="J512" s="306">
        <f t="shared" ca="1" si="217"/>
        <v>817.36113010904114</v>
      </c>
      <c r="K512" s="307">
        <f t="shared" ca="1" si="218"/>
        <v>1061.6724743139318</v>
      </c>
      <c r="L512" s="304">
        <f t="shared" ca="1" si="203"/>
        <v>1339.8610598599375</v>
      </c>
      <c r="M512" s="306">
        <f t="shared" ca="1" si="219"/>
        <v>-1.4683399339412992</v>
      </c>
      <c r="N512" s="304">
        <f t="shared" ca="1" si="220"/>
        <v>-84.12968110535455</v>
      </c>
      <c r="P512" s="310">
        <f t="shared" ca="1" si="221"/>
        <v>23</v>
      </c>
      <c r="Q512" s="304">
        <f t="shared" ca="1" si="222"/>
        <v>0</v>
      </c>
      <c r="R512" s="306">
        <f t="shared" ca="1" si="223"/>
        <v>0</v>
      </c>
      <c r="S512" s="307">
        <f t="shared" ca="1" si="224"/>
        <v>5.081000000000004</v>
      </c>
      <c r="T512" s="304">
        <f t="shared" ca="1" si="204"/>
        <v>49.844610000000038</v>
      </c>
      <c r="U512" s="311">
        <f t="shared" ca="1" si="205"/>
        <v>0</v>
      </c>
      <c r="V512" s="306">
        <f t="shared" ca="1" si="206"/>
        <v>1.1015009015669892</v>
      </c>
      <c r="W512" s="304">
        <f t="shared" ca="1" si="207"/>
        <v>37.659130993216323</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2.3870885729599047</v>
      </c>
      <c r="AH512" s="304">
        <f t="shared" ca="1" si="231"/>
        <v>-7.3704997222923554</v>
      </c>
    </row>
    <row r="513" spans="1:34" x14ac:dyDescent="0.2">
      <c r="A513" s="347">
        <f t="shared" ca="1" si="209"/>
        <v>0.1</v>
      </c>
      <c r="B513" s="304">
        <f t="shared" ca="1" si="210"/>
        <v>32.900000000000198</v>
      </c>
      <c r="D513" s="306">
        <f t="shared" ca="1" si="211"/>
        <v>-0.75805387863018259</v>
      </c>
      <c r="E513" s="307">
        <f t="shared" ca="1" si="212"/>
        <v>-2.4371119841080562</v>
      </c>
      <c r="F513" s="304">
        <f t="shared" ca="1" si="213"/>
        <v>2.5522853496404689</v>
      </c>
      <c r="G513" s="306">
        <f t="shared" ca="1" si="214"/>
        <v>10.716642847258948</v>
      </c>
      <c r="H513" s="307">
        <f t="shared" ca="1" si="215"/>
        <v>-105.21185989867492</v>
      </c>
      <c r="I513" s="304">
        <f t="shared" ca="1" si="216"/>
        <v>105.75623810089931</v>
      </c>
      <c r="J513" s="306">
        <f t="shared" ca="1" si="217"/>
        <v>818.43658466316015</v>
      </c>
      <c r="K513" s="307">
        <f t="shared" ca="1" si="218"/>
        <v>1051.1634738839848</v>
      </c>
      <c r="L513" s="304">
        <f t="shared" ca="1" si="203"/>
        <v>1332.2098528170948</v>
      </c>
      <c r="M513" s="306">
        <f t="shared" ca="1" si="219"/>
        <v>-1.4692886626737527</v>
      </c>
      <c r="N513" s="304">
        <f t="shared" ca="1" si="220"/>
        <v>-84.184039257626921</v>
      </c>
      <c r="P513" s="310">
        <f t="shared" ca="1" si="221"/>
        <v>23</v>
      </c>
      <c r="Q513" s="304">
        <f t="shared" ca="1" si="222"/>
        <v>0</v>
      </c>
      <c r="R513" s="306">
        <f t="shared" ca="1" si="223"/>
        <v>0</v>
      </c>
      <c r="S513" s="307">
        <f t="shared" ca="1" si="224"/>
        <v>5.081000000000004</v>
      </c>
      <c r="T513" s="304">
        <f t="shared" ca="1" si="204"/>
        <v>49.844610000000038</v>
      </c>
      <c r="U513" s="311">
        <f t="shared" ca="1" si="205"/>
        <v>0</v>
      </c>
      <c r="V513" s="306">
        <f t="shared" ca="1" si="206"/>
        <v>1.1026623195097631</v>
      </c>
      <c r="W513" s="304">
        <f t="shared" ca="1" si="207"/>
        <v>37.866743717665983</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2.3467999529564354</v>
      </c>
      <c r="AH513" s="304">
        <f t="shared" ca="1" si="231"/>
        <v>-7.4117557554056868</v>
      </c>
    </row>
    <row r="514" spans="1:34" x14ac:dyDescent="0.2">
      <c r="A514" s="347">
        <f t="shared" ca="1" si="209"/>
        <v>0.1</v>
      </c>
      <c r="B514" s="304">
        <f t="shared" ca="1" si="210"/>
        <v>33.000000000000199</v>
      </c>
      <c r="D514" s="306">
        <f t="shared" ca="1" si="211"/>
        <v>-0.75519921307860627</v>
      </c>
      <c r="E514" s="307">
        <f t="shared" ca="1" si="212"/>
        <v>-2.3957458408872219</v>
      </c>
      <c r="F514" s="304">
        <f t="shared" ca="1" si="213"/>
        <v>2.5119562069357357</v>
      </c>
      <c r="G514" s="306">
        <f t="shared" ca="1" si="214"/>
        <v>10.641122925951088</v>
      </c>
      <c r="H514" s="307">
        <f t="shared" ca="1" si="215"/>
        <v>-105.45143448276364</v>
      </c>
      <c r="I514" s="304">
        <f t="shared" ca="1" si="216"/>
        <v>105.98697340521521</v>
      </c>
      <c r="J514" s="306">
        <f t="shared" ca="1" si="217"/>
        <v>819.50447295182062</v>
      </c>
      <c r="K514" s="307">
        <f t="shared" ca="1" si="218"/>
        <v>1040.6303091649129</v>
      </c>
      <c r="L514" s="304">
        <f t="shared" ca="1" si="203"/>
        <v>1324.5750343188201</v>
      </c>
      <c r="M514" s="306">
        <f t="shared" ca="1" si="219"/>
        <v>-1.4702265903342722</v>
      </c>
      <c r="N514" s="304">
        <f t="shared" ca="1" si="220"/>
        <v>-84.237778554063269</v>
      </c>
      <c r="P514" s="310">
        <f t="shared" ca="1" si="221"/>
        <v>23</v>
      </c>
      <c r="Q514" s="304">
        <f t="shared" ca="1" si="222"/>
        <v>0</v>
      </c>
      <c r="R514" s="306">
        <f t="shared" ca="1" si="223"/>
        <v>0</v>
      </c>
      <c r="S514" s="307">
        <f t="shared" ca="1" si="224"/>
        <v>5.081000000000004</v>
      </c>
      <c r="T514" s="304">
        <f t="shared" ca="1" si="204"/>
        <v>49.844610000000038</v>
      </c>
      <c r="U514" s="311">
        <f t="shared" ca="1" si="205"/>
        <v>0</v>
      </c>
      <c r="V514" s="306">
        <f t="shared" ca="1" si="206"/>
        <v>1.1038275721786004</v>
      </c>
      <c r="W514" s="304">
        <f t="shared" ca="1" si="207"/>
        <v>38.072347645462756</v>
      </c>
      <c r="Y514" s="314" t="str">
        <f t="shared" ca="1" si="225"/>
        <v/>
      </c>
      <c r="Z514" s="315" t="str">
        <f t="shared" ca="1" si="226"/>
        <v/>
      </c>
      <c r="AA514" s="316" t="str">
        <f t="shared" ca="1" si="227"/>
        <v/>
      </c>
      <c r="AC514" s="310">
        <f t="shared" ca="1" si="228"/>
        <v>33.000000000000199</v>
      </c>
      <c r="AD514" s="323">
        <f t="shared" ca="1" si="229"/>
        <v>819.50447295182062</v>
      </c>
      <c r="AE514" s="324" t="e">
        <f t="shared" ca="1" si="208"/>
        <v>#N/A</v>
      </c>
      <c r="AG514" s="306">
        <f t="shared" ca="1" si="230"/>
        <v>2.3068868550940866</v>
      </c>
      <c r="AH514" s="304">
        <f t="shared" ca="1" si="231"/>
        <v>-7.4526163585250842</v>
      </c>
    </row>
    <row r="515" spans="1:34" x14ac:dyDescent="0.2">
      <c r="A515" s="347">
        <f t="shared" ca="1" si="209"/>
        <v>0.1</v>
      </c>
      <c r="B515" s="304">
        <f t="shared" ca="1" si="210"/>
        <v>33.1000000000002</v>
      </c>
      <c r="D515" s="306">
        <f t="shared" ca="1" si="211"/>
        <v>-0.75230757057325315</v>
      </c>
      <c r="E515" s="307">
        <f t="shared" ca="1" si="212"/>
        <v>-2.3547799972574861</v>
      </c>
      <c r="F515" s="304">
        <f t="shared" ca="1" si="213"/>
        <v>2.4720346915498168</v>
      </c>
      <c r="G515" s="306">
        <f t="shared" ca="1" si="214"/>
        <v>10.565892168893763</v>
      </c>
      <c r="H515" s="307">
        <f t="shared" ca="1" si="215"/>
        <v>-105.68691248248939</v>
      </c>
      <c r="I515" s="304">
        <f t="shared" ca="1" si="216"/>
        <v>106.21375404064231</v>
      </c>
      <c r="J515" s="306">
        <f t="shared" ca="1" si="217"/>
        <v>820.56482370656283</v>
      </c>
      <c r="K515" s="307">
        <f t="shared" ca="1" si="218"/>
        <v>1030.0733918166502</v>
      </c>
      <c r="L515" s="304">
        <f t="shared" ca="1" si="203"/>
        <v>1316.9577906801876</v>
      </c>
      <c r="M515" s="306">
        <f t="shared" ca="1" si="219"/>
        <v>-1.4711538967838853</v>
      </c>
      <c r="N515" s="304">
        <f t="shared" ca="1" si="220"/>
        <v>-84.290909299941362</v>
      </c>
      <c r="P515" s="310">
        <f t="shared" ca="1" si="221"/>
        <v>23</v>
      </c>
      <c r="Q515" s="304">
        <f t="shared" ca="1" si="222"/>
        <v>0</v>
      </c>
      <c r="R515" s="306">
        <f t="shared" ca="1" si="223"/>
        <v>0</v>
      </c>
      <c r="S515" s="307">
        <f t="shared" ca="1" si="224"/>
        <v>5.081000000000004</v>
      </c>
      <c r="T515" s="304">
        <f t="shared" ca="1" si="204"/>
        <v>49.844610000000038</v>
      </c>
      <c r="U515" s="311">
        <f t="shared" ca="1" si="205"/>
        <v>0</v>
      </c>
      <c r="V515" s="306">
        <f t="shared" ca="1" si="206"/>
        <v>1.1049966237429858</v>
      </c>
      <c r="W515" s="304">
        <f t="shared" ca="1" si="207"/>
        <v>38.275943720099811</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2.267349689728019</v>
      </c>
      <c r="AH515" s="304">
        <f t="shared" ca="1" si="231"/>
        <v>-7.493081607058202</v>
      </c>
    </row>
    <row r="516" spans="1:34" x14ac:dyDescent="0.2">
      <c r="A516" s="347">
        <f t="shared" ca="1" si="209"/>
        <v>0.1</v>
      </c>
      <c r="B516" s="304">
        <f t="shared" ca="1" si="210"/>
        <v>33.200000000000202</v>
      </c>
      <c r="D516" s="306">
        <f t="shared" ca="1" si="211"/>
        <v>-0.74938005094037263</v>
      </c>
      <c r="E516" s="307">
        <f t="shared" ca="1" si="212"/>
        <v>-2.3142142590642516</v>
      </c>
      <c r="F516" s="304">
        <f t="shared" ca="1" si="213"/>
        <v>2.4325209346691548</v>
      </c>
      <c r="G516" s="306">
        <f t="shared" ca="1" si="214"/>
        <v>10.490954163799726</v>
      </c>
      <c r="H516" s="307">
        <f t="shared" ca="1" si="215"/>
        <v>-105.91833390839581</v>
      </c>
      <c r="I516" s="304">
        <f t="shared" ca="1" si="216"/>
        <v>106.4366176519969</v>
      </c>
      <c r="J516" s="306">
        <f t="shared" ca="1" si="217"/>
        <v>821.61766602319756</v>
      </c>
      <c r="K516" s="307">
        <f t="shared" ca="1" si="218"/>
        <v>1019.4931294971059</v>
      </c>
      <c r="L516" s="304">
        <f t="shared" ref="L516:L579" ca="1" si="232">SQRT(pos_x^2+pos_z^2)</f>
        <v>1309.3593205125967</v>
      </c>
      <c r="M516" s="306">
        <f t="shared" ca="1" si="219"/>
        <v>-1.4720707576120753</v>
      </c>
      <c r="N516" s="304">
        <f t="shared" ca="1" si="220"/>
        <v>-84.343441555797511</v>
      </c>
      <c r="P516" s="310">
        <f t="shared" ca="1" si="221"/>
        <v>23</v>
      </c>
      <c r="Q516" s="304">
        <f t="shared" ca="1" si="222"/>
        <v>0</v>
      </c>
      <c r="R516" s="306">
        <f t="shared" ca="1" si="223"/>
        <v>0</v>
      </c>
      <c r="S516" s="307">
        <f t="shared" ca="1" si="224"/>
        <v>5.081000000000004</v>
      </c>
      <c r="T516" s="304">
        <f t="shared" ref="T516:T579" ca="1" si="233">m*g</f>
        <v>49.844610000000038</v>
      </c>
      <c r="U516" s="311">
        <f t="shared" ref="U516:U579" ca="1" si="234">IF(pos_xz&lt;L_rampe,Poids*COS(Beta),0)</f>
        <v>0</v>
      </c>
      <c r="V516" s="306">
        <f t="shared" ref="V516:V579" ca="1" si="235">Rho_moyen*(20000-Alt_rampe-pos_z)/(20000+Alt_rampe+pos_z)</f>
        <v>1.1061694386786733</v>
      </c>
      <c r="W516" s="304">
        <f t="shared" ref="W516:W579" ca="1" si="236">1/2*Rho*Sref*Cx*vit_xz^2</f>
        <v>38.477533431043149</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2.2281887424969229</v>
      </c>
      <c r="AH516" s="304">
        <f t="shared" ca="1" si="231"/>
        <v>-7.5331516866954891</v>
      </c>
    </row>
    <row r="517" spans="1:34" x14ac:dyDescent="0.2">
      <c r="A517" s="347">
        <f t="shared" ref="A517:A580" ca="1" si="238">IF(B516+0.01&lt;=T_ini+ROUNDUP(Temps_fin_propu,0), 0.01, IF(K516&gt;0, 0.1, 0.0001))</f>
        <v>0.1</v>
      </c>
      <c r="B517" s="304">
        <f t="shared" ref="B517:B580" ca="1" si="239">B516+pas</f>
        <v>33.300000000000203</v>
      </c>
      <c r="D517" s="306">
        <f t="shared" ref="D517:D580" ca="1" si="240">IF(AND(L516&lt;L_rampe,Poussee&lt;Poids*SIN(M516)),0,(-W516+Poussee)/m*COS(M516)-U516/m*SIN(M516))</f>
        <v>-0.7464177418643011</v>
      </c>
      <c r="E517" s="307">
        <f t="shared" ref="E517:E580" ca="1" si="241">IF(AND(L516&lt;L_rampe,Poussee&lt;Poids*SIN(M516)),0,(-W516+Poussee)/m*SIN(M516)+U516/m*COS(M516)-Poids/m)</f>
        <v>-2.2740483235798257</v>
      </c>
      <c r="F517" s="304">
        <f t="shared" ref="F517:F580" ca="1" si="242">SQRT(acc_x^2+acc_z^2)</f>
        <v>2.393414970987275</v>
      </c>
      <c r="G517" s="306">
        <f t="shared" ref="G517:G580" ca="1" si="243">G516+acc_x*pas</f>
        <v>10.416312389613296</v>
      </c>
      <c r="H517" s="307">
        <f t="shared" ref="H517:H580" ca="1" si="244">H516+acc_z*pas</f>
        <v>-106.14573874075379</v>
      </c>
      <c r="I517" s="304">
        <f t="shared" ref="I517:I580" ca="1" si="245">SQRT(vit_x^2+vit_z^2)</f>
        <v>106.65560189984571</v>
      </c>
      <c r="J517" s="306">
        <f t="shared" ref="J517:J580" ca="1" si="246">J516+0.5*(vit_x+G516)*pas*(K516&gt;=0)</f>
        <v>822.66302935086821</v>
      </c>
      <c r="K517" s="307">
        <f t="shared" ref="K517:K580" ca="1" si="247">K516+0.5*(vit_z+H516)*pas</f>
        <v>1008.8899258646484</v>
      </c>
      <c r="L517" s="304">
        <f t="shared" ca="1" si="232"/>
        <v>1301.7808349994723</v>
      </c>
      <c r="M517" s="306">
        <f t="shared" ref="M517:M580" ca="1" si="248">IF(AND(L516&gt;L_rampe,G517&gt;0),ATAN2(G517,H517),$M$4)</f>
        <v>-1.4729773442638887</v>
      </c>
      <c r="N517" s="304">
        <f t="shared" ref="N517:N580" ca="1" si="249">DEGREES(Beta)</f>
        <v>-84.395385144709323</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5.081000000000004</v>
      </c>
      <c r="T517" s="304">
        <f t="shared" ca="1" si="233"/>
        <v>49.844610000000038</v>
      </c>
      <c r="U517" s="311">
        <f t="shared" ca="1" si="234"/>
        <v>0</v>
      </c>
      <c r="V517" s="306">
        <f t="shared" ca="1" si="235"/>
        <v>1.1073459817681606</v>
      </c>
      <c r="W517" s="304">
        <f t="shared" ca="1" si="236"/>
        <v>38.677118799459329</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2.1894041776649633</v>
      </c>
      <c r="AH517" s="304">
        <f t="shared" ref="AH517:AH580" ca="1" si="260">IF(AND(L516&lt;L_rampe,Poussee&lt;Poids*SIN(M516)), g*SIN(M516), (-W516+Poussee)/m)</f>
        <v>-7.5728268905812079</v>
      </c>
    </row>
    <row r="518" spans="1:34" x14ac:dyDescent="0.2">
      <c r="A518" s="347">
        <f t="shared" ca="1" si="238"/>
        <v>0.1</v>
      </c>
      <c r="B518" s="304">
        <f t="shared" ca="1" si="239"/>
        <v>33.400000000000205</v>
      </c>
      <c r="D518" s="306">
        <f t="shared" ca="1" si="240"/>
        <v>-0.74342171873280871</v>
      </c>
      <c r="E518" s="307">
        <f t="shared" ca="1" si="241"/>
        <v>-2.2342817823415597</v>
      </c>
      <c r="F518" s="304">
        <f t="shared" ca="1" si="242"/>
        <v>2.354716741943077</v>
      </c>
      <c r="G518" s="306">
        <f t="shared" ca="1" si="243"/>
        <v>10.341970217740014</v>
      </c>
      <c r="H518" s="307">
        <f t="shared" ca="1" si="244"/>
        <v>-106.36916691898794</v>
      </c>
      <c r="I518" s="304">
        <f t="shared" ca="1" si="245"/>
        <v>106.87074444872245</v>
      </c>
      <c r="J518" s="306">
        <f t="shared" ca="1" si="246"/>
        <v>823.70094348123587</v>
      </c>
      <c r="K518" s="307">
        <f t="shared" ca="1" si="247"/>
        <v>998.26418058166132</v>
      </c>
      <c r="L518" s="304">
        <f t="shared" ca="1" si="232"/>
        <v>1294.2235581707876</v>
      </c>
      <c r="M518" s="306">
        <f t="shared" ca="1" si="248"/>
        <v>-1.4738738241626033</v>
      </c>
      <c r="N518" s="304">
        <f t="shared" ca="1" si="249"/>
        <v>-84.446749659323984</v>
      </c>
      <c r="P518" s="310">
        <f t="shared" ca="1" si="250"/>
        <v>23</v>
      </c>
      <c r="Q518" s="304">
        <f t="shared" ca="1" si="251"/>
        <v>0</v>
      </c>
      <c r="R518" s="306">
        <f t="shared" ca="1" si="252"/>
        <v>0</v>
      </c>
      <c r="S518" s="307">
        <f t="shared" ca="1" si="253"/>
        <v>5.081000000000004</v>
      </c>
      <c r="T518" s="304">
        <f t="shared" ca="1" si="233"/>
        <v>49.844610000000038</v>
      </c>
      <c r="U518" s="311">
        <f t="shared" ca="1" si="234"/>
        <v>0</v>
      </c>
      <c r="V518" s="306">
        <f t="shared" ca="1" si="235"/>
        <v>1.1085262181010755</v>
      </c>
      <c r="W518" s="304">
        <f t="shared" ca="1" si="236"/>
        <v>38.874702364052979</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2.1509960414225615</v>
      </c>
      <c r="AH518" s="304">
        <f t="shared" ca="1" si="260"/>
        <v>-7.6121076165044874</v>
      </c>
    </row>
    <row r="519" spans="1:34" x14ac:dyDescent="0.2">
      <c r="A519" s="347">
        <f t="shared" ca="1" si="238"/>
        <v>0.1</v>
      </c>
      <c r="B519" s="304">
        <f t="shared" ca="1" si="239"/>
        <v>33.500000000000206</v>
      </c>
      <c r="D519" s="306">
        <f t="shared" ca="1" si="240"/>
        <v>-0.74039304449412124</v>
      </c>
      <c r="E519" s="307">
        <f t="shared" ca="1" si="241"/>
        <v>-2.1949141239682701</v>
      </c>
      <c r="F519" s="304">
        <f t="shared" ca="1" si="242"/>
        <v>2.3164260989573298</v>
      </c>
      <c r="G519" s="306">
        <f t="shared" ca="1" si="243"/>
        <v>10.267930913290602</v>
      </c>
      <c r="H519" s="307">
        <f t="shared" ca="1" si="244"/>
        <v>-106.58865833138476</v>
      </c>
      <c r="I519" s="304">
        <f t="shared" ca="1" si="245"/>
        <v>107.08208295566905</v>
      </c>
      <c r="J519" s="306">
        <f t="shared" ca="1" si="246"/>
        <v>824.73143853778743</v>
      </c>
      <c r="K519" s="307">
        <f t="shared" ca="1" si="247"/>
        <v>987.61628931914265</v>
      </c>
      <c r="L519" s="304">
        <f t="shared" ca="1" si="232"/>
        <v>1286.688727175738</v>
      </c>
      <c r="M519" s="306">
        <f t="shared" ca="1" si="248"/>
        <v>-1.474760360828133</v>
      </c>
      <c r="N519" s="304">
        <f t="shared" ca="1" si="249"/>
        <v>-84.497544468642431</v>
      </c>
      <c r="P519" s="310">
        <f t="shared" ca="1" si="250"/>
        <v>23</v>
      </c>
      <c r="Q519" s="304">
        <f t="shared" ca="1" si="251"/>
        <v>0</v>
      </c>
      <c r="R519" s="306">
        <f t="shared" ca="1" si="252"/>
        <v>0</v>
      </c>
      <c r="S519" s="307">
        <f t="shared" ca="1" si="253"/>
        <v>5.081000000000004</v>
      </c>
      <c r="T519" s="304">
        <f t="shared" ca="1" si="233"/>
        <v>49.844610000000038</v>
      </c>
      <c r="U519" s="311">
        <f t="shared" ca="1" si="234"/>
        <v>0</v>
      </c>
      <c r="V519" s="306">
        <f t="shared" ca="1" si="235"/>
        <v>1.1097101130744755</v>
      </c>
      <c r="W519" s="304">
        <f t="shared" ca="1" si="236"/>
        <v>39.070287167020375</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2.1129642651454779</v>
      </c>
      <c r="AH519" s="304">
        <f t="shared" ca="1" si="260"/>
        <v>-7.650994364111976</v>
      </c>
    </row>
    <row r="520" spans="1:34" x14ac:dyDescent="0.2">
      <c r="A520" s="347">
        <f t="shared" ca="1" si="238"/>
        <v>0.1</v>
      </c>
      <c r="B520" s="304">
        <f t="shared" ca="1" si="239"/>
        <v>33.600000000000207</v>
      </c>
      <c r="D520" s="306">
        <f t="shared" ca="1" si="240"/>
        <v>-0.73733276952532056</v>
      </c>
      <c r="E520" s="307">
        <f t="shared" ca="1" si="241"/>
        <v>-2.1559447369536757</v>
      </c>
      <c r="F520" s="304">
        <f t="shared" ca="1" si="242"/>
        <v>2.2785428066670446</v>
      </c>
      <c r="G520" s="306">
        <f t="shared" ca="1" si="243"/>
        <v>10.194197636338069</v>
      </c>
      <c r="H520" s="307">
        <f t="shared" ca="1" si="244"/>
        <v>-106.80425280508013</v>
      </c>
      <c r="I520" s="304">
        <f t="shared" ca="1" si="245"/>
        <v>107.28965505909778</v>
      </c>
      <c r="J520" s="306">
        <f t="shared" ca="1" si="246"/>
        <v>825.75454496526891</v>
      </c>
      <c r="K520" s="307">
        <f t="shared" ca="1" si="247"/>
        <v>976.94664376231935</v>
      </c>
      <c r="L520" s="304">
        <f t="shared" ca="1" si="232"/>
        <v>1279.1775925528318</v>
      </c>
      <c r="M520" s="306">
        <f t="shared" ca="1" si="248"/>
        <v>-1.4756371139913418</v>
      </c>
      <c r="N520" s="304">
        <f t="shared" ca="1" si="249"/>
        <v>-84.547778724569042</v>
      </c>
      <c r="P520" s="310">
        <f t="shared" ca="1" si="250"/>
        <v>23</v>
      </c>
      <c r="Q520" s="304">
        <f t="shared" ca="1" si="251"/>
        <v>0</v>
      </c>
      <c r="R520" s="306">
        <f t="shared" ca="1" si="252"/>
        <v>0</v>
      </c>
      <c r="S520" s="307">
        <f t="shared" ca="1" si="253"/>
        <v>5.081000000000004</v>
      </c>
      <c r="T520" s="304">
        <f t="shared" ca="1" si="233"/>
        <v>49.844610000000038</v>
      </c>
      <c r="U520" s="311">
        <f t="shared" ca="1" si="234"/>
        <v>0</v>
      </c>
      <c r="V520" s="306">
        <f t="shared" ca="1" si="235"/>
        <v>1.1108976323930624</v>
      </c>
      <c r="W520" s="304">
        <f t="shared" ca="1" si="236"/>
        <v>39.263876740126015</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2.0753086686118323</v>
      </c>
      <c r="AH520" s="304">
        <f t="shared" ca="1" si="260"/>
        <v>-7.6894877321433466</v>
      </c>
    </row>
    <row r="521" spans="1:34" x14ac:dyDescent="0.2">
      <c r="A521" s="347">
        <f t="shared" ca="1" si="238"/>
        <v>0.1</v>
      </c>
      <c r="B521" s="304">
        <f t="shared" ca="1" si="239"/>
        <v>33.700000000000209</v>
      </c>
      <c r="D521" s="306">
        <f t="shared" ca="1" si="240"/>
        <v>-0.73424193151183692</v>
      </c>
      <c r="E521" s="307">
        <f t="shared" ca="1" si="241"/>
        <v>-2.1173729124354708</v>
      </c>
      <c r="F521" s="304">
        <f t="shared" ca="1" si="242"/>
        <v>2.2410665461573651</v>
      </c>
      <c r="G521" s="306">
        <f t="shared" ca="1" si="243"/>
        <v>10.120773443186886</v>
      </c>
      <c r="H521" s="307">
        <f t="shared" ca="1" si="244"/>
        <v>-107.01599009632368</v>
      </c>
      <c r="I521" s="304">
        <f t="shared" ca="1" si="245"/>
        <v>107.49349836796998</v>
      </c>
      <c r="J521" s="306">
        <f t="shared" ca="1" si="246"/>
        <v>826.77029351924512</v>
      </c>
      <c r="K521" s="307">
        <f t="shared" ca="1" si="247"/>
        <v>966.25563161724915</v>
      </c>
      <c r="L521" s="304">
        <f t="shared" ca="1" si="232"/>
        <v>1271.6914184966208</v>
      </c>
      <c r="M521" s="306">
        <f t="shared" ca="1" si="248"/>
        <v>-1.4765042397044263</v>
      </c>
      <c r="N521" s="304">
        <f t="shared" ca="1" si="249"/>
        <v>-84.597461368236068</v>
      </c>
      <c r="P521" s="310">
        <f t="shared" ca="1" si="250"/>
        <v>23</v>
      </c>
      <c r="Q521" s="304">
        <f t="shared" ca="1" si="251"/>
        <v>0</v>
      </c>
      <c r="R521" s="306">
        <f t="shared" ca="1" si="252"/>
        <v>0</v>
      </c>
      <c r="S521" s="307">
        <f t="shared" ca="1" si="253"/>
        <v>5.081000000000004</v>
      </c>
      <c r="T521" s="304">
        <f t="shared" ca="1" si="233"/>
        <v>49.844610000000038</v>
      </c>
      <c r="U521" s="311">
        <f t="shared" ca="1" si="234"/>
        <v>0</v>
      </c>
      <c r="V521" s="306">
        <f t="shared" ca="1" si="235"/>
        <v>1.1120887420693129</v>
      </c>
      <c r="W521" s="304">
        <f t="shared" ca="1" si="236"/>
        <v>39.455475090908266</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2.0380289631766022</v>
      </c>
      <c r="AH521" s="304">
        <f t="shared" ca="1" si="260"/>
        <v>-7.7275884156910024</v>
      </c>
    </row>
    <row r="522" spans="1:34" x14ac:dyDescent="0.2">
      <c r="A522" s="347">
        <f t="shared" ca="1" si="238"/>
        <v>0.1</v>
      </c>
      <c r="B522" s="304">
        <f t="shared" ca="1" si="239"/>
        <v>33.80000000000021</v>
      </c>
      <c r="D522" s="306">
        <f t="shared" ca="1" si="240"/>
        <v>-0.73112155533775181</v>
      </c>
      <c r="E522" s="307">
        <f t="shared" ca="1" si="241"/>
        <v>-2.079197846938821</v>
      </c>
      <c r="F522" s="304">
        <f t="shared" ca="1" si="242"/>
        <v>2.203996918190795</v>
      </c>
      <c r="G522" s="306">
        <f t="shared" ca="1" si="243"/>
        <v>10.047661287653112</v>
      </c>
      <c r="H522" s="307">
        <f t="shared" ca="1" si="244"/>
        <v>-107.22390988101756</v>
      </c>
      <c r="I522" s="304">
        <f t="shared" ca="1" si="245"/>
        <v>107.69365045128696</v>
      </c>
      <c r="J522" s="306">
        <f t="shared" ca="1" si="246"/>
        <v>827.77871525578712</v>
      </c>
      <c r="K522" s="307">
        <f t="shared" ca="1" si="247"/>
        <v>955.54363661838204</v>
      </c>
      <c r="L522" s="304">
        <f t="shared" ca="1" si="232"/>
        <v>1264.2314831202409</v>
      </c>
      <c r="M522" s="306">
        <f t="shared" ca="1" si="248"/>
        <v>-1.4773618904475256</v>
      </c>
      <c r="N522" s="304">
        <f t="shared" ca="1" si="249"/>
        <v>-84.646601136111912</v>
      </c>
      <c r="P522" s="310">
        <f t="shared" ca="1" si="250"/>
        <v>23</v>
      </c>
      <c r="Q522" s="304">
        <f t="shared" ca="1" si="251"/>
        <v>0</v>
      </c>
      <c r="R522" s="306">
        <f t="shared" ca="1" si="252"/>
        <v>0</v>
      </c>
      <c r="S522" s="307">
        <f t="shared" ca="1" si="253"/>
        <v>5.081000000000004</v>
      </c>
      <c r="T522" s="304">
        <f t="shared" ca="1" si="233"/>
        <v>49.844610000000038</v>
      </c>
      <c r="U522" s="311">
        <f t="shared" ca="1" si="234"/>
        <v>0</v>
      </c>
      <c r="V522" s="306">
        <f t="shared" ca="1" si="235"/>
        <v>1.1132834084235279</v>
      </c>
      <c r="W522" s="304">
        <f t="shared" ca="1" si="236"/>
        <v>39.645086689019791</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2.0011247549032651</v>
      </c>
      <c r="AH522" s="304">
        <f t="shared" ca="1" si="260"/>
        <v>-7.7652972034851873</v>
      </c>
    </row>
    <row r="523" spans="1:34" x14ac:dyDescent="0.2">
      <c r="A523" s="347">
        <f t="shared" ca="1" si="238"/>
        <v>0.1</v>
      </c>
      <c r="B523" s="304">
        <f t="shared" ca="1" si="239"/>
        <v>33.900000000000212</v>
      </c>
      <c r="D523" s="306">
        <f t="shared" ca="1" si="240"/>
        <v>-0.72797265298660896</v>
      </c>
      <c r="E523" s="307">
        <f t="shared" ca="1" si="241"/>
        <v>-2.0414186450931311</v>
      </c>
      <c r="F523" s="304">
        <f t="shared" ca="1" si="242"/>
        <v>2.1673334464337133</v>
      </c>
      <c r="G523" s="306">
        <f t="shared" ca="1" si="243"/>
        <v>9.9748640223544509</v>
      </c>
      <c r="H523" s="307">
        <f t="shared" ca="1" si="244"/>
        <v>-107.42805174552687</v>
      </c>
      <c r="I523" s="304">
        <f t="shared" ca="1" si="245"/>
        <v>107.89014882788911</v>
      </c>
      <c r="J523" s="306">
        <f t="shared" ca="1" si="246"/>
        <v>828.77984152128749</v>
      </c>
      <c r="K523" s="307">
        <f t="shared" ca="1" si="247"/>
        <v>944.81103853705486</v>
      </c>
      <c r="L523" s="304">
        <f t="shared" ca="1" si="232"/>
        <v>1256.7990787128699</v>
      </c>
      <c r="M523" s="306">
        <f t="shared" ca="1" si="248"/>
        <v>-1.4782102152317025</v>
      </c>
      <c r="N523" s="304">
        <f t="shared" ca="1" si="249"/>
        <v>-84.695206565901586</v>
      </c>
      <c r="P523" s="310">
        <f t="shared" ca="1" si="250"/>
        <v>23</v>
      </c>
      <c r="Q523" s="304">
        <f t="shared" ca="1" si="251"/>
        <v>0</v>
      </c>
      <c r="R523" s="306">
        <f t="shared" ca="1" si="252"/>
        <v>0</v>
      </c>
      <c r="S523" s="307">
        <f t="shared" ca="1" si="253"/>
        <v>5.081000000000004</v>
      </c>
      <c r="T523" s="304">
        <f t="shared" ca="1" si="233"/>
        <v>49.844610000000038</v>
      </c>
      <c r="U523" s="311">
        <f t="shared" ca="1" si="234"/>
        <v>0</v>
      </c>
      <c r="V523" s="306">
        <f t="shared" ca="1" si="235"/>
        <v>1.1144815980838054</v>
      </c>
      <c r="W523" s="304">
        <f t="shared" ca="1" si="236"/>
        <v>39.832716452708659</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1.9645955476522037</v>
      </c>
      <c r="AH523" s="304">
        <f t="shared" ca="1" si="260"/>
        <v>-7.8026149752056213</v>
      </c>
    </row>
    <row r="524" spans="1:34" x14ac:dyDescent="0.2">
      <c r="A524" s="347">
        <f t="shared" ca="1" si="238"/>
        <v>0.1</v>
      </c>
      <c r="B524" s="304">
        <f t="shared" ca="1" si="239"/>
        <v>34.000000000000213</v>
      </c>
      <c r="D524" s="306">
        <f t="shared" ca="1" si="240"/>
        <v>-0.72479622345247352</v>
      </c>
      <c r="E524" s="307">
        <f t="shared" ca="1" si="241"/>
        <v>-2.0040343223209094</v>
      </c>
      <c r="F524" s="304">
        <f t="shared" ca="1" si="242"/>
        <v>2.1310755806801396</v>
      </c>
      <c r="G524" s="306">
        <f t="shared" ca="1" si="243"/>
        <v>9.9023844000092041</v>
      </c>
      <c r="H524" s="307">
        <f t="shared" ca="1" si="244"/>
        <v>-107.62845517775897</v>
      </c>
      <c r="I524" s="304">
        <f t="shared" ca="1" si="245"/>
        <v>108.08303095655866</v>
      </c>
      <c r="J524" s="306">
        <f t="shared" ca="1" si="246"/>
        <v>829.77370394240563</v>
      </c>
      <c r="K524" s="307">
        <f t="shared" ca="1" si="247"/>
        <v>934.05821319089057</v>
      </c>
      <c r="L524" s="304">
        <f t="shared" ca="1" si="232"/>
        <v>1249.3955119911623</v>
      </c>
      <c r="M524" s="306">
        <f t="shared" ca="1" si="248"/>
        <v>-1.479049359698442</v>
      </c>
      <c r="N524" s="304">
        <f t="shared" ca="1" si="249"/>
        <v>-84.743286002247515</v>
      </c>
      <c r="P524" s="310">
        <f t="shared" ca="1" si="250"/>
        <v>23</v>
      </c>
      <c r="Q524" s="304">
        <f t="shared" ca="1" si="251"/>
        <v>0</v>
      </c>
      <c r="R524" s="306">
        <f t="shared" ca="1" si="252"/>
        <v>0</v>
      </c>
      <c r="S524" s="307">
        <f t="shared" ca="1" si="253"/>
        <v>5.081000000000004</v>
      </c>
      <c r="T524" s="304">
        <f t="shared" ca="1" si="233"/>
        <v>49.844610000000038</v>
      </c>
      <c r="U524" s="311">
        <f t="shared" ca="1" si="234"/>
        <v>0</v>
      </c>
      <c r="V524" s="306">
        <f t="shared" ca="1" si="235"/>
        <v>1.1156832779859329</v>
      </c>
      <c r="W524" s="304">
        <f t="shared" ca="1" si="236"/>
        <v>40.018369735444942</v>
      </c>
      <c r="Y524" s="314" t="str">
        <f t="shared" ca="1" si="254"/>
        <v/>
      </c>
      <c r="Z524" s="315" t="str">
        <f t="shared" ca="1" si="255"/>
        <v/>
      </c>
      <c r="AA524" s="316" t="str">
        <f t="shared" ca="1" si="256"/>
        <v/>
      </c>
      <c r="AC524" s="310">
        <f t="shared" ca="1" si="257"/>
        <v>34.000000000000213</v>
      </c>
      <c r="AD524" s="323">
        <f t="shared" ca="1" si="258"/>
        <v>829.77370394240563</v>
      </c>
      <c r="AE524" s="324" t="e">
        <f t="shared" ca="1" si="237"/>
        <v>#N/A</v>
      </c>
      <c r="AG524" s="306">
        <f t="shared" ca="1" si="259"/>
        <v>1.9284407461255224</v>
      </c>
      <c r="AH524" s="304">
        <f t="shared" ca="1" si="260"/>
        <v>-7.8395426988208285</v>
      </c>
    </row>
    <row r="525" spans="1:34" x14ac:dyDescent="0.2">
      <c r="A525" s="347">
        <f t="shared" ca="1" si="238"/>
        <v>0.1</v>
      </c>
      <c r="B525" s="304">
        <f t="shared" ca="1" si="239"/>
        <v>34.100000000000215</v>
      </c>
      <c r="D525" s="306">
        <f t="shared" ca="1" si="240"/>
        <v>-0.72159325266092611</v>
      </c>
      <c r="E525" s="307">
        <f t="shared" ca="1" si="241"/>
        <v>-1.9670438074977667</v>
      </c>
      <c r="F525" s="304">
        <f t="shared" ca="1" si="242"/>
        <v>2.0952227000729748</v>
      </c>
      <c r="G525" s="306">
        <f t="shared" ca="1" si="243"/>
        <v>9.8302250747431117</v>
      </c>
      <c r="H525" s="307">
        <f t="shared" ca="1" si="244"/>
        <v>-107.82515955850874</v>
      </c>
      <c r="I525" s="304">
        <f t="shared" ca="1" si="245"/>
        <v>108.27233422642175</v>
      </c>
      <c r="J525" s="306">
        <f t="shared" ca="1" si="246"/>
        <v>830.76033441614322</v>
      </c>
      <c r="K525" s="307">
        <f t="shared" ca="1" si="247"/>
        <v>923.28553245407716</v>
      </c>
      <c r="L525" s="304">
        <f t="shared" ca="1" si="232"/>
        <v>1242.0221043436509</v>
      </c>
      <c r="M525" s="306">
        <f t="shared" ca="1" si="248"/>
        <v>-1.4798794662157999</v>
      </c>
      <c r="N525" s="304">
        <f t="shared" ca="1" si="249"/>
        <v>-84.790847602238429</v>
      </c>
      <c r="P525" s="310">
        <f t="shared" ca="1" si="250"/>
        <v>23</v>
      </c>
      <c r="Q525" s="304">
        <f t="shared" ca="1" si="251"/>
        <v>0</v>
      </c>
      <c r="R525" s="306">
        <f t="shared" ca="1" si="252"/>
        <v>0</v>
      </c>
      <c r="S525" s="307">
        <f t="shared" ca="1" si="253"/>
        <v>5.081000000000004</v>
      </c>
      <c r="T525" s="304">
        <f t="shared" ca="1" si="233"/>
        <v>49.844610000000038</v>
      </c>
      <c r="U525" s="311">
        <f t="shared" ca="1" si="234"/>
        <v>0</v>
      </c>
      <c r="V525" s="306">
        <f t="shared" ca="1" si="235"/>
        <v>1.1168884153732059</v>
      </c>
      <c r="W525" s="304">
        <f t="shared" ca="1" si="236"/>
        <v>40.202052312697816</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1.8926596588680047</v>
      </c>
      <c r="AH525" s="304">
        <f t="shared" ca="1" si="260"/>
        <v>-7.8760814279560938</v>
      </c>
    </row>
    <row r="526" spans="1:34" x14ac:dyDescent="0.2">
      <c r="A526" s="347">
        <f t="shared" ca="1" si="238"/>
        <v>0.1</v>
      </c>
      <c r="B526" s="304">
        <f t="shared" ca="1" si="239"/>
        <v>34.200000000000216</v>
      </c>
      <c r="D526" s="306">
        <f t="shared" ca="1" si="240"/>
        <v>-0.71836471339972952</v>
      </c>
      <c r="E526" s="307">
        <f t="shared" ca="1" si="241"/>
        <v>-1.9304459455825471</v>
      </c>
      <c r="F526" s="304">
        <f t="shared" ca="1" si="242"/>
        <v>2.059774116322945</v>
      </c>
      <c r="G526" s="306">
        <f t="shared" ca="1" si="243"/>
        <v>9.7583886034031391</v>
      </c>
      <c r="H526" s="307">
        <f t="shared" ca="1" si="244"/>
        <v>-108.018204153067</v>
      </c>
      <c r="I526" s="304">
        <f t="shared" ca="1" si="245"/>
        <v>108.45809594764556</v>
      </c>
      <c r="J526" s="306">
        <f t="shared" ca="1" si="246"/>
        <v>831.73976510005059</v>
      </c>
      <c r="K526" s="307">
        <f t="shared" ca="1" si="247"/>
        <v>912.49336426849834</v>
      </c>
      <c r="L526" s="304">
        <f t="shared" ca="1" si="232"/>
        <v>1234.6801920670509</v>
      </c>
      <c r="M526" s="306">
        <f t="shared" ca="1" si="248"/>
        <v>-1.4807006739713302</v>
      </c>
      <c r="N526" s="304">
        <f t="shared" ca="1" si="249"/>
        <v>-84.837899340733728</v>
      </c>
      <c r="P526" s="310">
        <f t="shared" ca="1" si="250"/>
        <v>23</v>
      </c>
      <c r="Q526" s="304">
        <f t="shared" ca="1" si="251"/>
        <v>0</v>
      </c>
      <c r="R526" s="306">
        <f t="shared" ca="1" si="252"/>
        <v>0</v>
      </c>
      <c r="S526" s="307">
        <f t="shared" ca="1" si="253"/>
        <v>5.081000000000004</v>
      </c>
      <c r="T526" s="304">
        <f t="shared" ca="1" si="233"/>
        <v>49.844610000000038</v>
      </c>
      <c r="U526" s="311">
        <f t="shared" ca="1" si="234"/>
        <v>0</v>
      </c>
      <c r="V526" s="306">
        <f t="shared" ca="1" si="235"/>
        <v>1.1180969777961709</v>
      </c>
      <c r="W526" s="304">
        <f t="shared" ca="1" si="236"/>
        <v>40.38377036886763</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1.8572515012239359</v>
      </c>
      <c r="AH526" s="304">
        <f t="shared" ca="1" si="260"/>
        <v>-7.9122322992910421</v>
      </c>
    </row>
    <row r="527" spans="1:34" x14ac:dyDescent="0.2">
      <c r="A527" s="347">
        <f t="shared" ca="1" si="238"/>
        <v>0.1</v>
      </c>
      <c r="B527" s="304">
        <f t="shared" ca="1" si="239"/>
        <v>34.300000000000217</v>
      </c>
      <c r="D527" s="306">
        <f t="shared" ca="1" si="240"/>
        <v>-0.71511156525889064</v>
      </c>
      <c r="E527" s="307">
        <f t="shared" ca="1" si="241"/>
        <v>-1.8942395002166856</v>
      </c>
      <c r="F527" s="304">
        <f t="shared" ca="1" si="242"/>
        <v>2.0247290769256465</v>
      </c>
      <c r="G527" s="306">
        <f t="shared" ca="1" si="243"/>
        <v>9.6868774468772507</v>
      </c>
      <c r="H527" s="307">
        <f t="shared" ca="1" si="244"/>
        <v>-108.20762810308867</v>
      </c>
      <c r="I527" s="304">
        <f t="shared" ca="1" si="245"/>
        <v>108.64035334242597</v>
      </c>
      <c r="J527" s="306">
        <f t="shared" ca="1" si="246"/>
        <v>832.71202840256456</v>
      </c>
      <c r="K527" s="307">
        <f t="shared" ca="1" si="247"/>
        <v>901.6820726556906</v>
      </c>
      <c r="L527" s="304">
        <f t="shared" ca="1" si="232"/>
        <v>1227.3711265933282</v>
      </c>
      <c r="M527" s="306">
        <f t="shared" ca="1" si="248"/>
        <v>-1.4815131190619175</v>
      </c>
      <c r="N527" s="304">
        <f t="shared" ca="1" si="249"/>
        <v>-84.884449015510512</v>
      </c>
      <c r="P527" s="310">
        <f t="shared" ca="1" si="250"/>
        <v>23</v>
      </c>
      <c r="Q527" s="304">
        <f t="shared" ca="1" si="251"/>
        <v>0</v>
      </c>
      <c r="R527" s="306">
        <f t="shared" ca="1" si="252"/>
        <v>0</v>
      </c>
      <c r="S527" s="307">
        <f t="shared" ca="1" si="253"/>
        <v>5.081000000000004</v>
      </c>
      <c r="T527" s="304">
        <f t="shared" ca="1" si="233"/>
        <v>49.844610000000038</v>
      </c>
      <c r="U527" s="311">
        <f t="shared" ca="1" si="234"/>
        <v>0</v>
      </c>
      <c r="V527" s="306">
        <f t="shared" ca="1" si="235"/>
        <v>1.1193089331123025</v>
      </c>
      <c r="W527" s="304">
        <f t="shared" ca="1" si="236"/>
        <v>40.563530484377509</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1.8222153982495373</v>
      </c>
      <c r="AH527" s="304">
        <f t="shared" ca="1" si="260"/>
        <v>-7.9479965299877184</v>
      </c>
    </row>
    <row r="528" spans="1:34" x14ac:dyDescent="0.2">
      <c r="A528" s="347">
        <f t="shared" ca="1" si="238"/>
        <v>0.1</v>
      </c>
      <c r="B528" s="304">
        <f t="shared" ca="1" si="239"/>
        <v>34.400000000000219</v>
      </c>
      <c r="D528" s="306">
        <f t="shared" ca="1" si="240"/>
        <v>-0.71183475457982659</v>
      </c>
      <c r="E528" s="307">
        <f t="shared" ca="1" si="241"/>
        <v>-1.8584231562919085</v>
      </c>
      <c r="F528" s="304">
        <f t="shared" ca="1" si="242"/>
        <v>1.9900867683771231</v>
      </c>
      <c r="G528" s="306">
        <f t="shared" ca="1" si="243"/>
        <v>9.6156939714192688</v>
      </c>
      <c r="H528" s="307">
        <f t="shared" ca="1" si="244"/>
        <v>-108.39347041871785</v>
      </c>
      <c r="I528" s="304">
        <f t="shared" ca="1" si="245"/>
        <v>108.81914353626135</v>
      </c>
      <c r="J528" s="306">
        <f t="shared" ca="1" si="246"/>
        <v>833.67715697347933</v>
      </c>
      <c r="K528" s="307">
        <f t="shared" ca="1" si="247"/>
        <v>890.85201772960022</v>
      </c>
      <c r="L528" s="304">
        <f t="shared" ca="1" si="232"/>
        <v>1220.0962747063379</v>
      </c>
      <c r="M528" s="306">
        <f t="shared" ca="1" si="248"/>
        <v>-1.4823169345806322</v>
      </c>
      <c r="N528" s="304">
        <f t="shared" ca="1" si="249"/>
        <v>-84.93050425223997</v>
      </c>
      <c r="P528" s="310">
        <f t="shared" ca="1" si="250"/>
        <v>23</v>
      </c>
      <c r="Q528" s="304">
        <f t="shared" ca="1" si="251"/>
        <v>0</v>
      </c>
      <c r="R528" s="306">
        <f t="shared" ca="1" si="252"/>
        <v>0</v>
      </c>
      <c r="S528" s="307">
        <f t="shared" ca="1" si="253"/>
        <v>5.081000000000004</v>
      </c>
      <c r="T528" s="304">
        <f t="shared" ca="1" si="233"/>
        <v>49.844610000000038</v>
      </c>
      <c r="U528" s="311">
        <f t="shared" ca="1" si="234"/>
        <v>0</v>
      </c>
      <c r="V528" s="306">
        <f t="shared" ca="1" si="235"/>
        <v>1.1205242494856023</v>
      </c>
      <c r="W528" s="304">
        <f t="shared" ca="1" si="236"/>
        <v>40.741339622927832</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1.7875503875807244</v>
      </c>
      <c r="AH528" s="304">
        <f t="shared" ca="1" si="260"/>
        <v>-7.9833754151500642</v>
      </c>
    </row>
    <row r="529" spans="1:34" x14ac:dyDescent="0.2">
      <c r="A529" s="347">
        <f t="shared" ca="1" si="238"/>
        <v>0.1</v>
      </c>
      <c r="B529" s="304">
        <f t="shared" ca="1" si="239"/>
        <v>34.50000000000022</v>
      </c>
      <c r="D529" s="306">
        <f t="shared" ca="1" si="240"/>
        <v>-0.70853521441335898</v>
      </c>
      <c r="E529" s="307">
        <f t="shared" ca="1" si="241"/>
        <v>-1.8229955224855665</v>
      </c>
      <c r="F529" s="304">
        <f t="shared" ca="1" si="242"/>
        <v>1.9558463193886704</v>
      </c>
      <c r="G529" s="306">
        <f t="shared" ca="1" si="243"/>
        <v>9.5448404499779329</v>
      </c>
      <c r="H529" s="307">
        <f t="shared" ca="1" si="244"/>
        <v>-108.57576997096641</v>
      </c>
      <c r="I529" s="304">
        <f t="shared" ca="1" si="245"/>
        <v>108.99450354950815</v>
      </c>
      <c r="J529" s="306">
        <f t="shared" ca="1" si="246"/>
        <v>834.63518369454914</v>
      </c>
      <c r="K529" s="307">
        <f t="shared" ca="1" si="247"/>
        <v>880.00355571011596</v>
      </c>
      <c r="L529" s="304">
        <f t="shared" ca="1" si="232"/>
        <v>1212.857018746761</v>
      </c>
      <c r="M529" s="306">
        <f t="shared" ca="1" si="248"/>
        <v>-1.4831122507007202</v>
      </c>
      <c r="N529" s="304">
        <f t="shared" ca="1" si="249"/>
        <v>-84.97607250929974</v>
      </c>
      <c r="P529" s="310">
        <f t="shared" ca="1" si="250"/>
        <v>23</v>
      </c>
      <c r="Q529" s="304">
        <f t="shared" ca="1" si="251"/>
        <v>0</v>
      </c>
      <c r="R529" s="306">
        <f t="shared" ca="1" si="252"/>
        <v>0</v>
      </c>
      <c r="S529" s="307">
        <f t="shared" ca="1" si="253"/>
        <v>5.081000000000004</v>
      </c>
      <c r="T529" s="304">
        <f t="shared" ca="1" si="233"/>
        <v>49.844610000000038</v>
      </c>
      <c r="U529" s="311">
        <f t="shared" ca="1" si="234"/>
        <v>0</v>
      </c>
      <c r="V529" s="306">
        <f t="shared" ca="1" si="235"/>
        <v>1.1217428953861377</v>
      </c>
      <c r="W529" s="304">
        <f t="shared" ca="1" si="236"/>
        <v>40.917205118917913</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1.75325542225616</v>
      </c>
      <c r="AH529" s="304">
        <f t="shared" ca="1" si="260"/>
        <v>-8.0183703253154501</v>
      </c>
    </row>
    <row r="530" spans="1:34" x14ac:dyDescent="0.2">
      <c r="A530" s="347">
        <f t="shared" ca="1" si="238"/>
        <v>0.1</v>
      </c>
      <c r="B530" s="304">
        <f t="shared" ca="1" si="239"/>
        <v>34.600000000000222</v>
      </c>
      <c r="D530" s="306">
        <f t="shared" ca="1" si="240"/>
        <v>-0.70521386448628276</v>
      </c>
      <c r="E530" s="307">
        <f t="shared" ca="1" si="241"/>
        <v>-1.7879551337627699</v>
      </c>
      <c r="F530" s="304">
        <f t="shared" ca="1" si="242"/>
        <v>1.9220068041014635</v>
      </c>
      <c r="G530" s="306">
        <f t="shared" ca="1" si="243"/>
        <v>9.474319063529304</v>
      </c>
      <c r="H530" s="307">
        <f t="shared" ca="1" si="244"/>
        <v>-108.75456548434268</v>
      </c>
      <c r="I530" s="304">
        <f t="shared" ca="1" si="245"/>
        <v>109.16647028921349</v>
      </c>
      <c r="J530" s="306">
        <f t="shared" ca="1" si="246"/>
        <v>835.58614167022449</v>
      </c>
      <c r="K530" s="307">
        <f t="shared" ca="1" si="247"/>
        <v>869.13703893735055</v>
      </c>
      <c r="L530" s="304">
        <f t="shared" ca="1" si="232"/>
        <v>1205.6547568040023</v>
      </c>
      <c r="M530" s="306">
        <f t="shared" ca="1" si="248"/>
        <v>-1.4838991947568358</v>
      </c>
      <c r="N530" s="304">
        <f t="shared" ca="1" si="249"/>
        <v>-85.021161082428065</v>
      </c>
      <c r="P530" s="310">
        <f t="shared" ca="1" si="250"/>
        <v>23</v>
      </c>
      <c r="Q530" s="304">
        <f t="shared" ca="1" si="251"/>
        <v>0</v>
      </c>
      <c r="R530" s="306">
        <f t="shared" ca="1" si="252"/>
        <v>0</v>
      </c>
      <c r="S530" s="307">
        <f t="shared" ca="1" si="253"/>
        <v>5.081000000000004</v>
      </c>
      <c r="T530" s="304">
        <f t="shared" ca="1" si="233"/>
        <v>49.844610000000038</v>
      </c>
      <c r="U530" s="311">
        <f t="shared" ca="1" si="234"/>
        <v>0</v>
      </c>
      <c r="V530" s="306">
        <f t="shared" ca="1" si="235"/>
        <v>1.122964839589508</v>
      </c>
      <c r="W530" s="304">
        <f t="shared" ca="1" si="236"/>
        <v>41.091134665037515</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1.7193293734952437</v>
      </c>
      <c r="AH530" s="304">
        <f t="shared" ca="1" si="260"/>
        <v>-8.0529827039791151</v>
      </c>
    </row>
    <row r="531" spans="1:34" x14ac:dyDescent="0.2">
      <c r="A531" s="347">
        <f t="shared" ca="1" si="238"/>
        <v>0.1</v>
      </c>
      <c r="B531" s="304">
        <f t="shared" ca="1" si="239"/>
        <v>34.700000000000223</v>
      </c>
      <c r="D531" s="306">
        <f t="shared" ca="1" si="240"/>
        <v>-0.70187161117622865</v>
      </c>
      <c r="E531" s="307">
        <f t="shared" ca="1" si="241"/>
        <v>-1.7533004538447763</v>
      </c>
      <c r="F531" s="304">
        <f t="shared" ca="1" si="242"/>
        <v>1.8885672453019549</v>
      </c>
      <c r="G531" s="306">
        <f t="shared" ca="1" si="243"/>
        <v>9.404131902411681</v>
      </c>
      <c r="H531" s="307">
        <f t="shared" ca="1" si="244"/>
        <v>-108.92989552972716</v>
      </c>
      <c r="I531" s="304">
        <f t="shared" ca="1" si="245"/>
        <v>109.33508054122076</v>
      </c>
      <c r="J531" s="306">
        <f t="shared" ca="1" si="246"/>
        <v>836.53006421852149</v>
      </c>
      <c r="K531" s="307">
        <f t="shared" ca="1" si="247"/>
        <v>858.25281588664711</v>
      </c>
      <c r="L531" s="304">
        <f t="shared" ca="1" si="232"/>
        <v>1198.4909028936358</v>
      </c>
      <c r="M531" s="306">
        <f t="shared" ca="1" si="248"/>
        <v>-1.4846778913236247</v>
      </c>
      <c r="N531" s="304">
        <f t="shared" ca="1" si="249"/>
        <v>-85.065777109226403</v>
      </c>
      <c r="P531" s="310">
        <f t="shared" ca="1" si="250"/>
        <v>23</v>
      </c>
      <c r="Q531" s="304">
        <f t="shared" ca="1" si="251"/>
        <v>0</v>
      </c>
      <c r="R531" s="306">
        <f t="shared" ca="1" si="252"/>
        <v>0</v>
      </c>
      <c r="S531" s="307">
        <f t="shared" ca="1" si="253"/>
        <v>5.081000000000004</v>
      </c>
      <c r="T531" s="304">
        <f t="shared" ca="1" si="233"/>
        <v>49.844610000000038</v>
      </c>
      <c r="U531" s="311">
        <f t="shared" ca="1" si="234"/>
        <v>0</v>
      </c>
      <c r="V531" s="306">
        <f t="shared" ca="1" si="235"/>
        <v>1.1241900511762541</v>
      </c>
      <c r="W531" s="304">
        <f t="shared" ca="1" si="236"/>
        <v>41.263136300032237</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1.6857710334310969</v>
      </c>
      <c r="AH531" s="304">
        <f t="shared" ca="1" si="260"/>
        <v>-8.0872140651520343</v>
      </c>
    </row>
    <row r="532" spans="1:34" x14ac:dyDescent="0.2">
      <c r="A532" s="347">
        <f t="shared" ca="1" si="238"/>
        <v>0.1</v>
      </c>
      <c r="B532" s="304">
        <f t="shared" ca="1" si="239"/>
        <v>34.800000000000225</v>
      </c>
      <c r="D532" s="306">
        <f t="shared" ca="1" si="240"/>
        <v>-0.69850934749454552</v>
      </c>
      <c r="E532" s="307">
        <f t="shared" ca="1" si="241"/>
        <v>-1.719029877642841</v>
      </c>
      <c r="F532" s="304">
        <f t="shared" ca="1" si="242"/>
        <v>1.8555266176387815</v>
      </c>
      <c r="G532" s="306">
        <f t="shared" ca="1" si="243"/>
        <v>9.3342809676622256</v>
      </c>
      <c r="H532" s="307">
        <f t="shared" ca="1" si="244"/>
        <v>-109.10179851749145</v>
      </c>
      <c r="I532" s="304">
        <f t="shared" ca="1" si="245"/>
        <v>109.50037096254313</v>
      </c>
      <c r="J532" s="306">
        <f t="shared" ca="1" si="246"/>
        <v>837.46698486202513</v>
      </c>
      <c r="K532" s="307">
        <f t="shared" ca="1" si="247"/>
        <v>847.35123118428623</v>
      </c>
      <c r="L532" s="304">
        <f t="shared" ca="1" si="232"/>
        <v>1191.3668871189166</v>
      </c>
      <c r="M532" s="306">
        <f t="shared" ca="1" si="248"/>
        <v>-1.4854484622917521</v>
      </c>
      <c r="N532" s="304">
        <f t="shared" ca="1" si="249"/>
        <v>-85.109927573515407</v>
      </c>
      <c r="P532" s="310">
        <f t="shared" ca="1" si="250"/>
        <v>23</v>
      </c>
      <c r="Q532" s="304">
        <f t="shared" ca="1" si="251"/>
        <v>0</v>
      </c>
      <c r="R532" s="306">
        <f t="shared" ca="1" si="252"/>
        <v>0</v>
      </c>
      <c r="S532" s="307">
        <f t="shared" ca="1" si="253"/>
        <v>5.081000000000004</v>
      </c>
      <c r="T532" s="304">
        <f t="shared" ca="1" si="233"/>
        <v>49.844610000000038</v>
      </c>
      <c r="U532" s="311">
        <f t="shared" ca="1" si="234"/>
        <v>0</v>
      </c>
      <c r="V532" s="306">
        <f t="shared" ca="1" si="235"/>
        <v>1.125418499531196</v>
      </c>
      <c r="W532" s="304">
        <f t="shared" ca="1" si="236"/>
        <v>41.433218396644314</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1.6525791177982203</v>
      </c>
      <c r="AH532" s="304">
        <f t="shared" ca="1" si="260"/>
        <v>-8.121065990953003</v>
      </c>
    </row>
    <row r="533" spans="1:34" x14ac:dyDescent="0.2">
      <c r="A533" s="347">
        <f t="shared" ca="1" si="238"/>
        <v>0.1</v>
      </c>
      <c r="B533" s="304">
        <f t="shared" ca="1" si="239"/>
        <v>34.900000000000226</v>
      </c>
      <c r="D533" s="306">
        <f t="shared" ca="1" si="240"/>
        <v>-0.69512795307694131</v>
      </c>
      <c r="E533" s="307">
        <f t="shared" ca="1" si="241"/>
        <v>-1.6851417336571934</v>
      </c>
      <c r="F533" s="304">
        <f t="shared" ca="1" si="242"/>
        <v>1.8228838508424254</v>
      </c>
      <c r="G533" s="306">
        <f t="shared" ca="1" si="243"/>
        <v>9.2647681723545308</v>
      </c>
      <c r="H533" s="307">
        <f t="shared" ca="1" si="244"/>
        <v>-109.27031269085717</v>
      </c>
      <c r="I533" s="304">
        <f t="shared" ca="1" si="245"/>
        <v>109.66237807400118</v>
      </c>
      <c r="J533" s="306">
        <f t="shared" ca="1" si="246"/>
        <v>838.39693731902594</v>
      </c>
      <c r="K533" s="307">
        <f t="shared" ca="1" si="247"/>
        <v>836.43262562386883</v>
      </c>
      <c r="L533" s="304">
        <f t="shared" ca="1" si="232"/>
        <v>1184.284155814795</v>
      </c>
      <c r="M533" s="306">
        <f t="shared" ca="1" si="248"/>
        <v>-1.4862110269414728</v>
      </c>
      <c r="N533" s="304">
        <f t="shared" ca="1" si="249"/>
        <v>-85.15361930955028</v>
      </c>
      <c r="P533" s="310">
        <f t="shared" ca="1" si="250"/>
        <v>23</v>
      </c>
      <c r="Q533" s="304">
        <f t="shared" ca="1" si="251"/>
        <v>0</v>
      </c>
      <c r="R533" s="306">
        <f t="shared" ca="1" si="252"/>
        <v>0</v>
      </c>
      <c r="S533" s="307">
        <f t="shared" ca="1" si="253"/>
        <v>5.081000000000004</v>
      </c>
      <c r="T533" s="304">
        <f t="shared" ca="1" si="233"/>
        <v>49.844610000000038</v>
      </c>
      <c r="U533" s="311">
        <f t="shared" ca="1" si="234"/>
        <v>0</v>
      </c>
      <c r="V533" s="306">
        <f t="shared" ca="1" si="235"/>
        <v>1.1266501543427174</v>
      </c>
      <c r="W533" s="304">
        <f t="shared" ca="1" si="236"/>
        <v>41.601389649732809</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1.6197522685750361</v>
      </c>
      <c r="AH533" s="304">
        <f t="shared" ca="1" si="260"/>
        <v>-8.1545401292352455</v>
      </c>
    </row>
    <row r="534" spans="1:34" x14ac:dyDescent="0.2">
      <c r="A534" s="347">
        <f t="shared" ca="1" si="238"/>
        <v>0.1</v>
      </c>
      <c r="B534" s="304">
        <f t="shared" ca="1" si="239"/>
        <v>35.000000000000227</v>
      </c>
      <c r="D534" s="306">
        <f t="shared" ca="1" si="240"/>
        <v>-0.69172829418165038</v>
      </c>
      <c r="E534" s="307">
        <f t="shared" ca="1" si="241"/>
        <v>-1.6516342863403821</v>
      </c>
      <c r="F534" s="304">
        <f t="shared" ca="1" si="242"/>
        <v>1.7906378329485164</v>
      </c>
      <c r="G534" s="306">
        <f t="shared" ca="1" si="243"/>
        <v>9.1955953429363664</v>
      </c>
      <c r="H534" s="307">
        <f t="shared" ca="1" si="244"/>
        <v>-109.4354761194912</v>
      </c>
      <c r="I534" s="304">
        <f t="shared" ca="1" si="245"/>
        <v>109.82113825311939</v>
      </c>
      <c r="J534" s="306">
        <f t="shared" ca="1" si="246"/>
        <v>839.31995549479052</v>
      </c>
      <c r="K534" s="307">
        <f t="shared" ca="1" si="247"/>
        <v>825.49733618335142</v>
      </c>
      <c r="L534" s="304">
        <f t="shared" ca="1" si="232"/>
        <v>1177.244171672804</v>
      </c>
      <c r="M534" s="306">
        <f t="shared" ca="1" si="248"/>
        <v>-1.4869657020138369</v>
      </c>
      <c r="N534" s="304">
        <f t="shared" ca="1" si="249"/>
        <v>-85.196859006100468</v>
      </c>
      <c r="P534" s="310">
        <f t="shared" ca="1" si="250"/>
        <v>23</v>
      </c>
      <c r="Q534" s="304">
        <f t="shared" ca="1" si="251"/>
        <v>0</v>
      </c>
      <c r="R534" s="306">
        <f t="shared" ca="1" si="252"/>
        <v>0</v>
      </c>
      <c r="S534" s="307">
        <f t="shared" ca="1" si="253"/>
        <v>5.081000000000004</v>
      </c>
      <c r="T534" s="304">
        <f t="shared" ca="1" si="233"/>
        <v>49.844610000000038</v>
      </c>
      <c r="U534" s="311">
        <f t="shared" ca="1" si="234"/>
        <v>0</v>
      </c>
      <c r="V534" s="306">
        <f t="shared" ca="1" si="235"/>
        <v>1.1278849856019879</v>
      </c>
      <c r="W534" s="304">
        <f t="shared" ca="1" si="236"/>
        <v>41.767659064574204</v>
      </c>
      <c r="Y534" s="314" t="str">
        <f t="shared" ca="1" si="254"/>
        <v/>
      </c>
      <c r="Z534" s="315" t="str">
        <f t="shared" ca="1" si="255"/>
        <v/>
      </c>
      <c r="AA534" s="316" t="str">
        <f t="shared" ca="1" si="256"/>
        <v/>
      </c>
      <c r="AC534" s="310">
        <f t="shared" ca="1" si="257"/>
        <v>35.000000000000227</v>
      </c>
      <c r="AD534" s="323">
        <f t="shared" ca="1" si="258"/>
        <v>839.31995549479052</v>
      </c>
      <c r="AE534" s="324" t="e">
        <f t="shared" ca="1" si="237"/>
        <v>#N/A</v>
      </c>
      <c r="AG534" s="306">
        <f t="shared" ca="1" si="259"/>
        <v>1.5872890565809339</v>
      </c>
      <c r="AH534" s="304">
        <f t="shared" ca="1" si="260"/>
        <v>-8.1876381912483325</v>
      </c>
    </row>
    <row r="535" spans="1:34" x14ac:dyDescent="0.2">
      <c r="A535" s="347">
        <f t="shared" ca="1" si="238"/>
        <v>0.1</v>
      </c>
      <c r="B535" s="304">
        <f t="shared" ca="1" si="239"/>
        <v>35.100000000000229</v>
      </c>
      <c r="D535" s="306">
        <f t="shared" ca="1" si="240"/>
        <v>-0.68831122369481179</v>
      </c>
      <c r="E535" s="307">
        <f t="shared" ca="1" si="241"/>
        <v>-1.6185057384247479</v>
      </c>
      <c r="F535" s="304">
        <f t="shared" ca="1" si="242"/>
        <v>1.7587874135261736</v>
      </c>
      <c r="G535" s="306">
        <f t="shared" ca="1" si="243"/>
        <v>9.1267642205668853</v>
      </c>
      <c r="H535" s="307">
        <f t="shared" ca="1" si="244"/>
        <v>-109.59732669333367</v>
      </c>
      <c r="I535" s="304">
        <f t="shared" ca="1" si="245"/>
        <v>109.97668772727758</v>
      </c>
      <c r="J535" s="306">
        <f t="shared" ca="1" si="246"/>
        <v>840.2360734729657</v>
      </c>
      <c r="K535" s="307">
        <f t="shared" ca="1" si="247"/>
        <v>814.54569604271023</v>
      </c>
      <c r="L535" s="304">
        <f t="shared" ca="1" si="232"/>
        <v>1170.2484138450991</v>
      </c>
      <c r="M535" s="306">
        <f t="shared" ca="1" si="248"/>
        <v>-1.487712601779613</v>
      </c>
      <c r="N535" s="304">
        <f t="shared" ca="1" si="249"/>
        <v>-85.239653210398743</v>
      </c>
      <c r="P535" s="310">
        <f t="shared" ca="1" si="250"/>
        <v>23</v>
      </c>
      <c r="Q535" s="304">
        <f t="shared" ca="1" si="251"/>
        <v>0</v>
      </c>
      <c r="R535" s="306">
        <f t="shared" ca="1" si="252"/>
        <v>0</v>
      </c>
      <c r="S535" s="307">
        <f t="shared" ca="1" si="253"/>
        <v>5.081000000000004</v>
      </c>
      <c r="T535" s="304">
        <f t="shared" ca="1" si="233"/>
        <v>49.844610000000038</v>
      </c>
      <c r="U535" s="311">
        <f t="shared" ca="1" si="234"/>
        <v>0</v>
      </c>
      <c r="V535" s="306">
        <f t="shared" ca="1" si="235"/>
        <v>1.1291229636021287</v>
      </c>
      <c r="W535" s="304">
        <f t="shared" ca="1" si="236"/>
        <v>41.932035945346499</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1.5551879840281195</v>
      </c>
      <c r="AH535" s="304">
        <f t="shared" ca="1" si="260"/>
        <v>-8.2203619493355973</v>
      </c>
    </row>
    <row r="536" spans="1:34" x14ac:dyDescent="0.2">
      <c r="A536" s="347">
        <f t="shared" ca="1" si="238"/>
        <v>0.1</v>
      </c>
      <c r="B536" s="304">
        <f t="shared" ca="1" si="239"/>
        <v>35.20000000000023</v>
      </c>
      <c r="D536" s="306">
        <f t="shared" ca="1" si="240"/>
        <v>-0.68487758114288022</v>
      </c>
      <c r="E536" s="307">
        <f t="shared" ca="1" si="241"/>
        <v>-1.5857542332134251</v>
      </c>
      <c r="F536" s="304">
        <f t="shared" ca="1" si="242"/>
        <v>1.7273314069125301</v>
      </c>
      <c r="G536" s="306">
        <f t="shared" ca="1" si="243"/>
        <v>9.0582764624525964</v>
      </c>
      <c r="H536" s="307">
        <f t="shared" ca="1" si="244"/>
        <v>-109.75590211665501</v>
      </c>
      <c r="I536" s="304">
        <f t="shared" ca="1" si="245"/>
        <v>110.1290625671125</v>
      </c>
      <c r="J536" s="306">
        <f t="shared" ca="1" si="246"/>
        <v>841.1453255071167</v>
      </c>
      <c r="K536" s="307">
        <f t="shared" ca="1" si="247"/>
        <v>803.57803460221078</v>
      </c>
      <c r="L536" s="304">
        <f t="shared" ca="1" si="232"/>
        <v>1163.2983780258724</v>
      </c>
      <c r="M536" s="306">
        <f t="shared" ca="1" si="248"/>
        <v>-1.4884518381060179</v>
      </c>
      <c r="N536" s="304">
        <f t="shared" ca="1" si="249"/>
        <v>-85.282008331964505</v>
      </c>
      <c r="P536" s="310">
        <f t="shared" ca="1" si="250"/>
        <v>23</v>
      </c>
      <c r="Q536" s="304">
        <f t="shared" ca="1" si="251"/>
        <v>0</v>
      </c>
      <c r="R536" s="306">
        <f t="shared" ca="1" si="252"/>
        <v>0</v>
      </c>
      <c r="S536" s="307">
        <f t="shared" ca="1" si="253"/>
        <v>5.081000000000004</v>
      </c>
      <c r="T536" s="304">
        <f t="shared" ca="1" si="233"/>
        <v>49.844610000000038</v>
      </c>
      <c r="U536" s="311">
        <f t="shared" ca="1" si="234"/>
        <v>0</v>
      </c>
      <c r="V536" s="306">
        <f t="shared" ca="1" si="235"/>
        <v>1.1303640589373232</v>
      </c>
      <c r="W536" s="304">
        <f t="shared" ca="1" si="236"/>
        <v>42.094529883797897</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1.5234474870280099</v>
      </c>
      <c r="AH536" s="304">
        <f t="shared" ca="1" si="260"/>
        <v>-8.2527132346676773</v>
      </c>
    </row>
    <row r="537" spans="1:34" x14ac:dyDescent="0.2">
      <c r="A537" s="347">
        <f t="shared" ca="1" si="238"/>
        <v>0.1</v>
      </c>
      <c r="B537" s="304">
        <f t="shared" ca="1" si="239"/>
        <v>35.300000000000232</v>
      </c>
      <c r="D537" s="306">
        <f t="shared" ca="1" si="240"/>
        <v>-0.68142819271174626</v>
      </c>
      <c r="E537" s="307">
        <f t="shared" ca="1" si="241"/>
        <v>-1.5533778568346488</v>
      </c>
      <c r="F537" s="304">
        <f t="shared" ca="1" si="242"/>
        <v>1.696268595454919</v>
      </c>
      <c r="G537" s="306">
        <f t="shared" ca="1" si="243"/>
        <v>8.9901336431814212</v>
      </c>
      <c r="H537" s="307">
        <f t="shared" ca="1" si="244"/>
        <v>-109.91123990233848</v>
      </c>
      <c r="I537" s="304">
        <f t="shared" ca="1" si="245"/>
        <v>110.27829868016492</v>
      </c>
      <c r="J537" s="306">
        <f t="shared" ca="1" si="246"/>
        <v>842.04774601239842</v>
      </c>
      <c r="K537" s="307">
        <f t="shared" ca="1" si="247"/>
        <v>792.59467750126112</v>
      </c>
      <c r="L537" s="304">
        <f t="shared" ca="1" si="232"/>
        <v>1156.3955765082676</v>
      </c>
      <c r="M537" s="306">
        <f t="shared" ca="1" si="248"/>
        <v>-1.48918352052133</v>
      </c>
      <c r="N537" s="304">
        <f t="shared" ca="1" si="249"/>
        <v>-85.323930646305826</v>
      </c>
      <c r="P537" s="310">
        <f t="shared" ca="1" si="250"/>
        <v>23</v>
      </c>
      <c r="Q537" s="304">
        <f t="shared" ca="1" si="251"/>
        <v>0</v>
      </c>
      <c r="R537" s="306">
        <f t="shared" ca="1" si="252"/>
        <v>0</v>
      </c>
      <c r="S537" s="307">
        <f t="shared" ca="1" si="253"/>
        <v>5.081000000000004</v>
      </c>
      <c r="T537" s="304">
        <f t="shared" ca="1" si="233"/>
        <v>49.844610000000038</v>
      </c>
      <c r="U537" s="311">
        <f t="shared" ca="1" si="234"/>
        <v>0</v>
      </c>
      <c r="V537" s="306">
        <f t="shared" ca="1" si="235"/>
        <v>1.131608242501871</v>
      </c>
      <c r="W537" s="304">
        <f t="shared" ca="1" si="236"/>
        <v>42.255150748101897</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1.4920659380524057</v>
      </c>
      <c r="AH537" s="304">
        <f t="shared" ca="1" si="260"/>
        <v>-8.2846939350123723</v>
      </c>
    </row>
    <row r="538" spans="1:34" x14ac:dyDescent="0.2">
      <c r="A538" s="347">
        <f t="shared" ca="1" si="238"/>
        <v>0.1</v>
      </c>
      <c r="B538" s="304">
        <f t="shared" ca="1" si="239"/>
        <v>35.400000000000233</v>
      </c>
      <c r="D538" s="306">
        <f t="shared" ca="1" si="240"/>
        <v>-0.67796387127237601</v>
      </c>
      <c r="E538" s="307">
        <f t="shared" ca="1" si="241"/>
        <v>-1.5213746404590029</v>
      </c>
      <c r="F538" s="304">
        <f t="shared" ca="1" si="242"/>
        <v>1.6655977327621418</v>
      </c>
      <c r="G538" s="306">
        <f t="shared" ca="1" si="243"/>
        <v>8.9223372560541829</v>
      </c>
      <c r="H538" s="307">
        <f t="shared" ca="1" si="244"/>
        <v>-110.06337736638439</v>
      </c>
      <c r="I538" s="304">
        <f t="shared" ca="1" si="245"/>
        <v>110.42443180476822</v>
      </c>
      <c r="J538" s="306">
        <f t="shared" ca="1" si="246"/>
        <v>842.94336955736026</v>
      </c>
      <c r="K538" s="307">
        <f t="shared" ca="1" si="247"/>
        <v>781.59594663782502</v>
      </c>
      <c r="L538" s="304">
        <f t="shared" ca="1" si="232"/>
        <v>1149.5415382148633</v>
      </c>
      <c r="M538" s="306">
        <f t="shared" ca="1" si="248"/>
        <v>-1.4899077562774641</v>
      </c>
      <c r="N538" s="304">
        <f t="shared" ca="1" si="249"/>
        <v>-85.365426298504772</v>
      </c>
      <c r="P538" s="310">
        <f t="shared" ca="1" si="250"/>
        <v>23</v>
      </c>
      <c r="Q538" s="304">
        <f t="shared" ca="1" si="251"/>
        <v>0</v>
      </c>
      <c r="R538" s="306">
        <f t="shared" ca="1" si="252"/>
        <v>0</v>
      </c>
      <c r="S538" s="307">
        <f t="shared" ca="1" si="253"/>
        <v>5.081000000000004</v>
      </c>
      <c r="T538" s="304">
        <f t="shared" ca="1" si="233"/>
        <v>49.844610000000038</v>
      </c>
      <c r="U538" s="311">
        <f t="shared" ca="1" si="234"/>
        <v>0</v>
      </c>
      <c r="V538" s="306">
        <f t="shared" ca="1" si="235"/>
        <v>1.1328554854891941</v>
      </c>
      <c r="W538" s="304">
        <f t="shared" ca="1" si="236"/>
        <v>42.413908671900472</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1.4610416483494042</v>
      </c>
      <c r="AH538" s="304">
        <f t="shared" ca="1" si="260"/>
        <v>-8.3163059925412046</v>
      </c>
    </row>
    <row r="539" spans="1:34" x14ac:dyDescent="0.2">
      <c r="A539" s="347">
        <f t="shared" ca="1" si="238"/>
        <v>0.1</v>
      </c>
      <c r="B539" s="304">
        <f t="shared" ca="1" si="239"/>
        <v>35.500000000000234</v>
      </c>
      <c r="D539" s="306">
        <f t="shared" ca="1" si="240"/>
        <v>-0.67448541641269444</v>
      </c>
      <c r="E539" s="307">
        <f t="shared" ca="1" si="241"/>
        <v>-1.4897425624792575</v>
      </c>
      <c r="F539" s="304">
        <f t="shared" ca="1" si="242"/>
        <v>1.6353175469662369</v>
      </c>
      <c r="G539" s="306">
        <f t="shared" ca="1" si="243"/>
        <v>8.8548887144129136</v>
      </c>
      <c r="H539" s="307">
        <f t="shared" ca="1" si="244"/>
        <v>-110.21235162263231</v>
      </c>
      <c r="I539" s="304">
        <f t="shared" ca="1" si="245"/>
        <v>110.56749750417335</v>
      </c>
      <c r="J539" s="306">
        <f t="shared" ca="1" si="246"/>
        <v>843.83223085588361</v>
      </c>
      <c r="K539" s="307">
        <f t="shared" ca="1" si="247"/>
        <v>770.58216018837413</v>
      </c>
      <c r="L539" s="304">
        <f t="shared" ca="1" si="232"/>
        <v>1142.7378086997028</v>
      </c>
      <c r="M539" s="306">
        <f t="shared" ca="1" si="248"/>
        <v>-1.4906246504105811</v>
      </c>
      <c r="N539" s="304">
        <f t="shared" ca="1" si="249"/>
        <v>-85.406501306690075</v>
      </c>
      <c r="P539" s="310">
        <f t="shared" ca="1" si="250"/>
        <v>23</v>
      </c>
      <c r="Q539" s="304">
        <f t="shared" ca="1" si="251"/>
        <v>0</v>
      </c>
      <c r="R539" s="306">
        <f t="shared" ca="1" si="252"/>
        <v>0</v>
      </c>
      <c r="S539" s="307">
        <f t="shared" ca="1" si="253"/>
        <v>5.081000000000004</v>
      </c>
      <c r="T539" s="304">
        <f t="shared" ca="1" si="233"/>
        <v>49.844610000000038</v>
      </c>
      <c r="U539" s="311">
        <f t="shared" ca="1" si="234"/>
        <v>0</v>
      </c>
      <c r="V539" s="306">
        <f t="shared" ca="1" si="235"/>
        <v>1.1341057593907906</v>
      </c>
      <c r="W539" s="304">
        <f t="shared" ca="1" si="236"/>
        <v>42.570814043535997</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1.4303728703141445</v>
      </c>
      <c r="AH539" s="304">
        <f t="shared" ca="1" si="260"/>
        <v>-8.3475514016729857</v>
      </c>
    </row>
    <row r="540" spans="1:34" x14ac:dyDescent="0.2">
      <c r="A540" s="347">
        <f t="shared" ca="1" si="238"/>
        <v>0.1</v>
      </c>
      <c r="B540" s="304">
        <f t="shared" ca="1" si="239"/>
        <v>35.600000000000236</v>
      </c>
      <c r="D540" s="306">
        <f t="shared" ca="1" si="240"/>
        <v>-0.67099361447549333</v>
      </c>
      <c r="E540" s="307">
        <f t="shared" ca="1" si="241"/>
        <v>-1.4584795506527044</v>
      </c>
      <c r="F540" s="304">
        <f t="shared" ca="1" si="242"/>
        <v>1.6054267439964369</v>
      </c>
      <c r="G540" s="306">
        <f t="shared" ca="1" si="243"/>
        <v>8.7877893529653637</v>
      </c>
      <c r="H540" s="307">
        <f t="shared" ca="1" si="244"/>
        <v>-110.35819957769758</v>
      </c>
      <c r="I540" s="304">
        <f t="shared" ca="1" si="245"/>
        <v>110.70753116090621</v>
      </c>
      <c r="J540" s="306">
        <f t="shared" ca="1" si="246"/>
        <v>844.71436475925248</v>
      </c>
      <c r="K540" s="307">
        <f t="shared" ca="1" si="247"/>
        <v>759.5536326283576</v>
      </c>
      <c r="L540" s="304">
        <f t="shared" ca="1" si="232"/>
        <v>1135.9859501197898</v>
      </c>
      <c r="M540" s="306">
        <f t="shared" ca="1" si="248"/>
        <v>-1.4913343057998034</v>
      </c>
      <c r="N540" s="304">
        <f t="shared" ca="1" si="249"/>
        <v>-85.447161565401231</v>
      </c>
      <c r="P540" s="310">
        <f t="shared" ca="1" si="250"/>
        <v>23</v>
      </c>
      <c r="Q540" s="304">
        <f t="shared" ca="1" si="251"/>
        <v>0</v>
      </c>
      <c r="R540" s="306">
        <f t="shared" ca="1" si="252"/>
        <v>0</v>
      </c>
      <c r="S540" s="307">
        <f t="shared" ca="1" si="253"/>
        <v>5.081000000000004</v>
      </c>
      <c r="T540" s="304">
        <f t="shared" ca="1" si="233"/>
        <v>49.844610000000038</v>
      </c>
      <c r="U540" s="311">
        <f t="shared" ca="1" si="234"/>
        <v>0</v>
      </c>
      <c r="V540" s="306">
        <f t="shared" ca="1" si="235"/>
        <v>1.1353590359951364</v>
      </c>
      <c r="W540" s="304">
        <f t="shared" ca="1" si="236"/>
        <v>42.725877495473171</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1.4000577998145367</v>
      </c>
      <c r="AH540" s="304">
        <f t="shared" ca="1" si="260"/>
        <v>-8.3784322069545301</v>
      </c>
    </row>
    <row r="541" spans="1:34" x14ac:dyDescent="0.2">
      <c r="A541" s="347">
        <f t="shared" ca="1" si="238"/>
        <v>0.1</v>
      </c>
      <c r="B541" s="304">
        <f t="shared" ca="1" si="239"/>
        <v>35.700000000000237</v>
      </c>
      <c r="D541" s="306">
        <f t="shared" ca="1" si="240"/>
        <v>-0.66748923860212184</v>
      </c>
      <c r="E541" s="307">
        <f t="shared" ca="1" si="241"/>
        <v>-1.4275834842056732</v>
      </c>
      <c r="F541" s="304">
        <f t="shared" ca="1" si="242"/>
        <v>1.5759240108667834</v>
      </c>
      <c r="G541" s="306">
        <f t="shared" ca="1" si="243"/>
        <v>8.7210404291051518</v>
      </c>
      <c r="H541" s="307">
        <f t="shared" ca="1" si="244"/>
        <v>-110.50095792611815</v>
      </c>
      <c r="I541" s="304">
        <f t="shared" ca="1" si="245"/>
        <v>110.84456797135266</v>
      </c>
      <c r="J541" s="306">
        <f t="shared" ca="1" si="246"/>
        <v>845.58980624835601</v>
      </c>
      <c r="K541" s="307">
        <f t="shared" ca="1" si="247"/>
        <v>748.51067475316677</v>
      </c>
      <c r="L541" s="304">
        <f t="shared" ca="1" si="232"/>
        <v>1129.2875411738912</v>
      </c>
      <c r="M541" s="306">
        <f t="shared" ca="1" si="248"/>
        <v>-1.4920368232241039</v>
      </c>
      <c r="N541" s="304">
        <f t="shared" ca="1" si="249"/>
        <v>-85.487412848848038</v>
      </c>
      <c r="P541" s="310">
        <f t="shared" ca="1" si="250"/>
        <v>23</v>
      </c>
      <c r="Q541" s="304">
        <f t="shared" ca="1" si="251"/>
        <v>0</v>
      </c>
      <c r="R541" s="306">
        <f t="shared" ca="1" si="252"/>
        <v>0</v>
      </c>
      <c r="S541" s="307">
        <f t="shared" ca="1" si="253"/>
        <v>5.081000000000004</v>
      </c>
      <c r="T541" s="304">
        <f t="shared" ca="1" si="233"/>
        <v>49.844610000000038</v>
      </c>
      <c r="U541" s="311">
        <f t="shared" ca="1" si="234"/>
        <v>0</v>
      </c>
      <c r="V541" s="306">
        <f t="shared" ca="1" si="235"/>
        <v>1.1366152873865449</v>
      </c>
      <c r="W541" s="304">
        <f t="shared" ca="1" si="236"/>
        <v>42.879109893911568</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1.3700945784720933</v>
      </c>
      <c r="AH541" s="304">
        <f t="shared" ca="1" si="260"/>
        <v>-8.4089505009787722</v>
      </c>
    </row>
    <row r="542" spans="1:34" x14ac:dyDescent="0.2">
      <c r="A542" s="347">
        <f t="shared" ca="1" si="238"/>
        <v>0.1</v>
      </c>
      <c r="B542" s="304">
        <f t="shared" ca="1" si="239"/>
        <v>35.800000000000239</v>
      </c>
      <c r="D542" s="306">
        <f t="shared" ca="1" si="240"/>
        <v>-0.66397304878172658</v>
      </c>
      <c r="E542" s="307">
        <f t="shared" ca="1" si="241"/>
        <v>-1.3970521959001765</v>
      </c>
      <c r="F542" s="304">
        <f t="shared" ca="1" si="242"/>
        <v>1.5468080189790865</v>
      </c>
      <c r="G542" s="306">
        <f t="shared" ca="1" si="243"/>
        <v>8.654643124226979</v>
      </c>
      <c r="H542" s="307">
        <f t="shared" ca="1" si="244"/>
        <v>-110.64066314570816</v>
      </c>
      <c r="I542" s="304">
        <f t="shared" ca="1" si="245"/>
        <v>110.97864294056669</v>
      </c>
      <c r="J542" s="306">
        <f t="shared" ca="1" si="246"/>
        <v>846.45859042602262</v>
      </c>
      <c r="K542" s="307">
        <f t="shared" ca="1" si="247"/>
        <v>737.45359369957544</v>
      </c>
      <c r="L542" s="304">
        <f t="shared" ca="1" si="232"/>
        <v>1122.6441770064225</v>
      </c>
      <c r="M542" s="306">
        <f t="shared" ca="1" si="248"/>
        <v>-1.4927323014174341</v>
      </c>
      <c r="N542" s="304">
        <f t="shared" ca="1" si="249"/>
        <v>-85.527260814069251</v>
      </c>
      <c r="P542" s="310">
        <f t="shared" ca="1" si="250"/>
        <v>23</v>
      </c>
      <c r="Q542" s="304">
        <f t="shared" ca="1" si="251"/>
        <v>0</v>
      </c>
      <c r="R542" s="306">
        <f t="shared" ca="1" si="252"/>
        <v>0</v>
      </c>
      <c r="S542" s="307">
        <f t="shared" ca="1" si="253"/>
        <v>5.081000000000004</v>
      </c>
      <c r="T542" s="304">
        <f t="shared" ca="1" si="233"/>
        <v>49.844610000000038</v>
      </c>
      <c r="U542" s="311">
        <f t="shared" ca="1" si="234"/>
        <v>0</v>
      </c>
      <c r="V542" s="306">
        <f t="shared" ca="1" si="235"/>
        <v>1.1378744859439791</v>
      </c>
      <c r="W542" s="304">
        <f t="shared" ca="1" si="236"/>
        <v>43.030522328589555</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1.3404812958980159</v>
      </c>
      <c r="AH542" s="304">
        <f t="shared" ca="1" si="260"/>
        <v>-8.4391084223403929</v>
      </c>
    </row>
    <row r="543" spans="1:34" x14ac:dyDescent="0.2">
      <c r="A543" s="347">
        <f t="shared" ca="1" si="238"/>
        <v>0.1</v>
      </c>
      <c r="B543" s="304">
        <f t="shared" ca="1" si="239"/>
        <v>35.90000000000024</v>
      </c>
      <c r="D543" s="306">
        <f t="shared" ca="1" si="240"/>
        <v>-0.66044579190582153</v>
      </c>
      <c r="E543" s="307">
        <f t="shared" ca="1" si="241"/>
        <v>-1.3668834740624636</v>
      </c>
      <c r="F543" s="304">
        <f t="shared" ca="1" si="242"/>
        <v>1.5180774274427431</v>
      </c>
      <c r="G543" s="306">
        <f t="shared" ca="1" si="243"/>
        <v>8.5885985450363975</v>
      </c>
      <c r="H543" s="307">
        <f t="shared" ca="1" si="244"/>
        <v>-110.77735149311441</v>
      </c>
      <c r="I543" s="304">
        <f t="shared" ca="1" si="245"/>
        <v>111.10979087729766</v>
      </c>
      <c r="J543" s="306">
        <f t="shared" ca="1" si="246"/>
        <v>847.32075250948583</v>
      </c>
      <c r="K543" s="307">
        <f t="shared" ca="1" si="247"/>
        <v>726.38269296763428</v>
      </c>
      <c r="L543" s="304">
        <f t="shared" ca="1" si="232"/>
        <v>1116.0574690741305</v>
      </c>
      <c r="M543" s="306">
        <f t="shared" ca="1" si="248"/>
        <v>-1.493420837122152</v>
      </c>
      <c r="N543" s="304">
        <f t="shared" ca="1" si="249"/>
        <v>-85.566711003993646</v>
      </c>
      <c r="P543" s="310">
        <f t="shared" ca="1" si="250"/>
        <v>23</v>
      </c>
      <c r="Q543" s="304">
        <f t="shared" ca="1" si="251"/>
        <v>0</v>
      </c>
      <c r="R543" s="306">
        <f t="shared" ca="1" si="252"/>
        <v>0</v>
      </c>
      <c r="S543" s="307">
        <f t="shared" ca="1" si="253"/>
        <v>5.081000000000004</v>
      </c>
      <c r="T543" s="304">
        <f t="shared" ca="1" si="233"/>
        <v>49.844610000000038</v>
      </c>
      <c r="U543" s="311">
        <f t="shared" ca="1" si="234"/>
        <v>0</v>
      </c>
      <c r="V543" s="306">
        <f t="shared" ca="1" si="235"/>
        <v>1.1391366043398141</v>
      </c>
      <c r="W543" s="304">
        <f t="shared" ca="1" si="236"/>
        <v>43.180126102779496</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1.3112159918847439</v>
      </c>
      <c r="AH543" s="304">
        <f t="shared" ca="1" si="260"/>
        <v>-8.468908153629112</v>
      </c>
    </row>
    <row r="544" spans="1:34" x14ac:dyDescent="0.2">
      <c r="A544" s="347">
        <f t="shared" ca="1" si="238"/>
        <v>0.1</v>
      </c>
      <c r="B544" s="304">
        <f t="shared" ca="1" si="239"/>
        <v>36.000000000000242</v>
      </c>
      <c r="D544" s="306">
        <f t="shared" ca="1" si="240"/>
        <v>-0.65690820182796583</v>
      </c>
      <c r="E544" s="307">
        <f t="shared" ca="1" si="241"/>
        <v>-1.3370750645735505</v>
      </c>
      <c r="F544" s="304">
        <f t="shared" ca="1" si="242"/>
        <v>1.4897308864131185</v>
      </c>
      <c r="G544" s="306">
        <f t="shared" ca="1" si="243"/>
        <v>8.5229077248536012</v>
      </c>
      <c r="H544" s="307">
        <f t="shared" ca="1" si="244"/>
        <v>-110.91105899957176</v>
      </c>
      <c r="I544" s="304">
        <f t="shared" ca="1" si="245"/>
        <v>111.23804638923167</v>
      </c>
      <c r="J544" s="306">
        <f t="shared" ca="1" si="246"/>
        <v>848.17632782298028</v>
      </c>
      <c r="K544" s="307">
        <f t="shared" ca="1" si="247"/>
        <v>715.29827244299997</v>
      </c>
      <c r="L544" s="304">
        <f t="shared" ca="1" si="232"/>
        <v>1109.5290449732336</v>
      </c>
      <c r="M544" s="306">
        <f t="shared" ca="1" si="248"/>
        <v>-1.4941025251408129</v>
      </c>
      <c r="N544" s="304">
        <f t="shared" ca="1" si="249"/>
        <v>-85.605768850407557</v>
      </c>
      <c r="P544" s="310">
        <f t="shared" ca="1" si="250"/>
        <v>23</v>
      </c>
      <c r="Q544" s="304">
        <f t="shared" ca="1" si="251"/>
        <v>0</v>
      </c>
      <c r="R544" s="306">
        <f t="shared" ca="1" si="252"/>
        <v>0</v>
      </c>
      <c r="S544" s="307">
        <f t="shared" ca="1" si="253"/>
        <v>5.081000000000004</v>
      </c>
      <c r="T544" s="304">
        <f t="shared" ca="1" si="233"/>
        <v>49.844610000000038</v>
      </c>
      <c r="U544" s="311">
        <f t="shared" ca="1" si="234"/>
        <v>0</v>
      </c>
      <c r="V544" s="306">
        <f t="shared" ca="1" si="235"/>
        <v>1.140401615538569</v>
      </c>
      <c r="W544" s="304">
        <f t="shared" ca="1" si="236"/>
        <v>43.327932723475207</v>
      </c>
      <c r="Y544" s="314" t="str">
        <f t="shared" ca="1" si="254"/>
        <v/>
      </c>
      <c r="Z544" s="315" t="str">
        <f t="shared" ca="1" si="255"/>
        <v/>
      </c>
      <c r="AA544" s="316" t="str">
        <f t="shared" ca="1" si="256"/>
        <v/>
      </c>
      <c r="AC544" s="310">
        <f t="shared" ca="1" si="257"/>
        <v>36.000000000000242</v>
      </c>
      <c r="AD544" s="323">
        <f t="shared" ca="1" si="258"/>
        <v>848.17632782298028</v>
      </c>
      <c r="AE544" s="324" t="e">
        <f t="shared" ca="1" si="237"/>
        <v>#N/A</v>
      </c>
      <c r="AG544" s="306">
        <f t="shared" ca="1" si="259"/>
        <v>1.2822966585531717</v>
      </c>
      <c r="AH544" s="304">
        <f t="shared" ca="1" si="260"/>
        <v>-8.4983519194606298</v>
      </c>
    </row>
    <row r="545" spans="1:34" x14ac:dyDescent="0.2">
      <c r="A545" s="347">
        <f t="shared" ca="1" si="238"/>
        <v>0.1</v>
      </c>
      <c r="B545" s="304">
        <f t="shared" ca="1" si="239"/>
        <v>36.100000000000243</v>
      </c>
      <c r="D545" s="306">
        <f t="shared" ca="1" si="240"/>
        <v>-0.65336099942832659</v>
      </c>
      <c r="E545" s="307">
        <f t="shared" ca="1" si="241"/>
        <v>-1.3076246728215057</v>
      </c>
      <c r="F545" s="304">
        <f t="shared" ca="1" si="242"/>
        <v>1.4617670404498562</v>
      </c>
      <c r="G545" s="306">
        <f t="shared" ca="1" si="243"/>
        <v>8.4575716249107682</v>
      </c>
      <c r="H545" s="307">
        <f t="shared" ca="1" si="244"/>
        <v>-111.04182146685392</v>
      </c>
      <c r="I545" s="304">
        <f t="shared" ca="1" si="245"/>
        <v>111.36344387844314</v>
      </c>
      <c r="J545" s="306">
        <f t="shared" ca="1" si="246"/>
        <v>849.02535179046845</v>
      </c>
      <c r="K545" s="307">
        <f t="shared" ca="1" si="247"/>
        <v>704.20062841967865</v>
      </c>
      <c r="L545" s="304">
        <f t="shared" ca="1" si="232"/>
        <v>1103.0605482246199</v>
      </c>
      <c r="M545" s="306">
        <f t="shared" ca="1" si="248"/>
        <v>-1.4947774583863762</v>
      </c>
      <c r="N545" s="304">
        <f t="shared" ca="1" si="249"/>
        <v>-85.644439676831396</v>
      </c>
      <c r="P545" s="310">
        <f t="shared" ca="1" si="250"/>
        <v>23</v>
      </c>
      <c r="Q545" s="304">
        <f t="shared" ca="1" si="251"/>
        <v>0</v>
      </c>
      <c r="R545" s="306">
        <f t="shared" ca="1" si="252"/>
        <v>0</v>
      </c>
      <c r="S545" s="307">
        <f t="shared" ca="1" si="253"/>
        <v>5.081000000000004</v>
      </c>
      <c r="T545" s="304">
        <f t="shared" ca="1" si="233"/>
        <v>49.844610000000038</v>
      </c>
      <c r="U545" s="311">
        <f t="shared" ca="1" si="234"/>
        <v>0</v>
      </c>
      <c r="V545" s="306">
        <f t="shared" ca="1" si="235"/>
        <v>1.1416694927955833</v>
      </c>
      <c r="W545" s="304">
        <f t="shared" ca="1" si="236"/>
        <v>43.473953891770726</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1.2537212424557342</v>
      </c>
      <c r="AH545" s="304">
        <f t="shared" ca="1" si="260"/>
        <v>-8.5274419845453995</v>
      </c>
    </row>
    <row r="546" spans="1:34" x14ac:dyDescent="0.2">
      <c r="A546" s="347">
        <f t="shared" ca="1" si="238"/>
        <v>0.1</v>
      </c>
      <c r="B546" s="304">
        <f t="shared" ca="1" si="239"/>
        <v>36.200000000000244</v>
      </c>
      <c r="D546" s="306">
        <f t="shared" ca="1" si="240"/>
        <v>-0.64980489268292274</v>
      </c>
      <c r="E546" s="307">
        <f t="shared" ca="1" si="241"/>
        <v>-1.2785299656156894</v>
      </c>
      <c r="F546" s="304">
        <f t="shared" ca="1" si="242"/>
        <v>1.4341845318967572</v>
      </c>
      <c r="G546" s="306">
        <f t="shared" ca="1" si="243"/>
        <v>8.3925911356424763</v>
      </c>
      <c r="H546" s="307">
        <f t="shared" ca="1" si="244"/>
        <v>-111.16967446341549</v>
      </c>
      <c r="I546" s="304">
        <f t="shared" ca="1" si="245"/>
        <v>111.48601753705188</v>
      </c>
      <c r="J546" s="306">
        <f t="shared" ca="1" si="246"/>
        <v>849.86785992849616</v>
      </c>
      <c r="K546" s="307">
        <f t="shared" ca="1" si="247"/>
        <v>693.0900536231652</v>
      </c>
      <c r="L546" s="304">
        <f t="shared" ca="1" si="232"/>
        <v>1096.6536380146667</v>
      </c>
      <c r="M546" s="306">
        <f t="shared" ca="1" si="248"/>
        <v>-1.4954457279308884</v>
      </c>
      <c r="N546" s="304">
        <f t="shared" ca="1" si="249"/>
        <v>-85.682728701309074</v>
      </c>
      <c r="P546" s="310">
        <f t="shared" ca="1" si="250"/>
        <v>23</v>
      </c>
      <c r="Q546" s="304">
        <f t="shared" ca="1" si="251"/>
        <v>0</v>
      </c>
      <c r="R546" s="306">
        <f t="shared" ca="1" si="252"/>
        <v>0</v>
      </c>
      <c r="S546" s="307">
        <f t="shared" ca="1" si="253"/>
        <v>5.081000000000004</v>
      </c>
      <c r="T546" s="304">
        <f t="shared" ca="1" si="233"/>
        <v>49.844610000000038</v>
      </c>
      <c r="U546" s="311">
        <f t="shared" ca="1" si="234"/>
        <v>0</v>
      </c>
      <c r="V546" s="306">
        <f t="shared" ca="1" si="235"/>
        <v>1.1429402096556653</v>
      </c>
      <c r="W546" s="304">
        <f t="shared" ca="1" si="236"/>
        <v>43.618201493431172</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1.2254876466356706</v>
      </c>
      <c r="AH546" s="304">
        <f t="shared" ca="1" si="260"/>
        <v>-8.5561806517950583</v>
      </c>
    </row>
    <row r="547" spans="1:34" x14ac:dyDescent="0.2">
      <c r="A547" s="347">
        <f t="shared" ca="1" si="238"/>
        <v>0.1</v>
      </c>
      <c r="B547" s="304">
        <f t="shared" ca="1" si="239"/>
        <v>36.300000000000246</v>
      </c>
      <c r="D547" s="306">
        <f t="shared" ca="1" si="240"/>
        <v>-0.64624057673733148</v>
      </c>
      <c r="E547" s="307">
        <f t="shared" ca="1" si="241"/>
        <v>-1.2497885730627569</v>
      </c>
      <c r="F547" s="304">
        <f t="shared" ca="1" si="242"/>
        <v>1.4069820042843622</v>
      </c>
      <c r="G547" s="306">
        <f t="shared" ca="1" si="243"/>
        <v>8.3279670779687436</v>
      </c>
      <c r="H547" s="307">
        <f t="shared" ca="1" si="244"/>
        <v>-111.29465332072176</v>
      </c>
      <c r="I547" s="304">
        <f t="shared" ca="1" si="245"/>
        <v>111.60580134308151</v>
      </c>
      <c r="J547" s="306">
        <f t="shared" ca="1" si="246"/>
        <v>850.70388783917667</v>
      </c>
      <c r="K547" s="307">
        <f t="shared" ca="1" si="247"/>
        <v>681.96683723395836</v>
      </c>
      <c r="L547" s="304">
        <f t="shared" ca="1" si="232"/>
        <v>1090.3099888892052</v>
      </c>
      <c r="M547" s="306">
        <f t="shared" ca="1" si="248"/>
        <v>-1.4961074230526916</v>
      </c>
      <c r="N547" s="304">
        <f t="shared" ca="1" si="249"/>
        <v>-85.720641039112792</v>
      </c>
      <c r="P547" s="310">
        <f t="shared" ca="1" si="250"/>
        <v>23</v>
      </c>
      <c r="Q547" s="304">
        <f t="shared" ca="1" si="251"/>
        <v>0</v>
      </c>
      <c r="R547" s="306">
        <f t="shared" ca="1" si="252"/>
        <v>0</v>
      </c>
      <c r="S547" s="307">
        <f t="shared" ca="1" si="253"/>
        <v>5.081000000000004</v>
      </c>
      <c r="T547" s="304">
        <f t="shared" ca="1" si="233"/>
        <v>49.844610000000038</v>
      </c>
      <c r="U547" s="311">
        <f t="shared" ca="1" si="234"/>
        <v>0</v>
      </c>
      <c r="V547" s="306">
        <f t="shared" ca="1" si="235"/>
        <v>1.1442137399516952</v>
      </c>
      <c r="W547" s="304">
        <f t="shared" ca="1" si="236"/>
        <v>43.760687589654744</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1.1975937326426784</v>
      </c>
      <c r="AH547" s="304">
        <f t="shared" ca="1" si="260"/>
        <v>-8.584570260466668</v>
      </c>
    </row>
    <row r="548" spans="1:34" x14ac:dyDescent="0.2">
      <c r="A548" s="347">
        <f t="shared" ca="1" si="238"/>
        <v>0.1</v>
      </c>
      <c r="B548" s="304">
        <f t="shared" ca="1" si="239"/>
        <v>36.400000000000247</v>
      </c>
      <c r="D548" s="306">
        <f t="shared" ca="1" si="240"/>
        <v>-0.64266873398465407</v>
      </c>
      <c r="E548" s="307">
        <f t="shared" ca="1" si="241"/>
        <v>-1.2213980904046835</v>
      </c>
      <c r="F548" s="304">
        <f t="shared" ca="1" si="242"/>
        <v>1.3801581057565997</v>
      </c>
      <c r="G548" s="306">
        <f t="shared" ca="1" si="243"/>
        <v>8.263700204570279</v>
      </c>
      <c r="H548" s="307">
        <f t="shared" ca="1" si="244"/>
        <v>-111.41679312976223</v>
      </c>
      <c r="I548" s="304">
        <f t="shared" ca="1" si="245"/>
        <v>111.72282905651488</v>
      </c>
      <c r="J548" s="306">
        <f t="shared" ca="1" si="246"/>
        <v>851.53347120330363</v>
      </c>
      <c r="K548" s="307">
        <f t="shared" ca="1" si="247"/>
        <v>670.83126491143412</v>
      </c>
      <c r="L548" s="304">
        <f t="shared" ca="1" si="232"/>
        <v>1084.0312903981242</v>
      </c>
      <c r="M548" s="306">
        <f t="shared" ca="1" si="248"/>
        <v>-1.4967626312822098</v>
      </c>
      <c r="N548" s="304">
        <f t="shared" ca="1" si="249"/>
        <v>-85.758181705366425</v>
      </c>
      <c r="P548" s="310">
        <f t="shared" ca="1" si="250"/>
        <v>23</v>
      </c>
      <c r="Q548" s="304">
        <f t="shared" ca="1" si="251"/>
        <v>0</v>
      </c>
      <c r="R548" s="306">
        <f t="shared" ca="1" si="252"/>
        <v>0</v>
      </c>
      <c r="S548" s="307">
        <f t="shared" ca="1" si="253"/>
        <v>5.081000000000004</v>
      </c>
      <c r="T548" s="304">
        <f t="shared" ca="1" si="233"/>
        <v>49.844610000000038</v>
      </c>
      <c r="U548" s="311">
        <f t="shared" ca="1" si="234"/>
        <v>0</v>
      </c>
      <c r="V548" s="306">
        <f t="shared" ca="1" si="235"/>
        <v>1.1454900578031952</v>
      </c>
      <c r="W548" s="304">
        <f t="shared" ca="1" si="236"/>
        <v>43.901424408025811</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1.1700373225052942</v>
      </c>
      <c r="AH548" s="304">
        <f t="shared" ca="1" si="260"/>
        <v>-8.6126131843445606</v>
      </c>
    </row>
    <row r="549" spans="1:34" x14ac:dyDescent="0.2">
      <c r="A549" s="347">
        <f t="shared" ca="1" si="238"/>
        <v>0.1</v>
      </c>
      <c r="B549" s="304">
        <f t="shared" ca="1" si="239"/>
        <v>36.500000000000249</v>
      </c>
      <c r="D549" s="306">
        <f t="shared" ca="1" si="240"/>
        <v>-0.63909003414755805</v>
      </c>
      <c r="E549" s="307">
        <f t="shared" ca="1" si="241"/>
        <v>-1.1933560798187415</v>
      </c>
      <c r="F549" s="304">
        <f t="shared" ca="1" si="242"/>
        <v>1.3537114925223475</v>
      </c>
      <c r="G549" s="306">
        <f t="shared" ca="1" si="243"/>
        <v>8.1997912011555236</v>
      </c>
      <c r="H549" s="307">
        <f t="shared" ca="1" si="244"/>
        <v>-111.53612873774409</v>
      </c>
      <c r="I549" s="304">
        <f t="shared" ca="1" si="245"/>
        <v>111.83713421554206</v>
      </c>
      <c r="J549" s="306">
        <f t="shared" ca="1" si="246"/>
        <v>852.35664577358989</v>
      </c>
      <c r="K549" s="307">
        <f t="shared" ca="1" si="247"/>
        <v>659.68361881805879</v>
      </c>
      <c r="L549" s="304">
        <f t="shared" ca="1" si="232"/>
        <v>1077.819246688096</v>
      </c>
      <c r="M549" s="306">
        <f t="shared" ca="1" si="248"/>
        <v>-1.497411438446363</v>
      </c>
      <c r="N549" s="304">
        <f t="shared" ca="1" si="249"/>
        <v>-85.795355617590261</v>
      </c>
      <c r="P549" s="310">
        <f t="shared" ca="1" si="250"/>
        <v>23</v>
      </c>
      <c r="Q549" s="304">
        <f t="shared" ca="1" si="251"/>
        <v>0</v>
      </c>
      <c r="R549" s="306">
        <f t="shared" ca="1" si="252"/>
        <v>0</v>
      </c>
      <c r="S549" s="307">
        <f t="shared" ca="1" si="253"/>
        <v>5.081000000000004</v>
      </c>
      <c r="T549" s="304">
        <f t="shared" ca="1" si="233"/>
        <v>49.844610000000038</v>
      </c>
      <c r="U549" s="311">
        <f t="shared" ca="1" si="234"/>
        <v>0</v>
      </c>
      <c r="V549" s="306">
        <f t="shared" ca="1" si="235"/>
        <v>1.1467691376148619</v>
      </c>
      <c r="W549" s="304">
        <f t="shared" ca="1" si="236"/>
        <v>44.040424333658244</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1.1428162006602829</v>
      </c>
      <c r="AH549" s="304">
        <f t="shared" ca="1" si="260"/>
        <v>-8.6403118299598063</v>
      </c>
    </row>
    <row r="550" spans="1:34" x14ac:dyDescent="0.2">
      <c r="A550" s="347">
        <f t="shared" ca="1" si="238"/>
        <v>0.1</v>
      </c>
      <c r="B550" s="304">
        <f t="shared" ca="1" si="239"/>
        <v>36.60000000000025</v>
      </c>
      <c r="D550" s="306">
        <f t="shared" ca="1" si="240"/>
        <v>-0.63550513436416434</v>
      </c>
      <c r="E550" s="307">
        <f t="shared" ca="1" si="241"/>
        <v>-1.1656600721796408</v>
      </c>
      <c r="F550" s="304">
        <f t="shared" ca="1" si="242"/>
        <v>1.3276408323326983</v>
      </c>
      <c r="G550" s="306">
        <f t="shared" ca="1" si="243"/>
        <v>8.1362406877191074</v>
      </c>
      <c r="H550" s="307">
        <f t="shared" ca="1" si="244"/>
        <v>-111.65269474496206</v>
      </c>
      <c r="I550" s="304">
        <f t="shared" ca="1" si="245"/>
        <v>111.94875013299691</v>
      </c>
      <c r="J550" s="306">
        <f t="shared" ca="1" si="246"/>
        <v>853.17344736803364</v>
      </c>
      <c r="K550" s="307">
        <f t="shared" ca="1" si="247"/>
        <v>648.52417764392351</v>
      </c>
      <c r="L550" s="304">
        <f t="shared" ca="1" si="232"/>
        <v>1071.6755760408942</v>
      </c>
      <c r="M550" s="306">
        <f t="shared" ca="1" si="248"/>
        <v>-1.4980539287116543</v>
      </c>
      <c r="N550" s="304">
        <f t="shared" ca="1" si="249"/>
        <v>-85.83216759816969</v>
      </c>
      <c r="P550" s="310">
        <f t="shared" ca="1" si="250"/>
        <v>23</v>
      </c>
      <c r="Q550" s="304">
        <f t="shared" ca="1" si="251"/>
        <v>0</v>
      </c>
      <c r="R550" s="306">
        <f t="shared" ca="1" si="252"/>
        <v>0</v>
      </c>
      <c r="S550" s="307">
        <f t="shared" ca="1" si="253"/>
        <v>5.081000000000004</v>
      </c>
      <c r="T550" s="304">
        <f t="shared" ca="1" si="233"/>
        <v>49.844610000000038</v>
      </c>
      <c r="U550" s="311">
        <f t="shared" ca="1" si="234"/>
        <v>0</v>
      </c>
      <c r="V550" s="306">
        <f t="shared" ca="1" si="235"/>
        <v>1.148050954075067</v>
      </c>
      <c r="W550" s="304">
        <f t="shared" ca="1" si="236"/>
        <v>44.177699900528566</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1.1159281158394005</v>
      </c>
      <c r="AH550" s="304">
        <f t="shared" ca="1" si="260"/>
        <v>-8.6676686348471179</v>
      </c>
    </row>
    <row r="551" spans="1:34" x14ac:dyDescent="0.2">
      <c r="A551" s="347">
        <f t="shared" ca="1" si="238"/>
        <v>0.1</v>
      </c>
      <c r="B551" s="304">
        <f t="shared" ca="1" si="239"/>
        <v>36.700000000000252</v>
      </c>
      <c r="D551" s="306">
        <f t="shared" ca="1" si="240"/>
        <v>-0.6319146792776329</v>
      </c>
      <c r="E551" s="307">
        <f t="shared" ca="1" si="241"/>
        <v>-1.1383075687839188</v>
      </c>
      <c r="F551" s="304">
        <f t="shared" ca="1" si="242"/>
        <v>1.301944807984313</v>
      </c>
      <c r="G551" s="306">
        <f t="shared" ca="1" si="243"/>
        <v>8.0730492197913435</v>
      </c>
      <c r="H551" s="307">
        <f t="shared" ca="1" si="244"/>
        <v>-111.76652550184045</v>
      </c>
      <c r="I551" s="304">
        <f t="shared" ca="1" si="245"/>
        <v>112.05770989297757</v>
      </c>
      <c r="J551" s="306">
        <f t="shared" ca="1" si="246"/>
        <v>853.98391186340916</v>
      </c>
      <c r="K551" s="307">
        <f t="shared" ca="1" si="247"/>
        <v>637.35321663158334</v>
      </c>
      <c r="L551" s="304">
        <f t="shared" ca="1" si="232"/>
        <v>1065.6020103547839</v>
      </c>
      <c r="M551" s="306">
        <f t="shared" ca="1" si="248"/>
        <v>-1.4986901846259761</v>
      </c>
      <c r="N551" s="304">
        <f t="shared" ca="1" si="249"/>
        <v>-85.868622376750565</v>
      </c>
      <c r="P551" s="310">
        <f t="shared" ca="1" si="250"/>
        <v>23</v>
      </c>
      <c r="Q551" s="304">
        <f t="shared" ca="1" si="251"/>
        <v>0</v>
      </c>
      <c r="R551" s="306">
        <f t="shared" ca="1" si="252"/>
        <v>0</v>
      </c>
      <c r="S551" s="307">
        <f t="shared" ca="1" si="253"/>
        <v>5.081000000000004</v>
      </c>
      <c r="T551" s="304">
        <f t="shared" ca="1" si="233"/>
        <v>49.844610000000038</v>
      </c>
      <c r="U551" s="311">
        <f t="shared" ca="1" si="234"/>
        <v>0</v>
      </c>
      <c r="V551" s="306">
        <f t="shared" ca="1" si="235"/>
        <v>1.1493354821543225</v>
      </c>
      <c r="W551" s="304">
        <f t="shared" ca="1" si="236"/>
        <v>44.313263782997588</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1.0893707829138073</v>
      </c>
      <c r="AH551" s="304">
        <f t="shared" ca="1" si="260"/>
        <v>-8.6946860658391127</v>
      </c>
    </row>
    <row r="552" spans="1:34" x14ac:dyDescent="0.2">
      <c r="A552" s="347">
        <f t="shared" ca="1" si="238"/>
        <v>0.1</v>
      </c>
      <c r="B552" s="304">
        <f t="shared" ca="1" si="239"/>
        <v>36.800000000000253</v>
      </c>
      <c r="D552" s="306">
        <f t="shared" ca="1" si="240"/>
        <v>-0.62831930112921985</v>
      </c>
      <c r="E552" s="307">
        <f t="shared" ca="1" si="241"/>
        <v>-1.1112960430368179</v>
      </c>
      <c r="F552" s="304">
        <f t="shared" ca="1" si="242"/>
        <v>1.2766221208489223</v>
      </c>
      <c r="G552" s="306">
        <f t="shared" ca="1" si="243"/>
        <v>8.0102172896784207</v>
      </c>
      <c r="H552" s="307">
        <f t="shared" ca="1" si="244"/>
        <v>-111.87765510614413</v>
      </c>
      <c r="I552" s="304">
        <f t="shared" ca="1" si="245"/>
        <v>112.16404634764743</v>
      </c>
      <c r="J552" s="306">
        <f t="shared" ca="1" si="246"/>
        <v>854.78807518888266</v>
      </c>
      <c r="K552" s="307">
        <f t="shared" ca="1" si="247"/>
        <v>626.1710076011841</v>
      </c>
      <c r="L552" s="304">
        <f t="shared" ca="1" si="232"/>
        <v>1059.6002945664923</v>
      </c>
      <c r="M552" s="306">
        <f t="shared" ca="1" si="248"/>
        <v>-1.4993202871591798</v>
      </c>
      <c r="N552" s="304">
        <f t="shared" ca="1" si="249"/>
        <v>-85.904724592563639</v>
      </c>
      <c r="P552" s="310">
        <f t="shared" ca="1" si="250"/>
        <v>23</v>
      </c>
      <c r="Q552" s="304">
        <f t="shared" ca="1" si="251"/>
        <v>0</v>
      </c>
      <c r="R552" s="306">
        <f t="shared" ca="1" si="252"/>
        <v>0</v>
      </c>
      <c r="S552" s="307">
        <f t="shared" ca="1" si="253"/>
        <v>5.081000000000004</v>
      </c>
      <c r="T552" s="304">
        <f t="shared" ca="1" si="233"/>
        <v>49.844610000000038</v>
      </c>
      <c r="U552" s="311">
        <f t="shared" ca="1" si="234"/>
        <v>0</v>
      </c>
      <c r="V552" s="306">
        <f t="shared" ca="1" si="235"/>
        <v>1.1506226971037163</v>
      </c>
      <c r="W552" s="304">
        <f t="shared" ca="1" si="236"/>
        <v>44.447128787520249</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1.0631418846966234</v>
      </c>
      <c r="AH552" s="304">
        <f t="shared" ca="1" si="260"/>
        <v>-8.7213666173976687</v>
      </c>
    </row>
    <row r="553" spans="1:34" x14ac:dyDescent="0.2">
      <c r="A553" s="347">
        <f t="shared" ca="1" si="238"/>
        <v>0.1</v>
      </c>
      <c r="B553" s="304">
        <f t="shared" ca="1" si="239"/>
        <v>36.900000000000254</v>
      </c>
      <c r="D553" s="306">
        <f t="shared" ca="1" si="240"/>
        <v>-0.62471961985465119</v>
      </c>
      <c r="E553" s="307">
        <f t="shared" ca="1" si="241"/>
        <v>-1.0846229421017224</v>
      </c>
      <c r="F553" s="304">
        <f t="shared" ca="1" si="242"/>
        <v>1.2516714944284446</v>
      </c>
      <c r="G553" s="306">
        <f t="shared" ca="1" si="243"/>
        <v>7.9477453276929557</v>
      </c>
      <c r="H553" s="307">
        <f t="shared" ca="1" si="244"/>
        <v>-111.9861174003543</v>
      </c>
      <c r="I553" s="304">
        <f t="shared" ca="1" si="245"/>
        <v>112.26779211421146</v>
      </c>
      <c r="J553" s="306">
        <f t="shared" ca="1" si="246"/>
        <v>855.58597331975125</v>
      </c>
      <c r="K553" s="307">
        <f t="shared" ca="1" si="247"/>
        <v>614.97781897585924</v>
      </c>
      <c r="L553" s="304">
        <f t="shared" ca="1" si="232"/>
        <v>1053.6721860112903</v>
      </c>
      <c r="M553" s="306">
        <f t="shared" ca="1" si="248"/>
        <v>-1.4999443157424484</v>
      </c>
      <c r="N553" s="304">
        <f t="shared" ca="1" si="249"/>
        <v>-85.940478796680452</v>
      </c>
      <c r="P553" s="310">
        <f t="shared" ca="1" si="250"/>
        <v>23</v>
      </c>
      <c r="Q553" s="304">
        <f t="shared" ca="1" si="251"/>
        <v>0</v>
      </c>
      <c r="R553" s="306">
        <f t="shared" ca="1" si="252"/>
        <v>0</v>
      </c>
      <c r="S553" s="307">
        <f t="shared" ca="1" si="253"/>
        <v>5.081000000000004</v>
      </c>
      <c r="T553" s="304">
        <f t="shared" ca="1" si="233"/>
        <v>49.844610000000038</v>
      </c>
      <c r="U553" s="311">
        <f t="shared" ca="1" si="234"/>
        <v>0</v>
      </c>
      <c r="V553" s="306">
        <f t="shared" ca="1" si="235"/>
        <v>1.1519125744533203</v>
      </c>
      <c r="W553" s="304">
        <f t="shared" ca="1" si="236"/>
        <v>44.579307844541951</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1.0372390737038248</v>
      </c>
      <c r="AH553" s="304">
        <f t="shared" ca="1" si="260"/>
        <v>-8.74771280998233</v>
      </c>
    </row>
    <row r="554" spans="1:34" x14ac:dyDescent="0.2">
      <c r="A554" s="347">
        <f t="shared" ca="1" si="238"/>
        <v>0.1</v>
      </c>
      <c r="B554" s="304">
        <f t="shared" ca="1" si="239"/>
        <v>37.000000000000256</v>
      </c>
      <c r="D554" s="306">
        <f t="shared" ca="1" si="240"/>
        <v>-0.62111624318362446</v>
      </c>
      <c r="E554" s="307">
        <f t="shared" ca="1" si="241"/>
        <v>-1.0582856885125054</v>
      </c>
      <c r="F554" s="304">
        <f t="shared" ca="1" si="242"/>
        <v>1.2270916779348342</v>
      </c>
      <c r="G554" s="306">
        <f t="shared" ca="1" si="243"/>
        <v>7.8856337033745936</v>
      </c>
      <c r="H554" s="307">
        <f t="shared" ca="1" si="244"/>
        <v>-112.09194596920555</v>
      </c>
      <c r="I554" s="304">
        <f t="shared" ca="1" si="245"/>
        <v>112.3689795720647</v>
      </c>
      <c r="J554" s="306">
        <f t="shared" ca="1" si="246"/>
        <v>856.37764227130458</v>
      </c>
      <c r="K554" s="307">
        <f t="shared" ca="1" si="247"/>
        <v>603.77391580738129</v>
      </c>
      <c r="L554" s="304">
        <f t="shared" ca="1" si="232"/>
        <v>1047.8194537187871</v>
      </c>
      <c r="M554" s="306">
        <f t="shared" ca="1" si="248"/>
        <v>-1.5005623483065165</v>
      </c>
      <c r="N554" s="304">
        <f t="shared" ca="1" si="249"/>
        <v>-85.975889454203212</v>
      </c>
      <c r="P554" s="310">
        <f t="shared" ca="1" si="250"/>
        <v>23</v>
      </c>
      <c r="Q554" s="304">
        <f t="shared" ca="1" si="251"/>
        <v>0</v>
      </c>
      <c r="R554" s="306">
        <f t="shared" ca="1" si="252"/>
        <v>0</v>
      </c>
      <c r="S554" s="307">
        <f t="shared" ca="1" si="253"/>
        <v>5.081000000000004</v>
      </c>
      <c r="T554" s="304">
        <f t="shared" ca="1" si="233"/>
        <v>49.844610000000038</v>
      </c>
      <c r="U554" s="311">
        <f t="shared" ca="1" si="234"/>
        <v>0</v>
      </c>
      <c r="V554" s="306">
        <f t="shared" ca="1" si="235"/>
        <v>1.1532050900105637</v>
      </c>
      <c r="W554" s="304">
        <f t="shared" ca="1" si="236"/>
        <v>44.709814000580444</v>
      </c>
      <c r="Y554" s="314" t="str">
        <f t="shared" ca="1" si="254"/>
        <v/>
      </c>
      <c r="Z554" s="315" t="str">
        <f t="shared" ca="1" si="255"/>
        <v/>
      </c>
      <c r="AA554" s="316" t="str">
        <f t="shared" ca="1" si="256"/>
        <v/>
      </c>
      <c r="AC554" s="310">
        <f t="shared" ca="1" si="257"/>
        <v>37.000000000000256</v>
      </c>
      <c r="AD554" s="323">
        <f t="shared" ca="1" si="258"/>
        <v>856.37764227130458</v>
      </c>
      <c r="AE554" s="324" t="e">
        <f t="shared" ca="1" si="237"/>
        <v>#N/A</v>
      </c>
      <c r="AG554" s="306">
        <f t="shared" ca="1" si="259"/>
        <v>1.0116599738740391</v>
      </c>
      <c r="AH554" s="304">
        <f t="shared" ca="1" si="260"/>
        <v>-8.7737271884554051</v>
      </c>
    </row>
    <row r="555" spans="1:34" x14ac:dyDescent="0.2">
      <c r="A555" s="347">
        <f t="shared" ca="1" si="238"/>
        <v>0.1</v>
      </c>
      <c r="B555" s="304">
        <f t="shared" ca="1" si="239"/>
        <v>37.100000000000257</v>
      </c>
      <c r="D555" s="306">
        <f t="shared" ca="1" si="240"/>
        <v>-0.61750976674225277</v>
      </c>
      <c r="E555" s="307">
        <f t="shared" ca="1" si="241"/>
        <v>-1.0322816817489286</v>
      </c>
      <c r="F555" s="304">
        <f t="shared" ca="1" si="242"/>
        <v>1.2028814498929095</v>
      </c>
      <c r="G555" s="306">
        <f t="shared" ca="1" si="243"/>
        <v>7.8238827267003686</v>
      </c>
      <c r="H555" s="307">
        <f t="shared" ca="1" si="244"/>
        <v>-112.19517413738045</v>
      </c>
      <c r="I555" s="304">
        <f t="shared" ca="1" si="245"/>
        <v>112.4676408601082</v>
      </c>
      <c r="J555" s="306">
        <f t="shared" ca="1" si="246"/>
        <v>857.1631180928083</v>
      </c>
      <c r="K555" s="307">
        <f t="shared" ca="1" si="247"/>
        <v>592.55955980205204</v>
      </c>
      <c r="L555" s="304">
        <f t="shared" ca="1" si="232"/>
        <v>1042.0438776421017</v>
      </c>
      <c r="M555" s="306">
        <f t="shared" ca="1" si="248"/>
        <v>-1.5011744613187707</v>
      </c>
      <c r="N555" s="304">
        <f t="shared" ca="1" si="249"/>
        <v>-86.010960946390412</v>
      </c>
      <c r="P555" s="310">
        <f t="shared" ca="1" si="250"/>
        <v>23</v>
      </c>
      <c r="Q555" s="304">
        <f t="shared" ca="1" si="251"/>
        <v>0</v>
      </c>
      <c r="R555" s="306">
        <f t="shared" ca="1" si="252"/>
        <v>0</v>
      </c>
      <c r="S555" s="307">
        <f t="shared" ca="1" si="253"/>
        <v>5.081000000000004</v>
      </c>
      <c r="T555" s="304">
        <f t="shared" ca="1" si="233"/>
        <v>49.844610000000038</v>
      </c>
      <c r="U555" s="311">
        <f t="shared" ca="1" si="234"/>
        <v>0</v>
      </c>
      <c r="V555" s="306">
        <f t="shared" ca="1" si="235"/>
        <v>1.1545002198585856</v>
      </c>
      <c r="W555" s="304">
        <f t="shared" ca="1" si="236"/>
        <v>44.838660410492011</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0.98640218224755749</v>
      </c>
      <c r="AH555" s="304">
        <f t="shared" ca="1" si="260"/>
        <v>-8.799412320523599</v>
      </c>
    </row>
    <row r="556" spans="1:34" x14ac:dyDescent="0.2">
      <c r="A556" s="347">
        <f t="shared" ca="1" si="238"/>
        <v>0.1</v>
      </c>
      <c r="B556" s="304">
        <f t="shared" ca="1" si="239"/>
        <v>37.200000000000259</v>
      </c>
      <c r="D556" s="306">
        <f t="shared" ca="1" si="240"/>
        <v>-0.61390077415831235</v>
      </c>
      <c r="E556" s="307">
        <f t="shared" ca="1" si="241"/>
        <v>-1.006608299775408</v>
      </c>
      <c r="F556" s="304">
        <f t="shared" ca="1" si="242"/>
        <v>1.1790396217637951</v>
      </c>
      <c r="G556" s="306">
        <f t="shared" ca="1" si="243"/>
        <v>7.7624926492845372</v>
      </c>
      <c r="H556" s="307">
        <f t="shared" ca="1" si="244"/>
        <v>-112.29583496735799</v>
      </c>
      <c r="I556" s="304">
        <f t="shared" ca="1" si="245"/>
        <v>112.56380787422881</v>
      </c>
      <c r="J556" s="306">
        <f t="shared" ca="1" si="246"/>
        <v>857.94243686160758</v>
      </c>
      <c r="K556" s="307">
        <f t="shared" ca="1" si="247"/>
        <v>581.33500934681513</v>
      </c>
      <c r="L556" s="304">
        <f t="shared" ca="1" si="232"/>
        <v>1036.3472478181698</v>
      </c>
      <c r="M556" s="306">
        <f t="shared" ca="1" si="248"/>
        <v>-1.501780729819272</v>
      </c>
      <c r="N556" s="304">
        <f t="shared" ca="1" si="249"/>
        <v>-86.045697572720869</v>
      </c>
      <c r="P556" s="310">
        <f t="shared" ca="1" si="250"/>
        <v>23</v>
      </c>
      <c r="Q556" s="304">
        <f t="shared" ca="1" si="251"/>
        <v>0</v>
      </c>
      <c r="R556" s="306">
        <f t="shared" ca="1" si="252"/>
        <v>0</v>
      </c>
      <c r="S556" s="307">
        <f t="shared" ca="1" si="253"/>
        <v>5.081000000000004</v>
      </c>
      <c r="T556" s="304">
        <f t="shared" ca="1" si="233"/>
        <v>49.844610000000038</v>
      </c>
      <c r="U556" s="311">
        <f t="shared" ca="1" si="234"/>
        <v>0</v>
      </c>
      <c r="V556" s="306">
        <f t="shared" ca="1" si="235"/>
        <v>1.1557979403545555</v>
      </c>
      <c r="W556" s="304">
        <f t="shared" ca="1" si="236"/>
        <v>44.965860329920488</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0.96146327060500703</v>
      </c>
      <c r="AH556" s="304">
        <f t="shared" ca="1" si="260"/>
        <v>-8.8247707952158976</v>
      </c>
    </row>
    <row r="557" spans="1:34" x14ac:dyDescent="0.2">
      <c r="A557" s="347">
        <f t="shared" ca="1" si="238"/>
        <v>0.1</v>
      </c>
      <c r="B557" s="304">
        <f t="shared" ca="1" si="239"/>
        <v>37.30000000000026</v>
      </c>
      <c r="D557" s="306">
        <f t="shared" ca="1" si="240"/>
        <v>-0.61028983716910568</v>
      </c>
      <c r="E557" s="307">
        <f t="shared" ca="1" si="241"/>
        <v>-0.98126290054338128</v>
      </c>
      <c r="F557" s="304">
        <f t="shared" ca="1" si="242"/>
        <v>1.1555650415855887</v>
      </c>
      <c r="G557" s="306">
        <f t="shared" ca="1" si="243"/>
        <v>7.7014636655676263</v>
      </c>
      <c r="H557" s="307">
        <f t="shared" ca="1" si="244"/>
        <v>-112.39396125741233</v>
      </c>
      <c r="I557" s="304">
        <f t="shared" ca="1" si="245"/>
        <v>112.65751226493848</v>
      </c>
      <c r="J557" s="306">
        <f t="shared" ca="1" si="246"/>
        <v>858.71563467735018</v>
      </c>
      <c r="K557" s="307">
        <f t="shared" ca="1" si="247"/>
        <v>570.10051953557661</v>
      </c>
      <c r="L557" s="304">
        <f t="shared" ca="1" si="232"/>
        <v>1030.7313634570644</v>
      </c>
      <c r="M557" s="306">
        <f t="shared" ca="1" si="248"/>
        <v>-1.5023812274557353</v>
      </c>
      <c r="N557" s="304">
        <f t="shared" ca="1" si="249"/>
        <v>-86.080103552897796</v>
      </c>
      <c r="P557" s="310">
        <f t="shared" ca="1" si="250"/>
        <v>23</v>
      </c>
      <c r="Q557" s="304">
        <f t="shared" ca="1" si="251"/>
        <v>0</v>
      </c>
      <c r="R557" s="306">
        <f t="shared" ca="1" si="252"/>
        <v>0</v>
      </c>
      <c r="S557" s="307">
        <f t="shared" ca="1" si="253"/>
        <v>5.081000000000004</v>
      </c>
      <c r="T557" s="304">
        <f t="shared" ca="1" si="233"/>
        <v>49.844610000000038</v>
      </c>
      <c r="U557" s="311">
        <f t="shared" ca="1" si="234"/>
        <v>0</v>
      </c>
      <c r="V557" s="306">
        <f t="shared" ca="1" si="235"/>
        <v>1.1570982281279736</v>
      </c>
      <c r="W557" s="304">
        <f t="shared" ca="1" si="236"/>
        <v>45.091427107927508</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0.93684078706612084</v>
      </c>
      <c r="AH557" s="304">
        <f t="shared" ca="1" si="260"/>
        <v>-8.8498052213974514</v>
      </c>
    </row>
    <row r="558" spans="1:34" x14ac:dyDescent="0.2">
      <c r="A558" s="347">
        <f t="shared" ca="1" si="238"/>
        <v>0.1</v>
      </c>
      <c r="B558" s="304">
        <f t="shared" ca="1" si="239"/>
        <v>37.400000000000261</v>
      </c>
      <c r="D558" s="306">
        <f t="shared" ca="1" si="240"/>
        <v>-0.60667751573177076</v>
      </c>
      <c r="E558" s="307">
        <f t="shared" ca="1" si="241"/>
        <v>-0.95624282345761102</v>
      </c>
      <c r="F558" s="304">
        <f t="shared" ca="1" si="242"/>
        <v>1.1324565976268832</v>
      </c>
      <c r="G558" s="306">
        <f t="shared" ca="1" si="243"/>
        <v>7.6407959139944488</v>
      </c>
      <c r="H558" s="307">
        <f t="shared" ca="1" si="244"/>
        <v>-112.4895855397581</v>
      </c>
      <c r="I558" s="304">
        <f t="shared" ca="1" si="245"/>
        <v>112.74878543516941</v>
      </c>
      <c r="J558" s="306">
        <f t="shared" ca="1" si="246"/>
        <v>859.48274765632823</v>
      </c>
      <c r="K558" s="307">
        <f t="shared" ca="1" si="247"/>
        <v>558.85634219571807</v>
      </c>
      <c r="L558" s="304">
        <f t="shared" ca="1" si="232"/>
        <v>1025.1980319583379</v>
      </c>
      <c r="M558" s="306">
        <f t="shared" ca="1" si="248"/>
        <v>-1.5029760265174985</v>
      </c>
      <c r="N558" s="304">
        <f t="shared" ca="1" si="249"/>
        <v>-86.114183028795168</v>
      </c>
      <c r="P558" s="310">
        <f t="shared" ca="1" si="250"/>
        <v>23</v>
      </c>
      <c r="Q558" s="304">
        <f t="shared" ca="1" si="251"/>
        <v>0</v>
      </c>
      <c r="R558" s="306">
        <f t="shared" ca="1" si="252"/>
        <v>0</v>
      </c>
      <c r="S558" s="307">
        <f t="shared" ca="1" si="253"/>
        <v>5.081000000000004</v>
      </c>
      <c r="T558" s="304">
        <f t="shared" ca="1" si="233"/>
        <v>49.844610000000038</v>
      </c>
      <c r="U558" s="311">
        <f t="shared" ca="1" si="234"/>
        <v>0</v>
      </c>
      <c r="V558" s="306">
        <f t="shared" ca="1" si="235"/>
        <v>1.1584010600789443</v>
      </c>
      <c r="W558" s="304">
        <f t="shared" ca="1" si="236"/>
        <v>45.215374179802581</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0.91253225764903512</v>
      </c>
      <c r="AH558" s="304">
        <f t="shared" ca="1" si="260"/>
        <v>-8.8745182263191253</v>
      </c>
    </row>
    <row r="559" spans="1:34" x14ac:dyDescent="0.2">
      <c r="A559" s="347">
        <f t="shared" ca="1" si="238"/>
        <v>0.1</v>
      </c>
      <c r="B559" s="304">
        <f t="shared" ca="1" si="239"/>
        <v>37.500000000000263</v>
      </c>
      <c r="D559" s="306">
        <f t="shared" ca="1" si="240"/>
        <v>-0.60306435813591375</v>
      </c>
      <c r="E559" s="307">
        <f t="shared" ca="1" si="241"/>
        <v>-0.93154539080672905</v>
      </c>
      <c r="F559" s="304">
        <f t="shared" ca="1" si="242"/>
        <v>1.1097132220475447</v>
      </c>
      <c r="G559" s="306">
        <f t="shared" ca="1" si="243"/>
        <v>7.5804894781808576</v>
      </c>
      <c r="H559" s="307">
        <f t="shared" ca="1" si="244"/>
        <v>-112.58274007883877</v>
      </c>
      <c r="I559" s="304">
        <f t="shared" ca="1" si="245"/>
        <v>112.83765853822109</v>
      </c>
      <c r="J559" s="306">
        <f t="shared" ca="1" si="246"/>
        <v>860.24381192593694</v>
      </c>
      <c r="K559" s="307">
        <f t="shared" ca="1" si="247"/>
        <v>547.60272591478827</v>
      </c>
      <c r="L559" s="304">
        <f t="shared" ca="1" si="232"/>
        <v>1019.7490678525642</v>
      </c>
      <c r="M559" s="306">
        <f t="shared" ca="1" si="248"/>
        <v>-1.503565197968517</v>
      </c>
      <c r="N559" s="304">
        <f t="shared" ca="1" si="249"/>
        <v>-86.147940066348127</v>
      </c>
      <c r="P559" s="310">
        <f t="shared" ca="1" si="250"/>
        <v>23</v>
      </c>
      <c r="Q559" s="304">
        <f t="shared" ca="1" si="251"/>
        <v>0</v>
      </c>
      <c r="R559" s="306">
        <f t="shared" ca="1" si="252"/>
        <v>0</v>
      </c>
      <c r="S559" s="307">
        <f t="shared" ca="1" si="253"/>
        <v>5.081000000000004</v>
      </c>
      <c r="T559" s="304">
        <f t="shared" ca="1" si="233"/>
        <v>49.844610000000038</v>
      </c>
      <c r="U559" s="311">
        <f t="shared" ca="1" si="234"/>
        <v>0</v>
      </c>
      <c r="V559" s="306">
        <f t="shared" ca="1" si="235"/>
        <v>1.1597064133764294</v>
      </c>
      <c r="W559" s="304">
        <f t="shared" ca="1" si="236"/>
        <v>45.33771506005133</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0.88853518779060003</v>
      </c>
      <c r="AH559" s="304">
        <f t="shared" ca="1" si="260"/>
        <v>-8.8989124542024296</v>
      </c>
    </row>
    <row r="560" spans="1:34" x14ac:dyDescent="0.2">
      <c r="A560" s="347">
        <f t="shared" ca="1" si="238"/>
        <v>0.1</v>
      </c>
      <c r="B560" s="304">
        <f t="shared" ca="1" si="239"/>
        <v>37.600000000000264</v>
      </c>
      <c r="D560" s="306">
        <f t="shared" ca="1" si="240"/>
        <v>-0.59945090111838073</v>
      </c>
      <c r="E560" s="307">
        <f t="shared" ca="1" si="241"/>
        <v>-0.90716790915830892</v>
      </c>
      <c r="F560" s="304">
        <f t="shared" ca="1" si="242"/>
        <v>1.0873338945596687</v>
      </c>
      <c r="G560" s="306">
        <f t="shared" ca="1" si="243"/>
        <v>7.5205443880690197</v>
      </c>
      <c r="H560" s="307">
        <f t="shared" ca="1" si="244"/>
        <v>-112.6734568697546</v>
      </c>
      <c r="I560" s="304">
        <f t="shared" ca="1" si="245"/>
        <v>112.9241624758553</v>
      </c>
      <c r="J560" s="306">
        <f t="shared" ca="1" si="246"/>
        <v>860.99886361924939</v>
      </c>
      <c r="K560" s="307">
        <f t="shared" ca="1" si="247"/>
        <v>536.33991606735856</v>
      </c>
      <c r="L560" s="304">
        <f t="shared" ca="1" si="232"/>
        <v>1014.3862916664342</v>
      </c>
      <c r="M560" s="306">
        <f t="shared" ca="1" si="248"/>
        <v>-1.5041488114794126</v>
      </c>
      <c r="N560" s="304">
        <f t="shared" ca="1" si="249"/>
        <v>-86.18137865738926</v>
      </c>
      <c r="P560" s="310">
        <f t="shared" ca="1" si="250"/>
        <v>23</v>
      </c>
      <c r="Q560" s="304">
        <f t="shared" ca="1" si="251"/>
        <v>0</v>
      </c>
      <c r="R560" s="306">
        <f t="shared" ca="1" si="252"/>
        <v>0</v>
      </c>
      <c r="S560" s="307">
        <f t="shared" ca="1" si="253"/>
        <v>5.081000000000004</v>
      </c>
      <c r="T560" s="304">
        <f t="shared" ca="1" si="233"/>
        <v>49.844610000000038</v>
      </c>
      <c r="U560" s="311">
        <f t="shared" ca="1" si="234"/>
        <v>0</v>
      </c>
      <c r="V560" s="306">
        <f t="shared" ca="1" si="235"/>
        <v>1.1610142654564777</v>
      </c>
      <c r="W560" s="304">
        <f t="shared" ca="1" si="236"/>
        <v>45.458463335559834</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0.8648470638281136</v>
      </c>
      <c r="AH560" s="304">
        <f t="shared" ca="1" si="260"/>
        <v>-8.9229905648595338</v>
      </c>
    </row>
    <row r="561" spans="1:34" x14ac:dyDescent="0.2">
      <c r="A561" s="347">
        <f t="shared" ca="1" si="238"/>
        <v>0.1</v>
      </c>
      <c r="B561" s="304">
        <f t="shared" ca="1" si="239"/>
        <v>37.700000000000266</v>
      </c>
      <c r="D561" s="306">
        <f t="shared" ca="1" si="240"/>
        <v>-0.59583766998004273</v>
      </c>
      <c r="E561" s="307">
        <f t="shared" ca="1" si="241"/>
        <v>-0.88310767071890339</v>
      </c>
      <c r="F561" s="304">
        <f t="shared" ca="1" si="242"/>
        <v>1.065317646080179</v>
      </c>
      <c r="G561" s="306">
        <f t="shared" ca="1" si="243"/>
        <v>7.4609606210710151</v>
      </c>
      <c r="H561" s="307">
        <f t="shared" ca="1" si="244"/>
        <v>-112.76176763682649</v>
      </c>
      <c r="I561" s="304">
        <f t="shared" ca="1" si="245"/>
        <v>113.00832789653523</v>
      </c>
      <c r="J561" s="306">
        <f t="shared" ca="1" si="246"/>
        <v>861.74793886970645</v>
      </c>
      <c r="K561" s="307">
        <f t="shared" ca="1" si="247"/>
        <v>525.06815484202946</v>
      </c>
      <c r="L561" s="304">
        <f t="shared" ca="1" si="232"/>
        <v>1009.1115287099839</v>
      </c>
      <c r="M561" s="306">
        <f t="shared" ca="1" si="248"/>
        <v>-1.5047269354586117</v>
      </c>
      <c r="N561" s="304">
        <f t="shared" ca="1" si="249"/>
        <v>-86.214502721432666</v>
      </c>
      <c r="P561" s="310">
        <f t="shared" ca="1" si="250"/>
        <v>23</v>
      </c>
      <c r="Q561" s="304">
        <f t="shared" ca="1" si="251"/>
        <v>0</v>
      </c>
      <c r="R561" s="306">
        <f t="shared" ca="1" si="252"/>
        <v>0</v>
      </c>
      <c r="S561" s="307">
        <f t="shared" ca="1" si="253"/>
        <v>5.081000000000004</v>
      </c>
      <c r="T561" s="304">
        <f t="shared" ca="1" si="233"/>
        <v>49.844610000000038</v>
      </c>
      <c r="U561" s="311">
        <f t="shared" ca="1" si="234"/>
        <v>0</v>
      </c>
      <c r="V561" s="306">
        <f t="shared" ca="1" si="235"/>
        <v>1.1623245940204348</v>
      </c>
      <c r="W561" s="304">
        <f t="shared" ca="1" si="236"/>
        <v>45.577632658933695</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0.84146535444302373</v>
      </c>
      <c r="AH561" s="304">
        <f t="shared" ca="1" si="260"/>
        <v>-8.9467552323479236</v>
      </c>
    </row>
    <row r="562" spans="1:34" x14ac:dyDescent="0.2">
      <c r="A562" s="347">
        <f t="shared" ca="1" si="238"/>
        <v>0.1</v>
      </c>
      <c r="B562" s="304">
        <f t="shared" ca="1" si="239"/>
        <v>37.800000000000267</v>
      </c>
      <c r="D562" s="306">
        <f t="shared" ca="1" si="240"/>
        <v>-0.59222517870442948</v>
      </c>
      <c r="E562" s="307">
        <f t="shared" ca="1" si="241"/>
        <v>-0.85936195465931675</v>
      </c>
      <c r="F562" s="304">
        <f t="shared" ca="1" si="242"/>
        <v>1.0436635623645079</v>
      </c>
      <c r="G562" s="306">
        <f t="shared" ca="1" si="243"/>
        <v>7.4017381032005725</v>
      </c>
      <c r="H562" s="307">
        <f t="shared" ca="1" si="244"/>
        <v>-112.84770383229242</v>
      </c>
      <c r="I562" s="304">
        <f t="shared" ca="1" si="245"/>
        <v>113.09018519380521</v>
      </c>
      <c r="J562" s="306">
        <f t="shared" ca="1" si="246"/>
        <v>862.49107380592</v>
      </c>
      <c r="K562" s="307">
        <f t="shared" ca="1" si="247"/>
        <v>513.78768126857346</v>
      </c>
      <c r="L562" s="304">
        <f t="shared" ca="1" si="232"/>
        <v>1003.9266077847653</v>
      </c>
      <c r="M562" s="306">
        <f t="shared" ca="1" si="248"/>
        <v>-1.5052996370825973</v>
      </c>
      <c r="N562" s="304">
        <f t="shared" ca="1" si="249"/>
        <v>-86.247316107407329</v>
      </c>
      <c r="P562" s="310">
        <f t="shared" ca="1" si="250"/>
        <v>23</v>
      </c>
      <c r="Q562" s="304">
        <f t="shared" ca="1" si="251"/>
        <v>0</v>
      </c>
      <c r="R562" s="306">
        <f t="shared" ca="1" si="252"/>
        <v>0</v>
      </c>
      <c r="S562" s="307">
        <f t="shared" ca="1" si="253"/>
        <v>5.081000000000004</v>
      </c>
      <c r="T562" s="304">
        <f t="shared" ca="1" si="233"/>
        <v>49.844610000000038</v>
      </c>
      <c r="U562" s="311">
        <f t="shared" ca="1" si="234"/>
        <v>0</v>
      </c>
      <c r="V562" s="306">
        <f t="shared" ca="1" si="235"/>
        <v>1.1636373770331352</v>
      </c>
      <c r="W562" s="304">
        <f t="shared" ca="1" si="236"/>
        <v>45.695236742009619</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0.8183875120670443</v>
      </c>
      <c r="AH562" s="304">
        <f t="shared" ca="1" si="260"/>
        <v>-8.9702091436594493</v>
      </c>
    </row>
    <row r="563" spans="1:34" x14ac:dyDescent="0.2">
      <c r="A563" s="347">
        <f t="shared" ca="1" si="238"/>
        <v>0.1</v>
      </c>
      <c r="B563" s="304">
        <f t="shared" ca="1" si="239"/>
        <v>37.900000000000269</v>
      </c>
      <c r="D563" s="306">
        <f t="shared" ca="1" si="240"/>
        <v>-0.58861393007809792</v>
      </c>
      <c r="E563" s="307">
        <f t="shared" ca="1" si="241"/>
        <v>-0.83592802840555436</v>
      </c>
      <c r="F563" s="304">
        <f t="shared" ca="1" si="242"/>
        <v>1.0223707876088701</v>
      </c>
      <c r="G563" s="306">
        <f t="shared" ca="1" si="243"/>
        <v>7.3428767101927628</v>
      </c>
      <c r="H563" s="307">
        <f t="shared" ca="1" si="244"/>
        <v>-112.93129663513298</v>
      </c>
      <c r="I563" s="304">
        <f t="shared" ca="1" si="245"/>
        <v>113.16976450480706</v>
      </c>
      <c r="J563" s="306">
        <f t="shared" ca="1" si="246"/>
        <v>863.2283045465897</v>
      </c>
      <c r="K563" s="307">
        <f t="shared" ca="1" si="247"/>
        <v>502.49873124520218</v>
      </c>
      <c r="L563" s="304">
        <f t="shared" ca="1" si="232"/>
        <v>998.8333598120447</v>
      </c>
      <c r="M563" s="306">
        <f t="shared" ca="1" si="248"/>
        <v>-1.5058669823253079</v>
      </c>
      <c r="N563" s="304">
        <f t="shared" ca="1" si="249"/>
        <v>-86.279822595341471</v>
      </c>
      <c r="P563" s="310">
        <f t="shared" ca="1" si="250"/>
        <v>23</v>
      </c>
      <c r="Q563" s="304">
        <f t="shared" ca="1" si="251"/>
        <v>0</v>
      </c>
      <c r="R563" s="306">
        <f t="shared" ca="1" si="252"/>
        <v>0</v>
      </c>
      <c r="S563" s="307">
        <f t="shared" ca="1" si="253"/>
        <v>5.081000000000004</v>
      </c>
      <c r="T563" s="304">
        <f t="shared" ca="1" si="233"/>
        <v>49.844610000000038</v>
      </c>
      <c r="U563" s="311">
        <f t="shared" ca="1" si="234"/>
        <v>0</v>
      </c>
      <c r="V563" s="306">
        <f t="shared" ca="1" si="235"/>
        <v>1.164952592721074</v>
      </c>
      <c r="W563" s="304">
        <f t="shared" ca="1" si="236"/>
        <v>45.811289349537724</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0.79561097425116856</v>
      </c>
      <c r="AH563" s="304">
        <f t="shared" ca="1" si="260"/>
        <v>-8.9933549974433351</v>
      </c>
    </row>
    <row r="564" spans="1:34" x14ac:dyDescent="0.2">
      <c r="A564" s="347">
        <f t="shared" ca="1" si="238"/>
        <v>0.1</v>
      </c>
      <c r="B564" s="304">
        <f t="shared" ca="1" si="239"/>
        <v>38.00000000000027</v>
      </c>
      <c r="D564" s="306">
        <f t="shared" ca="1" si="240"/>
        <v>-0.58500441581257645</v>
      </c>
      <c r="E564" s="307">
        <f t="shared" ca="1" si="241"/>
        <v>-0.81280314889578698</v>
      </c>
      <c r="F564" s="304">
        <f t="shared" ca="1" si="242"/>
        <v>1.001438528006148</v>
      </c>
      <c r="G564" s="306">
        <f t="shared" ca="1" si="243"/>
        <v>7.2843762686115054</v>
      </c>
      <c r="H564" s="307">
        <f t="shared" ca="1" si="244"/>
        <v>-113.01257695002256</v>
      </c>
      <c r="I564" s="304">
        <f t="shared" ca="1" si="245"/>
        <v>113.24709570892969</v>
      </c>
      <c r="J564" s="306">
        <f t="shared" ca="1" si="246"/>
        <v>863.95966719552996</v>
      </c>
      <c r="K564" s="307">
        <f t="shared" ca="1" si="247"/>
        <v>491.20153756594442</v>
      </c>
      <c r="L564" s="304">
        <f t="shared" ca="1" si="232"/>
        <v>993.83361638040742</v>
      </c>
      <c r="M564" s="306">
        <f t="shared" ca="1" si="248"/>
        <v>-1.5064290359867085</v>
      </c>
      <c r="N564" s="304">
        <f t="shared" ca="1" si="249"/>
        <v>-86.312025897999604</v>
      </c>
      <c r="P564" s="310">
        <f t="shared" ca="1" si="250"/>
        <v>23</v>
      </c>
      <c r="Q564" s="304">
        <f t="shared" ca="1" si="251"/>
        <v>0</v>
      </c>
      <c r="R564" s="306">
        <f t="shared" ca="1" si="252"/>
        <v>0</v>
      </c>
      <c r="S564" s="307">
        <f t="shared" ca="1" si="253"/>
        <v>5.081000000000004</v>
      </c>
      <c r="T564" s="304">
        <f t="shared" ca="1" si="233"/>
        <v>49.844610000000038</v>
      </c>
      <c r="U564" s="311">
        <f t="shared" ca="1" si="234"/>
        <v>0</v>
      </c>
      <c r="V564" s="306">
        <f t="shared" ca="1" si="235"/>
        <v>1.1662702195705645</v>
      </c>
      <c r="W564" s="304">
        <f t="shared" ca="1" si="236"/>
        <v>45.92580429303257</v>
      </c>
      <c r="Y564" s="314" t="str">
        <f t="shared" ca="1" si="254"/>
        <v/>
      </c>
      <c r="Z564" s="315" t="str">
        <f t="shared" ca="1" si="255"/>
        <v/>
      </c>
      <c r="AA564" s="316" t="str">
        <f t="shared" ca="1" si="256"/>
        <v/>
      </c>
      <c r="AC564" s="310">
        <f t="shared" ca="1" si="257"/>
        <v>38.00000000000027</v>
      </c>
      <c r="AD564" s="323">
        <f t="shared" ca="1" si="258"/>
        <v>863.95966719552996</v>
      </c>
      <c r="AE564" s="324" t="e">
        <f t="shared" ca="1" si="237"/>
        <v>#N/A</v>
      </c>
      <c r="AG564" s="306">
        <f t="shared" ca="1" si="259"/>
        <v>0.77313316499809126</v>
      </c>
      <c r="AH564" s="304">
        <f t="shared" ca="1" si="260"/>
        <v>-9.0161955027627805</v>
      </c>
    </row>
    <row r="565" spans="1:34" x14ac:dyDescent="0.2">
      <c r="A565" s="347">
        <f t="shared" ca="1" si="238"/>
        <v>0.1</v>
      </c>
      <c r="B565" s="304">
        <f t="shared" ca="1" si="239"/>
        <v>38.100000000000271</v>
      </c>
      <c r="D565" s="306">
        <f t="shared" ca="1" si="240"/>
        <v>-0.58139711666776805</v>
      </c>
      <c r="E565" s="307">
        <f t="shared" ca="1" si="241"/>
        <v>-0.78998456380374726</v>
      </c>
      <c r="F565" s="304">
        <f t="shared" ca="1" si="242"/>
        <v>0.98086605523781445</v>
      </c>
      <c r="G565" s="306">
        <f t="shared" ca="1" si="243"/>
        <v>7.2262365569447287</v>
      </c>
      <c r="H565" s="307">
        <f t="shared" ca="1" si="244"/>
        <v>-113.09157540640294</v>
      </c>
      <c r="I565" s="304">
        <f t="shared" ca="1" si="245"/>
        <v>113.32220842658796</v>
      </c>
      <c r="J565" s="306">
        <f t="shared" ca="1" si="246"/>
        <v>864.68519783680779</v>
      </c>
      <c r="K565" s="307">
        <f t="shared" ca="1" si="247"/>
        <v>479.89632994812314</v>
      </c>
      <c r="L565" s="304">
        <f t="shared" ca="1" si="232"/>
        <v>988.92920821247731</v>
      </c>
      <c r="M565" s="306">
        <f t="shared" ca="1" si="248"/>
        <v>-1.5069858617205603</v>
      </c>
      <c r="N565" s="304">
        <f t="shared" ca="1" si="249"/>
        <v>-86.343929662473585</v>
      </c>
      <c r="P565" s="310">
        <f t="shared" ca="1" si="250"/>
        <v>23</v>
      </c>
      <c r="Q565" s="304">
        <f t="shared" ca="1" si="251"/>
        <v>0</v>
      </c>
      <c r="R565" s="306">
        <f t="shared" ca="1" si="252"/>
        <v>0</v>
      </c>
      <c r="S565" s="307">
        <f t="shared" ca="1" si="253"/>
        <v>5.081000000000004</v>
      </c>
      <c r="T565" s="304">
        <f t="shared" ca="1" si="233"/>
        <v>49.844610000000038</v>
      </c>
      <c r="U565" s="311">
        <f t="shared" ca="1" si="234"/>
        <v>0</v>
      </c>
      <c r="V565" s="306">
        <f t="shared" ca="1" si="235"/>
        <v>1.1675902363258752</v>
      </c>
      <c r="W565" s="304">
        <f t="shared" ca="1" si="236"/>
        <v>46.038795424790599</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0.75095149605855482</v>
      </c>
      <c r="AH565" s="304">
        <f t="shared" ca="1" si="260"/>
        <v>-9.0387333778847729</v>
      </c>
    </row>
    <row r="566" spans="1:34" x14ac:dyDescent="0.2">
      <c r="A566" s="347">
        <f t="shared" ca="1" si="238"/>
        <v>0.1</v>
      </c>
      <c r="B566" s="304">
        <f t="shared" ca="1" si="239"/>
        <v>38.200000000000273</v>
      </c>
      <c r="D566" s="306">
        <f t="shared" ca="1" si="240"/>
        <v>-0.5777925025766788</v>
      </c>
      <c r="E566" s="307">
        <f t="shared" ca="1" si="241"/>
        <v>-0.7674695127290132</v>
      </c>
      <c r="F566" s="304">
        <f t="shared" ca="1" si="242"/>
        <v>0.96065270988132356</v>
      </c>
      <c r="G566" s="306">
        <f t="shared" ca="1" si="243"/>
        <v>7.1684573066870607</v>
      </c>
      <c r="H566" s="307">
        <f t="shared" ca="1" si="244"/>
        <v>-113.16832235767583</v>
      </c>
      <c r="I566" s="304">
        <f t="shared" ca="1" si="245"/>
        <v>113.39513201812777</v>
      </c>
      <c r="J566" s="306">
        <f t="shared" ca="1" si="246"/>
        <v>865.40493252998942</v>
      </c>
      <c r="K566" s="307">
        <f t="shared" ca="1" si="247"/>
        <v>468.58333505991919</v>
      </c>
      <c r="L566" s="304">
        <f t="shared" ca="1" si="232"/>
        <v>984.12196355081517</v>
      </c>
      <c r="M566" s="306">
        <f t="shared" ca="1" si="248"/>
        <v>-1.5075375220614149</v>
      </c>
      <c r="N566" s="304">
        <f t="shared" ca="1" si="249"/>
        <v>-86.375537471729302</v>
      </c>
      <c r="P566" s="310">
        <f t="shared" ca="1" si="250"/>
        <v>23</v>
      </c>
      <c r="Q566" s="304">
        <f t="shared" ca="1" si="251"/>
        <v>0</v>
      </c>
      <c r="R566" s="306">
        <f t="shared" ca="1" si="252"/>
        <v>0</v>
      </c>
      <c r="S566" s="307">
        <f t="shared" ca="1" si="253"/>
        <v>5.081000000000004</v>
      </c>
      <c r="T566" s="304">
        <f t="shared" ca="1" si="233"/>
        <v>49.844610000000038</v>
      </c>
      <c r="U566" s="311">
        <f t="shared" ca="1" si="234"/>
        <v>0</v>
      </c>
      <c r="V566" s="306">
        <f t="shared" ca="1" si="235"/>
        <v>1.1689126219873565</v>
      </c>
      <c r="W566" s="304">
        <f t="shared" ca="1" si="236"/>
        <v>46.150276632072398</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0.72906336819214523</v>
      </c>
      <c r="AH566" s="304">
        <f t="shared" ca="1" si="260"/>
        <v>-9.0609713491026493</v>
      </c>
    </row>
    <row r="567" spans="1:34" x14ac:dyDescent="0.2">
      <c r="A567" s="347">
        <f t="shared" ca="1" si="238"/>
        <v>0.1</v>
      </c>
      <c r="B567" s="304">
        <f t="shared" ca="1" si="239"/>
        <v>38.300000000000274</v>
      </c>
      <c r="D567" s="306">
        <f t="shared" ca="1" si="240"/>
        <v>-0.57419103277135464</v>
      </c>
      <c r="E567" s="307">
        <f t="shared" ca="1" si="241"/>
        <v>-0.74525522835449465</v>
      </c>
      <c r="F567" s="304">
        <f t="shared" ca="1" si="242"/>
        <v>0.94079790470894697</v>
      </c>
      <c r="G567" s="306">
        <f t="shared" ca="1" si="243"/>
        <v>7.1110382034099251</v>
      </c>
      <c r="H567" s="307">
        <f t="shared" ca="1" si="244"/>
        <v>-113.24284788051128</v>
      </c>
      <c r="I567" s="304">
        <f t="shared" ca="1" si="245"/>
        <v>113.46589558285334</v>
      </c>
      <c r="J567" s="306">
        <f t="shared" ca="1" si="246"/>
        <v>866.1189073054943</v>
      </c>
      <c r="K567" s="307">
        <f t="shared" ca="1" si="247"/>
        <v>457.26277654800981</v>
      </c>
      <c r="L567" s="304">
        <f t="shared" ca="1" si="232"/>
        <v>979.41370646344262</v>
      </c>
      <c r="M567" s="306">
        <f t="shared" ca="1" si="248"/>
        <v>-1.5080840784508587</v>
      </c>
      <c r="N567" s="304">
        <f t="shared" ca="1" si="249"/>
        <v>-86.40685284611034</v>
      </c>
      <c r="P567" s="310">
        <f t="shared" ca="1" si="250"/>
        <v>23</v>
      </c>
      <c r="Q567" s="304">
        <f t="shared" ca="1" si="251"/>
        <v>0</v>
      </c>
      <c r="R567" s="306">
        <f t="shared" ca="1" si="252"/>
        <v>0</v>
      </c>
      <c r="S567" s="307">
        <f t="shared" ca="1" si="253"/>
        <v>5.081000000000004</v>
      </c>
      <c r="T567" s="304">
        <f t="shared" ca="1" si="233"/>
        <v>49.844610000000038</v>
      </c>
      <c r="U567" s="311">
        <f t="shared" ca="1" si="234"/>
        <v>0</v>
      </c>
      <c r="V567" s="306">
        <f t="shared" ca="1" si="235"/>
        <v>1.1702373558095507</v>
      </c>
      <c r="W567" s="304">
        <f t="shared" ca="1" si="236"/>
        <v>46.260261831447004</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0.70746617239297294</v>
      </c>
      <c r="AH567" s="304">
        <f t="shared" ca="1" si="260"/>
        <v>-9.0829121495910972</v>
      </c>
    </row>
    <row r="568" spans="1:34" x14ac:dyDescent="0.2">
      <c r="A568" s="347">
        <f t="shared" ca="1" si="238"/>
        <v>0.1</v>
      </c>
      <c r="B568" s="304">
        <f t="shared" ca="1" si="239"/>
        <v>38.400000000000276</v>
      </c>
      <c r="D568" s="306">
        <f t="shared" ca="1" si="240"/>
        <v>-0.57059315590989745</v>
      </c>
      <c r="E568" s="307">
        <f t="shared" ca="1" si="241"/>
        <v>-0.72333893757166479</v>
      </c>
      <c r="F568" s="304">
        <f t="shared" ca="1" si="242"/>
        <v>0.92130112785045559</v>
      </c>
      <c r="G568" s="306">
        <f t="shared" ca="1" si="243"/>
        <v>7.0539788878189356</v>
      </c>
      <c r="H568" s="307">
        <f t="shared" ca="1" si="244"/>
        <v>-113.31518177426844</v>
      </c>
      <c r="I568" s="304">
        <f t="shared" ca="1" si="245"/>
        <v>113.53452795817356</v>
      </c>
      <c r="J568" s="306">
        <f t="shared" ca="1" si="246"/>
        <v>866.82715816005577</v>
      </c>
      <c r="K568" s="307">
        <f t="shared" ca="1" si="247"/>
        <v>445.93487506527083</v>
      </c>
      <c r="L568" s="304">
        <f t="shared" ca="1" si="232"/>
        <v>974.80625506985598</v>
      </c>
      <c r="M568" s="306">
        <f t="shared" ca="1" si="248"/>
        <v>-1.5086255912630293</v>
      </c>
      <c r="N568" s="304">
        <f t="shared" ca="1" si="249"/>
        <v>-86.437879244799987</v>
      </c>
      <c r="P568" s="310">
        <f t="shared" ca="1" si="250"/>
        <v>23</v>
      </c>
      <c r="Q568" s="304">
        <f t="shared" ca="1" si="251"/>
        <v>0</v>
      </c>
      <c r="R568" s="306">
        <f t="shared" ca="1" si="252"/>
        <v>0</v>
      </c>
      <c r="S568" s="307">
        <f t="shared" ca="1" si="253"/>
        <v>5.081000000000004</v>
      </c>
      <c r="T568" s="304">
        <f t="shared" ca="1" si="233"/>
        <v>49.844610000000038</v>
      </c>
      <c r="U568" s="311">
        <f t="shared" ca="1" si="234"/>
        <v>0</v>
      </c>
      <c r="V568" s="306">
        <f t="shared" ca="1" si="235"/>
        <v>1.1715644172992883</v>
      </c>
      <c r="W568" s="304">
        <f t="shared" ca="1" si="236"/>
        <v>46.368764963296449</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0.68615729108090129</v>
      </c>
      <c r="AH568" s="304">
        <f t="shared" ca="1" si="260"/>
        <v>-9.1045585182930466</v>
      </c>
    </row>
    <row r="569" spans="1:34" x14ac:dyDescent="0.2">
      <c r="A569" s="347">
        <f t="shared" ca="1" si="238"/>
        <v>0.1</v>
      </c>
      <c r="B569" s="304">
        <f t="shared" ca="1" si="239"/>
        <v>38.500000000000277</v>
      </c>
      <c r="D569" s="306">
        <f t="shared" ca="1" si="240"/>
        <v>-0.56699931020445016</v>
      </c>
      <c r="E569" s="307">
        <f t="shared" ca="1" si="241"/>
        <v>-0.70171786257390778</v>
      </c>
      <c r="F569" s="304">
        <f t="shared" ca="1" si="242"/>
        <v>0.90216194578779263</v>
      </c>
      <c r="G569" s="306">
        <f t="shared" ca="1" si="243"/>
        <v>6.9972789567984908</v>
      </c>
      <c r="H569" s="307">
        <f t="shared" ca="1" si="244"/>
        <v>-113.38535356052583</v>
      </c>
      <c r="I569" s="304">
        <f t="shared" ca="1" si="245"/>
        <v>113.60105771886414</v>
      </c>
      <c r="J569" s="306">
        <f t="shared" ca="1" si="246"/>
        <v>867.52972105228662</v>
      </c>
      <c r="K569" s="307">
        <f t="shared" ca="1" si="247"/>
        <v>434.59984829853113</v>
      </c>
      <c r="L569" s="304">
        <f t="shared" ca="1" si="232"/>
        <v>970.30141968883288</v>
      </c>
      <c r="M569" s="306">
        <f t="shared" ca="1" si="248"/>
        <v>-1.5091621198294281</v>
      </c>
      <c r="N569" s="304">
        <f t="shared" ca="1" si="249"/>
        <v>-86.468620067242838</v>
      </c>
      <c r="P569" s="310">
        <f t="shared" ca="1" si="250"/>
        <v>23</v>
      </c>
      <c r="Q569" s="304">
        <f t="shared" ca="1" si="251"/>
        <v>0</v>
      </c>
      <c r="R569" s="306">
        <f t="shared" ca="1" si="252"/>
        <v>0</v>
      </c>
      <c r="S569" s="307">
        <f t="shared" ca="1" si="253"/>
        <v>5.081000000000004</v>
      </c>
      <c r="T569" s="304">
        <f t="shared" ca="1" si="233"/>
        <v>49.844610000000038</v>
      </c>
      <c r="U569" s="311">
        <f t="shared" ca="1" si="234"/>
        <v>0</v>
      </c>
      <c r="V569" s="306">
        <f t="shared" ca="1" si="235"/>
        <v>1.1728937862137752</v>
      </c>
      <c r="W569" s="304">
        <f t="shared" ca="1" si="236"/>
        <v>46.4757999864784</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0.66513409925871692</v>
      </c>
      <c r="AH569" s="304">
        <f t="shared" ca="1" si="260"/>
        <v>-9.1259131988381057</v>
      </c>
    </row>
    <row r="570" spans="1:34" x14ac:dyDescent="0.2">
      <c r="A570" s="347">
        <f t="shared" ca="1" si="238"/>
        <v>0.1</v>
      </c>
      <c r="B570" s="304">
        <f t="shared" ca="1" si="239"/>
        <v>38.600000000000279</v>
      </c>
      <c r="D570" s="306">
        <f t="shared" ca="1" si="240"/>
        <v>-0.56340992355004749</v>
      </c>
      <c r="E570" s="307">
        <f t="shared" ca="1" si="241"/>
        <v>-0.68038922191841777</v>
      </c>
      <c r="F570" s="304">
        <f t="shared" ca="1" si="242"/>
        <v>0.88338000614538492</v>
      </c>
      <c r="G570" s="306">
        <f t="shared" ca="1" si="243"/>
        <v>6.9409379644434859</v>
      </c>
      <c r="H570" s="307">
        <f t="shared" ca="1" si="244"/>
        <v>-113.45339248271767</v>
      </c>
      <c r="I570" s="304">
        <f t="shared" ca="1" si="245"/>
        <v>113.66551317644166</v>
      </c>
      <c r="J570" s="306">
        <f t="shared" ca="1" si="246"/>
        <v>868.22663189834873</v>
      </c>
      <c r="K570" s="307">
        <f t="shared" ca="1" si="247"/>
        <v>423.25791099636893</v>
      </c>
      <c r="L570" s="304">
        <f t="shared" ca="1" si="232"/>
        <v>965.90100090980377</v>
      </c>
      <c r="M570" s="306">
        <f t="shared" ca="1" si="248"/>
        <v>-1.50969372246305</v>
      </c>
      <c r="N570" s="304">
        <f t="shared" ca="1" si="249"/>
        <v>-86.499078654527409</v>
      </c>
      <c r="P570" s="310">
        <f t="shared" ca="1" si="250"/>
        <v>23</v>
      </c>
      <c r="Q570" s="304">
        <f t="shared" ca="1" si="251"/>
        <v>0</v>
      </c>
      <c r="R570" s="306">
        <f t="shared" ca="1" si="252"/>
        <v>0</v>
      </c>
      <c r="S570" s="307">
        <f t="shared" ca="1" si="253"/>
        <v>5.081000000000004</v>
      </c>
      <c r="T570" s="304">
        <f t="shared" ca="1" si="233"/>
        <v>49.844610000000038</v>
      </c>
      <c r="U570" s="311">
        <f t="shared" ca="1" si="234"/>
        <v>0</v>
      </c>
      <c r="V570" s="306">
        <f t="shared" ca="1" si="235"/>
        <v>1.174225442558664</v>
      </c>
      <c r="W570" s="304">
        <f t="shared" ca="1" si="236"/>
        <v>46.581380873144091</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0.64439396563582108</v>
      </c>
      <c r="AH570" s="304">
        <f t="shared" ca="1" si="260"/>
        <v>-9.1469789384921008</v>
      </c>
    </row>
    <row r="571" spans="1:34" x14ac:dyDescent="0.2">
      <c r="A571" s="347">
        <f t="shared" ca="1" si="238"/>
        <v>0.1</v>
      </c>
      <c r="B571" s="304">
        <f t="shared" ca="1" si="239"/>
        <v>38.70000000000028</v>
      </c>
      <c r="D571" s="306">
        <f t="shared" ca="1" si="240"/>
        <v>-0.55982541365421035</v>
      </c>
      <c r="E571" s="307">
        <f t="shared" ca="1" si="241"/>
        <v>-0.65935023155716976</v>
      </c>
      <c r="F571" s="304">
        <f t="shared" ca="1" si="242"/>
        <v>0.86495504023480962</v>
      </c>
      <c r="G571" s="306">
        <f t="shared" ca="1" si="243"/>
        <v>6.8849554230780647</v>
      </c>
      <c r="H571" s="307">
        <f t="shared" ca="1" si="244"/>
        <v>-113.51932750587339</v>
      </c>
      <c r="I571" s="304">
        <f t="shared" ca="1" si="245"/>
        <v>113.72792237864681</v>
      </c>
      <c r="J571" s="306">
        <f t="shared" ca="1" si="246"/>
        <v>868.91792656772486</v>
      </c>
      <c r="K571" s="307">
        <f t="shared" ca="1" si="247"/>
        <v>411.90927499693936</v>
      </c>
      <c r="L571" s="304">
        <f t="shared" ca="1" si="232"/>
        <v>961.60678759005145</v>
      </c>
      <c r="M571" s="306">
        <f t="shared" ca="1" si="248"/>
        <v>-1.5102204564818547</v>
      </c>
      <c r="N571" s="304">
        <f t="shared" ca="1" si="249"/>
        <v>-86.52925829073088</v>
      </c>
      <c r="P571" s="310">
        <f t="shared" ca="1" si="250"/>
        <v>23</v>
      </c>
      <c r="Q571" s="304">
        <f t="shared" ca="1" si="251"/>
        <v>0</v>
      </c>
      <c r="R571" s="306">
        <f t="shared" ca="1" si="252"/>
        <v>0</v>
      </c>
      <c r="S571" s="307">
        <f t="shared" ca="1" si="253"/>
        <v>5.081000000000004</v>
      </c>
      <c r="T571" s="304">
        <f t="shared" ca="1" si="233"/>
        <v>49.844610000000038</v>
      </c>
      <c r="U571" s="311">
        <f t="shared" ca="1" si="234"/>
        <v>0</v>
      </c>
      <c r="V571" s="306">
        <f t="shared" ca="1" si="235"/>
        <v>1.1755593665861201</v>
      </c>
      <c r="W571" s="304">
        <f t="shared" ca="1" si="236"/>
        <v>46.685521603709859</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0.62393425371902822</v>
      </c>
      <c r="AH571" s="304">
        <f t="shared" ca="1" si="260"/>
        <v>-9.1677584871371884</v>
      </c>
    </row>
    <row r="572" spans="1:34" x14ac:dyDescent="0.2">
      <c r="A572" s="347">
        <f t="shared" ca="1" si="238"/>
        <v>0.1</v>
      </c>
      <c r="B572" s="304">
        <f t="shared" ca="1" si="239"/>
        <v>38.800000000000281</v>
      </c>
      <c r="D572" s="306">
        <f t="shared" ca="1" si="240"/>
        <v>-0.55624618816717908</v>
      </c>
      <c r="E572" s="307">
        <f t="shared" ca="1" si="241"/>
        <v>-0.638598105837346</v>
      </c>
      <c r="F572" s="304">
        <f t="shared" ca="1" si="242"/>
        <v>0.84688686530702728</v>
      </c>
      <c r="G572" s="306">
        <f t="shared" ca="1" si="243"/>
        <v>6.829330804261347</v>
      </c>
      <c r="H572" s="307">
        <f t="shared" ca="1" si="244"/>
        <v>-113.58318731645713</v>
      </c>
      <c r="I572" s="304">
        <f t="shared" ca="1" si="245"/>
        <v>113.7883131090334</v>
      </c>
      <c r="J572" s="306">
        <f t="shared" ca="1" si="246"/>
        <v>869.60364087909181</v>
      </c>
      <c r="K572" s="307">
        <f t="shared" ca="1" si="247"/>
        <v>400.55414925582284</v>
      </c>
      <c r="L572" s="304">
        <f t="shared" ca="1" si="232"/>
        <v>957.42055478051464</v>
      </c>
      <c r="M572" s="306">
        <f t="shared" ca="1" si="248"/>
        <v>-1.5107423782315947</v>
      </c>
      <c r="N572" s="304">
        <f t="shared" ca="1" si="249"/>
        <v>-86.559162204227079</v>
      </c>
      <c r="P572" s="310">
        <f t="shared" ca="1" si="250"/>
        <v>23</v>
      </c>
      <c r="Q572" s="304">
        <f t="shared" ca="1" si="251"/>
        <v>0</v>
      </c>
      <c r="R572" s="306">
        <f t="shared" ca="1" si="252"/>
        <v>0</v>
      </c>
      <c r="S572" s="307">
        <f t="shared" ca="1" si="253"/>
        <v>5.081000000000004</v>
      </c>
      <c r="T572" s="304">
        <f t="shared" ca="1" si="233"/>
        <v>49.844610000000038</v>
      </c>
      <c r="U572" s="311">
        <f t="shared" ca="1" si="234"/>
        <v>0</v>
      </c>
      <c r="V572" s="306">
        <f t="shared" ca="1" si="235"/>
        <v>1.1768955387928735</v>
      </c>
      <c r="W572" s="304">
        <f t="shared" ca="1" si="236"/>
        <v>46.788236161979654</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0.60375232287092295</v>
      </c>
      <c r="AH572" s="304">
        <f t="shared" ca="1" si="260"/>
        <v>-9.1882545962821922</v>
      </c>
    </row>
    <row r="573" spans="1:34" x14ac:dyDescent="0.2">
      <c r="A573" s="347">
        <f t="shared" ca="1" si="238"/>
        <v>0.1</v>
      </c>
      <c r="B573" s="304">
        <f t="shared" ca="1" si="239"/>
        <v>38.900000000000283</v>
      </c>
      <c r="D573" s="306">
        <f t="shared" ca="1" si="240"/>
        <v>-0.55267264481270428</v>
      </c>
      <c r="E573" s="307">
        <f t="shared" ca="1" si="241"/>
        <v>-0.61813005847170821</v>
      </c>
      <c r="F573" s="304">
        <f t="shared" ca="1" si="242"/>
        <v>0.82917538645964828</v>
      </c>
      <c r="G573" s="306">
        <f t="shared" ca="1" si="243"/>
        <v>6.7740635397800766</v>
      </c>
      <c r="H573" s="307">
        <f t="shared" ca="1" si="244"/>
        <v>-113.6450003223043</v>
      </c>
      <c r="I573" s="304">
        <f t="shared" ca="1" si="245"/>
        <v>113.84671288665967</v>
      </c>
      <c r="J573" s="306">
        <f t="shared" ca="1" si="246"/>
        <v>870.28381059629385</v>
      </c>
      <c r="K573" s="307">
        <f t="shared" ca="1" si="247"/>
        <v>389.19273987388476</v>
      </c>
      <c r="L573" s="304">
        <f t="shared" ca="1" si="232"/>
        <v>953.34406158351214</v>
      </c>
      <c r="M573" s="306">
        <f t="shared" ca="1" si="248"/>
        <v>-1.5112595431080253</v>
      </c>
      <c r="N573" s="304">
        <f t="shared" ca="1" si="249"/>
        <v>-86.588793568958948</v>
      </c>
      <c r="P573" s="310">
        <f t="shared" ca="1" si="250"/>
        <v>23</v>
      </c>
      <c r="Q573" s="304">
        <f t="shared" ca="1" si="251"/>
        <v>0</v>
      </c>
      <c r="R573" s="306">
        <f t="shared" ca="1" si="252"/>
        <v>0</v>
      </c>
      <c r="S573" s="307">
        <f t="shared" ca="1" si="253"/>
        <v>5.081000000000004</v>
      </c>
      <c r="T573" s="304">
        <f t="shared" ca="1" si="233"/>
        <v>49.844610000000038</v>
      </c>
      <c r="U573" s="311">
        <f t="shared" ca="1" si="234"/>
        <v>0</v>
      </c>
      <c r="V573" s="306">
        <f t="shared" ca="1" si="235"/>
        <v>1.1782339399182651</v>
      </c>
      <c r="W573" s="304">
        <f t="shared" ca="1" si="236"/>
        <v>46.889538530415997</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0.58384552933633671</v>
      </c>
      <c r="AH573" s="304">
        <f t="shared" ca="1" si="260"/>
        <v>-9.2084700181026609</v>
      </c>
    </row>
    <row r="574" spans="1:34" x14ac:dyDescent="0.2">
      <c r="A574" s="347">
        <f t="shared" ca="1" si="238"/>
        <v>0.1</v>
      </c>
      <c r="B574" s="304">
        <f t="shared" ca="1" si="239"/>
        <v>39.000000000000284</v>
      </c>
      <c r="D574" s="306">
        <f t="shared" ca="1" si="240"/>
        <v>-0.54910517151927585</v>
      </c>
      <c r="E574" s="307">
        <f t="shared" ca="1" si="241"/>
        <v>-0.59794330347942193</v>
      </c>
      <c r="F574" s="304">
        <f t="shared" ca="1" si="242"/>
        <v>0.81182059814043728</v>
      </c>
      <c r="G574" s="306">
        <f t="shared" ca="1" si="243"/>
        <v>6.7191530226281486</v>
      </c>
      <c r="H574" s="307">
        <f t="shared" ca="1" si="244"/>
        <v>-113.70479465265224</v>
      </c>
      <c r="I574" s="304">
        <f t="shared" ca="1" si="245"/>
        <v>113.90314896587937</v>
      </c>
      <c r="J574" s="306">
        <f t="shared" ca="1" si="246"/>
        <v>870.95847142441426</v>
      </c>
      <c r="K574" s="307">
        <f t="shared" ca="1" si="247"/>
        <v>377.82525012513696</v>
      </c>
      <c r="L574" s="304">
        <f t="shared" ca="1" si="232"/>
        <v>949.37904894624387</v>
      </c>
      <c r="M574" s="306">
        <f t="shared" ca="1" si="248"/>
        <v>-1.5117720055785122</v>
      </c>
      <c r="N574" s="304">
        <f t="shared" ca="1" si="249"/>
        <v>-86.618155505676697</v>
      </c>
      <c r="P574" s="310">
        <f t="shared" ca="1" si="250"/>
        <v>23</v>
      </c>
      <c r="Q574" s="304">
        <f t="shared" ca="1" si="251"/>
        <v>0</v>
      </c>
      <c r="R574" s="306">
        <f t="shared" ca="1" si="252"/>
        <v>0</v>
      </c>
      <c r="S574" s="307">
        <f t="shared" ca="1" si="253"/>
        <v>5.081000000000004</v>
      </c>
      <c r="T574" s="304">
        <f t="shared" ca="1" si="233"/>
        <v>49.844610000000038</v>
      </c>
      <c r="U574" s="311">
        <f t="shared" ca="1" si="234"/>
        <v>0</v>
      </c>
      <c r="V574" s="306">
        <f t="shared" ca="1" si="235"/>
        <v>1.1795745509422848</v>
      </c>
      <c r="W574" s="304">
        <f t="shared" ca="1" si="236"/>
        <v>46.989442685557641</v>
      </c>
      <c r="Y574" s="314" t="str">
        <f t="shared" ca="1" si="254"/>
        <v/>
      </c>
      <c r="Z574" s="315" t="str">
        <f t="shared" ca="1" si="255"/>
        <v/>
      </c>
      <c r="AA574" s="316" t="str">
        <f t="shared" ca="1" si="256"/>
        <v/>
      </c>
      <c r="AC574" s="310">
        <f t="shared" ca="1" si="257"/>
        <v>39.000000000000284</v>
      </c>
      <c r="AD574" s="323">
        <f t="shared" ca="1" si="258"/>
        <v>870.95847142441426</v>
      </c>
      <c r="AE574" s="324" t="e">
        <f t="shared" ca="1" si="237"/>
        <v>#N/A</v>
      </c>
      <c r="AG574" s="306">
        <f t="shared" ca="1" si="259"/>
        <v>0.56421122723756589</v>
      </c>
      <c r="AH574" s="304">
        <f t="shared" ca="1" si="260"/>
        <v>-9.2284075045101286</v>
      </c>
    </row>
    <row r="575" spans="1:34" x14ac:dyDescent="0.2">
      <c r="A575" s="347">
        <f t="shared" ca="1" si="238"/>
        <v>0.1</v>
      </c>
      <c r="B575" s="304">
        <f t="shared" ca="1" si="239"/>
        <v>39.100000000000286</v>
      </c>
      <c r="D575" s="306">
        <f t="shared" ca="1" si="240"/>
        <v>-0.54554414655170724</v>
      </c>
      <c r="E575" s="307">
        <f t="shared" ca="1" si="241"/>
        <v>-0.57803505609770056</v>
      </c>
      <c r="F575" s="304">
        <f t="shared" ca="1" si="242"/>
        <v>0.79482258518156268</v>
      </c>
      <c r="G575" s="306">
        <f t="shared" ca="1" si="243"/>
        <v>6.6645986079729775</v>
      </c>
      <c r="H575" s="307">
        <f t="shared" ca="1" si="244"/>
        <v>-113.76259815826201</v>
      </c>
      <c r="I575" s="304">
        <f t="shared" ca="1" si="245"/>
        <v>113.95764833622881</v>
      </c>
      <c r="J575" s="306">
        <f t="shared" ca="1" si="246"/>
        <v>871.62765900594434</v>
      </c>
      <c r="K575" s="307">
        <f t="shared" ca="1" si="247"/>
        <v>366.45188048459124</v>
      </c>
      <c r="L575" s="304">
        <f t="shared" ca="1" si="232"/>
        <v>945.52723739450039</v>
      </c>
      <c r="M575" s="306">
        <f t="shared" ca="1" si="248"/>
        <v>-1.512279819203056</v>
      </c>
      <c r="N575" s="304">
        <f t="shared" ca="1" si="249"/>
        <v>-86.647251083142294</v>
      </c>
      <c r="P575" s="310">
        <f t="shared" ca="1" si="250"/>
        <v>23</v>
      </c>
      <c r="Q575" s="304">
        <f t="shared" ca="1" si="251"/>
        <v>0</v>
      </c>
      <c r="R575" s="306">
        <f t="shared" ca="1" si="252"/>
        <v>0</v>
      </c>
      <c r="S575" s="307">
        <f t="shared" ca="1" si="253"/>
        <v>5.081000000000004</v>
      </c>
      <c r="T575" s="304">
        <f t="shared" ca="1" si="233"/>
        <v>49.844610000000038</v>
      </c>
      <c r="U575" s="311">
        <f t="shared" ca="1" si="234"/>
        <v>0</v>
      </c>
      <c r="V575" s="306">
        <f t="shared" ca="1" si="235"/>
        <v>1.1809173530836006</v>
      </c>
      <c r="W575" s="304">
        <f t="shared" ca="1" si="236"/>
        <v>47.087962593580599</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0.54484676953868849</v>
      </c>
      <c r="AH575" s="304">
        <f t="shared" ca="1" si="260"/>
        <v>-9.2480698062502658</v>
      </c>
    </row>
    <row r="576" spans="1:34" x14ac:dyDescent="0.2">
      <c r="A576" s="347">
        <f t="shared" ca="1" si="238"/>
        <v>0.1</v>
      </c>
      <c r="B576" s="304">
        <f t="shared" ca="1" si="239"/>
        <v>39.200000000000287</v>
      </c>
      <c r="D576" s="306">
        <f t="shared" ca="1" si="240"/>
        <v>-0.54198993864298817</v>
      </c>
      <c r="E576" s="307">
        <f t="shared" ca="1" si="241"/>
        <v>-0.55840253366489989</v>
      </c>
      <c r="F576" s="304">
        <f t="shared" ca="1" si="242"/>
        <v>0.77818152329235479</v>
      </c>
      <c r="G576" s="306">
        <f t="shared" ca="1" si="243"/>
        <v>6.6103996141086787</v>
      </c>
      <c r="H576" s="307">
        <f t="shared" ca="1" si="244"/>
        <v>-113.81843841162849</v>
      </c>
      <c r="I576" s="304">
        <f t="shared" ca="1" si="245"/>
        <v>114.01023772240752</v>
      </c>
      <c r="J576" s="306">
        <f t="shared" ca="1" si="246"/>
        <v>872.29140891704844</v>
      </c>
      <c r="K576" s="307">
        <f t="shared" ca="1" si="247"/>
        <v>355.0728286560967</v>
      </c>
      <c r="L576" s="304">
        <f t="shared" ca="1" si="232"/>
        <v>941.79032471157359</v>
      </c>
      <c r="M576" s="306">
        <f t="shared" ca="1" si="248"/>
        <v>-1.5127830366547532</v>
      </c>
      <c r="N576" s="304">
        <f t="shared" ca="1" si="249"/>
        <v>-86.676083319301881</v>
      </c>
      <c r="P576" s="310">
        <f t="shared" ca="1" si="250"/>
        <v>23</v>
      </c>
      <c r="Q576" s="304">
        <f t="shared" ca="1" si="251"/>
        <v>0</v>
      </c>
      <c r="R576" s="306">
        <f t="shared" ca="1" si="252"/>
        <v>0</v>
      </c>
      <c r="S576" s="307">
        <f t="shared" ca="1" si="253"/>
        <v>5.081000000000004</v>
      </c>
      <c r="T576" s="304">
        <f t="shared" ca="1" si="233"/>
        <v>49.844610000000038</v>
      </c>
      <c r="U576" s="311">
        <f t="shared" ca="1" si="234"/>
        <v>0</v>
      </c>
      <c r="V576" s="306">
        <f t="shared" ca="1" si="235"/>
        <v>1.1822623277975828</v>
      </c>
      <c r="W576" s="304">
        <f t="shared" ca="1" si="236"/>
        <v>47.185112206001094</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0.52574950897975548</v>
      </c>
      <c r="AH576" s="304">
        <f t="shared" ca="1" si="260"/>
        <v>-9.2674596720292381</v>
      </c>
    </row>
    <row r="577" spans="1:34" x14ac:dyDescent="0.2">
      <c r="A577" s="347">
        <f t="shared" ca="1" si="238"/>
        <v>0.1</v>
      </c>
      <c r="B577" s="304">
        <f t="shared" ca="1" si="239"/>
        <v>39.300000000000288</v>
      </c>
      <c r="D577" s="306">
        <f t="shared" ca="1" si="240"/>
        <v>-0.53844290712630194</v>
      </c>
      <c r="E577" s="307">
        <f t="shared" ca="1" si="241"/>
        <v>-0.53904295647538802</v>
      </c>
      <c r="F577" s="304">
        <f t="shared" ca="1" si="242"/>
        <v>0.76189767893093796</v>
      </c>
      <c r="G577" s="306">
        <f t="shared" ca="1" si="243"/>
        <v>6.556555323396049</v>
      </c>
      <c r="H577" s="307">
        <f t="shared" ca="1" si="244"/>
        <v>-113.87234270727603</v>
      </c>
      <c r="I577" s="304">
        <f t="shared" ca="1" si="245"/>
        <v>114.06094358434913</v>
      </c>
      <c r="J577" s="306">
        <f t="shared" ca="1" si="246"/>
        <v>872.94975666392372</v>
      </c>
      <c r="K577" s="307">
        <f t="shared" ca="1" si="247"/>
        <v>343.68828960015151</v>
      </c>
      <c r="L577" s="304">
        <f t="shared" ca="1" si="232"/>
        <v>938.16998356794659</v>
      </c>
      <c r="M577" s="306">
        <f t="shared" ca="1" si="248"/>
        <v>-1.5132817097397075</v>
      </c>
      <c r="N577" s="304">
        <f t="shared" ca="1" si="249"/>
        <v>-86.704655182426521</v>
      </c>
      <c r="P577" s="310">
        <f t="shared" ca="1" si="250"/>
        <v>23</v>
      </c>
      <c r="Q577" s="304">
        <f t="shared" ca="1" si="251"/>
        <v>0</v>
      </c>
      <c r="R577" s="306">
        <f t="shared" ca="1" si="252"/>
        <v>0</v>
      </c>
      <c r="S577" s="307">
        <f t="shared" ca="1" si="253"/>
        <v>5.081000000000004</v>
      </c>
      <c r="T577" s="304">
        <f t="shared" ca="1" si="233"/>
        <v>49.844610000000038</v>
      </c>
      <c r="U577" s="311">
        <f t="shared" ca="1" si="234"/>
        <v>0</v>
      </c>
      <c r="V577" s="306">
        <f t="shared" ca="1" si="235"/>
        <v>1.1836094567743243</v>
      </c>
      <c r="W577" s="304">
        <f t="shared" ca="1" si="236"/>
        <v>47.28090545551747</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0.50691679898120334</v>
      </c>
      <c r="AH577" s="304">
        <f t="shared" ca="1" si="260"/>
        <v>-9.2865798476679906</v>
      </c>
    </row>
    <row r="578" spans="1:34" x14ac:dyDescent="0.2">
      <c r="A578" s="347">
        <f t="shared" ca="1" si="238"/>
        <v>0.1</v>
      </c>
      <c r="B578" s="304">
        <f t="shared" ca="1" si="239"/>
        <v>39.40000000000029</v>
      </c>
      <c r="D578" s="306">
        <f t="shared" ca="1" si="240"/>
        <v>-0.53490340206715481</v>
      </c>
      <c r="E578" s="307">
        <f t="shared" ca="1" si="241"/>
        <v>-0.51995354860674858</v>
      </c>
      <c r="F578" s="304">
        <f t="shared" ca="1" si="242"/>
        <v>0.74597140846802346</v>
      </c>
      <c r="G578" s="306">
        <f t="shared" ca="1" si="243"/>
        <v>6.5030649831893337</v>
      </c>
      <c r="H578" s="307">
        <f t="shared" ca="1" si="244"/>
        <v>-113.92433806213671</v>
      </c>
      <c r="I578" s="304">
        <f t="shared" ca="1" si="245"/>
        <v>114.10979211737964</v>
      </c>
      <c r="J578" s="306">
        <f t="shared" ca="1" si="246"/>
        <v>873.60273767925298</v>
      </c>
      <c r="K578" s="307">
        <f t="shared" ca="1" si="247"/>
        <v>332.29845556168084</v>
      </c>
      <c r="L578" s="304">
        <f t="shared" ca="1" si="232"/>
        <v>934.66785910791009</v>
      </c>
      <c r="M578" s="306">
        <f t="shared" ca="1" si="248"/>
        <v>-1.5137758894164115</v>
      </c>
      <c r="N578" s="304">
        <f t="shared" ca="1" si="249"/>
        <v>-86.732969592222801</v>
      </c>
      <c r="P578" s="310">
        <f t="shared" ca="1" si="250"/>
        <v>23</v>
      </c>
      <c r="Q578" s="304">
        <f t="shared" ca="1" si="251"/>
        <v>0</v>
      </c>
      <c r="R578" s="306">
        <f t="shared" ca="1" si="252"/>
        <v>0</v>
      </c>
      <c r="S578" s="307">
        <f t="shared" ca="1" si="253"/>
        <v>5.081000000000004</v>
      </c>
      <c r="T578" s="304">
        <f t="shared" ca="1" si="233"/>
        <v>49.844610000000038</v>
      </c>
      <c r="U578" s="311">
        <f t="shared" ca="1" si="234"/>
        <v>0</v>
      </c>
      <c r="V578" s="306">
        <f t="shared" ca="1" si="235"/>
        <v>1.1849587219366524</v>
      </c>
      <c r="W578" s="304">
        <f t="shared" ca="1" si="236"/>
        <v>47.375356251988528</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0.48834599451909888</v>
      </c>
      <c r="AH578" s="304">
        <f t="shared" ca="1" si="260"/>
        <v>-9.3054330752838883</v>
      </c>
    </row>
    <row r="579" spans="1:34" x14ac:dyDescent="0.2">
      <c r="A579" s="347">
        <f t="shared" ca="1" si="238"/>
        <v>0.1</v>
      </c>
      <c r="B579" s="304">
        <f t="shared" ca="1" si="239"/>
        <v>39.500000000000291</v>
      </c>
      <c r="D579" s="306">
        <f t="shared" ca="1" si="240"/>
        <v>-0.53137176439549771</v>
      </c>
      <c r="E579" s="307">
        <f t="shared" ca="1" si="241"/>
        <v>-0.50113153871983407</v>
      </c>
      <c r="F579" s="304">
        <f t="shared" ca="1" si="242"/>
        <v>0.7304031565488287</v>
      </c>
      <c r="G579" s="306">
        <f t="shared" ca="1" si="243"/>
        <v>6.4499278067497841</v>
      </c>
      <c r="H579" s="307">
        <f t="shared" ca="1" si="244"/>
        <v>-113.9744512160087</v>
      </c>
      <c r="I579" s="304">
        <f t="shared" ca="1" si="245"/>
        <v>114.15680925246041</v>
      </c>
      <c r="J579" s="306">
        <f t="shared" ca="1" si="246"/>
        <v>874.25038731874997</v>
      </c>
      <c r="K579" s="307">
        <f t="shared" ca="1" si="247"/>
        <v>320.90351609777355</v>
      </c>
      <c r="L579" s="304">
        <f t="shared" ca="1" si="232"/>
        <v>931.28556649982409</v>
      </c>
      <c r="M579" s="306">
        <f t="shared" ca="1" si="248"/>
        <v>-1.514265625814613</v>
      </c>
      <c r="N579" s="304">
        <f t="shared" ca="1" si="249"/>
        <v>-86.761029420913687</v>
      </c>
      <c r="P579" s="310">
        <f t="shared" ca="1" si="250"/>
        <v>23</v>
      </c>
      <c r="Q579" s="304">
        <f t="shared" ca="1" si="251"/>
        <v>0</v>
      </c>
      <c r="R579" s="306">
        <f t="shared" ca="1" si="252"/>
        <v>0</v>
      </c>
      <c r="S579" s="307">
        <f t="shared" ca="1" si="253"/>
        <v>5.081000000000004</v>
      </c>
      <c r="T579" s="304">
        <f t="shared" ca="1" si="233"/>
        <v>49.844610000000038</v>
      </c>
      <c r="U579" s="311">
        <f t="shared" ca="1" si="234"/>
        <v>0</v>
      </c>
      <c r="V579" s="306">
        <f t="shared" ca="1" si="235"/>
        <v>1.1863101054381406</v>
      </c>
      <c r="W579" s="304">
        <f t="shared" ca="1" si="236"/>
        <v>47.46847847854643</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0.47003445297182367</v>
      </c>
      <c r="AH579" s="304">
        <f t="shared" ca="1" si="260"/>
        <v>-9.3240220924992112</v>
      </c>
    </row>
    <row r="580" spans="1:34" x14ac:dyDescent="0.2">
      <c r="A580" s="347">
        <f t="shared" ca="1" si="238"/>
        <v>0.1</v>
      </c>
      <c r="B580" s="304">
        <f t="shared" ca="1" si="239"/>
        <v>39.600000000000293</v>
      </c>
      <c r="D580" s="306">
        <f t="shared" ca="1" si="240"/>
        <v>-0.52784832603779019</v>
      </c>
      <c r="E580" s="307">
        <f t="shared" ca="1" si="241"/>
        <v>-0.48257416083203886</v>
      </c>
      <c r="F580" s="304">
        <f t="shared" ca="1" si="242"/>
        <v>0.71519345355200492</v>
      </c>
      <c r="G580" s="306">
        <f t="shared" ca="1" si="243"/>
        <v>6.3971429741460053</v>
      </c>
      <c r="H580" s="307">
        <f t="shared" ca="1" si="244"/>
        <v>-114.02270863209191</v>
      </c>
      <c r="I580" s="304">
        <f t="shared" ca="1" si="245"/>
        <v>114.20202065651287</v>
      </c>
      <c r="J580" s="306">
        <f t="shared" ca="1" si="246"/>
        <v>874.89274085779471</v>
      </c>
      <c r="K580" s="307">
        <f t="shared" ca="1" si="247"/>
        <v>309.50365810536852</v>
      </c>
      <c r="L580" s="304">
        <f t="shared" ref="L580:L643" ca="1" si="261">SQRT(pos_x^2+pos_z^2)</f>
        <v>928.02468845730016</v>
      </c>
      <c r="M580" s="306">
        <f t="shared" ca="1" si="248"/>
        <v>-1.5147509682536806</v>
      </c>
      <c r="N580" s="304">
        <f t="shared" ca="1" si="249"/>
        <v>-86.788837494290846</v>
      </c>
      <c r="P580" s="310">
        <f t="shared" ca="1" si="250"/>
        <v>23</v>
      </c>
      <c r="Q580" s="304">
        <f t="shared" ca="1" si="251"/>
        <v>0</v>
      </c>
      <c r="R580" s="306">
        <f t="shared" ca="1" si="252"/>
        <v>0</v>
      </c>
      <c r="S580" s="307">
        <f t="shared" ca="1" si="253"/>
        <v>5.081000000000004</v>
      </c>
      <c r="T580" s="304">
        <f t="shared" ref="T580:T643" ca="1" si="262">m*g</f>
        <v>49.844610000000038</v>
      </c>
      <c r="U580" s="311">
        <f t="shared" ref="U580:U643" ca="1" si="263">IF(pos_xz&lt;L_rampe,Poids*COS(Beta),0)</f>
        <v>0</v>
      </c>
      <c r="V580" s="306">
        <f t="shared" ref="V580:V643" ca="1" si="264">Rho_moyen*(20000-Alt_rampe-pos_z)/(20000+Alt_rampe+pos_z)</f>
        <v>1.187663589661113</v>
      </c>
      <c r="W580" s="304">
        <f t="shared" ref="W580:W643" ca="1" si="265">1/2*Rho*Sref*Cx*vit_xz^2</f>
        <v>47.560285987841219</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0.45197953493858734</v>
      </c>
      <c r="AH580" s="304">
        <f t="shared" ca="1" si="260"/>
        <v>-9.3423496316761252</v>
      </c>
    </row>
    <row r="581" spans="1:34" x14ac:dyDescent="0.2">
      <c r="A581" s="347">
        <f t="shared" ref="A581:A644" ca="1" si="267">IF(B580+0.01&lt;=T_ini+ROUNDUP(Temps_fin_propu,0), 0.01, IF(K580&gt;0, 0.1, 0.0001))</f>
        <v>0.1</v>
      </c>
      <c r="B581" s="304">
        <f t="shared" ref="B581:B644" ca="1" si="268">B580+pas</f>
        <v>39.700000000000294</v>
      </c>
      <c r="D581" s="306">
        <f t="shared" ref="D581:D644" ca="1" si="269">IF(AND(L580&lt;L_rampe,Poussee&lt;Poids*SIN(M580)),0,(-W580+Poussee)/m*COS(M580)-U580/m*SIN(M580))</f>
        <v>-0.52433341004893763</v>
      </c>
      <c r="E581" s="307">
        <f t="shared" ref="E581:E644" ca="1" si="270">IF(AND(L580&lt;L_rampe,Poussee&lt;Poids*SIN(M580)),0,(-W580+Poussee)/m*SIN(M580)+U580/m*COS(M580)-Poids/m)</f>
        <v>-0.46427865506439581</v>
      </c>
      <c r="F581" s="304">
        <f t="shared" ref="F581:F644" ca="1" si="271">SQRT(acc_x^2+acc_z^2)</f>
        <v>0.7003429120380612</v>
      </c>
      <c r="G581" s="306">
        <f t="shared" ref="G581:G644" ca="1" si="272">G580+acc_x*pas</f>
        <v>6.3447096331411119</v>
      </c>
      <c r="H581" s="307">
        <f t="shared" ref="H581:H644" ca="1" si="273">H580+acc_z*pas</f>
        <v>-114.06913649759835</v>
      </c>
      <c r="I581" s="304">
        <f t="shared" ref="I581:I644" ca="1" si="274">SQRT(vit_x^2+vit_z^2)</f>
        <v>114.24545173282215</v>
      </c>
      <c r="J581" s="306">
        <f t="shared" ref="J581:J644" ca="1" si="275">J580+0.5*(vit_x+G580)*pas*(K580&gt;=0)</f>
        <v>875.52983348815906</v>
      </c>
      <c r="K581" s="307">
        <f t="shared" ref="K581:K644" ca="1" si="276">K580+0.5*(vit_z+H580)*pas</f>
        <v>298.09906584888398</v>
      </c>
      <c r="L581" s="304">
        <f t="shared" ca="1" si="261"/>
        <v>924.88677273911787</v>
      </c>
      <c r="M581" s="306">
        <f t="shared" ref="M581:M644" ca="1" si="277">IF(AND(L580&gt;L_rampe,G581&gt;0),ATAN2(G581,H581),$M$4)</f>
        <v>-1.515231965260486</v>
      </c>
      <c r="N581" s="304">
        <f t="shared" ref="N581:N644" ca="1" si="278">DEGREES(Beta)</f>
        <v>-86.816396592739224</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5.081000000000004</v>
      </c>
      <c r="T581" s="304">
        <f t="shared" ca="1" si="262"/>
        <v>49.844610000000038</v>
      </c>
      <c r="U581" s="311">
        <f t="shared" ca="1" si="263"/>
        <v>0</v>
      </c>
      <c r="V581" s="306">
        <f t="shared" ca="1" si="264"/>
        <v>1.18901915721465</v>
      </c>
      <c r="W581" s="304">
        <f t="shared" ca="1" si="265"/>
        <v>47.650792598414547</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0.43417860503044103</v>
      </c>
      <c r="AH581" s="304">
        <f t="shared" ref="AH581:AH644" ca="1" si="289">IF(AND(L580&lt;L_rampe,Poussee&lt;Poids*SIN(M580)), g*SIN(M580), (-W580+Poussee)/m)</f>
        <v>-9.3604184191775595</v>
      </c>
    </row>
    <row r="582" spans="1:34" x14ac:dyDescent="0.2">
      <c r="A582" s="347">
        <f t="shared" ca="1" si="267"/>
        <v>0.1</v>
      </c>
      <c r="B582" s="304">
        <f t="shared" ca="1" si="268"/>
        <v>39.800000000000296</v>
      </c>
      <c r="D582" s="306">
        <f t="shared" ca="1" si="269"/>
        <v>-0.52082733074400156</v>
      </c>
      <c r="E582" s="307">
        <f t="shared" ca="1" si="270"/>
        <v>-0.44624226836292458</v>
      </c>
      <c r="F582" s="304">
        <f t="shared" ca="1" si="271"/>
        <v>0.68585222207382979</v>
      </c>
      <c r="G582" s="306">
        <f t="shared" ca="1" si="272"/>
        <v>6.2926269000667121</v>
      </c>
      <c r="H582" s="307">
        <f t="shared" ca="1" si="273"/>
        <v>-114.11376072443464</v>
      </c>
      <c r="I582" s="304">
        <f t="shared" ca="1" si="274"/>
        <v>114.28712762151721</v>
      </c>
      <c r="J582" s="306">
        <f t="shared" ca="1" si="275"/>
        <v>876.16170031481943</v>
      </c>
      <c r="K582" s="307">
        <f t="shared" ca="1" si="276"/>
        <v>286.68992098778233</v>
      </c>
      <c r="L582" s="304">
        <f t="shared" ca="1" si="261"/>
        <v>921.87332963620133</v>
      </c>
      <c r="M582" s="306">
        <f t="shared" ca="1" si="277"/>
        <v>-1.5157086645868156</v>
      </c>
      <c r="N582" s="304">
        <f t="shared" ca="1" si="278"/>
        <v>-86.843709452234634</v>
      </c>
      <c r="P582" s="310">
        <f t="shared" ca="1" si="279"/>
        <v>23</v>
      </c>
      <c r="Q582" s="304">
        <f t="shared" ca="1" si="280"/>
        <v>0</v>
      </c>
      <c r="R582" s="306">
        <f t="shared" ca="1" si="281"/>
        <v>0</v>
      </c>
      <c r="S582" s="307">
        <f t="shared" ca="1" si="282"/>
        <v>5.081000000000004</v>
      </c>
      <c r="T582" s="304">
        <f t="shared" ca="1" si="262"/>
        <v>49.844610000000038</v>
      </c>
      <c r="U582" s="311">
        <f t="shared" ca="1" si="263"/>
        <v>0</v>
      </c>
      <c r="V582" s="306">
        <f t="shared" ca="1" si="264"/>
        <v>1.1903767909325909</v>
      </c>
      <c r="W582" s="304">
        <f t="shared" ca="1" si="265"/>
        <v>47.740012091200782</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0.41662903263429385</v>
      </c>
      <c r="AH582" s="304">
        <f t="shared" ca="1" si="289"/>
        <v>-9.3782311746535143</v>
      </c>
    </row>
    <row r="583" spans="1:34" x14ac:dyDescent="0.2">
      <c r="A583" s="347">
        <f t="shared" ca="1" si="267"/>
        <v>0.1</v>
      </c>
      <c r="B583" s="304">
        <f t="shared" ca="1" si="268"/>
        <v>39.900000000000297</v>
      </c>
      <c r="D583" s="306">
        <f t="shared" ca="1" si="269"/>
        <v>-0.51733039382964108</v>
      </c>
      <c r="E583" s="307">
        <f t="shared" ca="1" si="270"/>
        <v>-0.42846225519466863</v>
      </c>
      <c r="F583" s="304">
        <f t="shared" ca="1" si="271"/>
        <v>0.67172214531488605</v>
      </c>
      <c r="G583" s="306">
        <f t="shared" ca="1" si="272"/>
        <v>6.2408938606837481</v>
      </c>
      <c r="H583" s="307">
        <f t="shared" ca="1" si="273"/>
        <v>-114.15660694995411</v>
      </c>
      <c r="I583" s="304">
        <f t="shared" ca="1" si="274"/>
        <v>114.32707320012452</v>
      </c>
      <c r="J583" s="306">
        <f t="shared" ca="1" si="275"/>
        <v>876.78837635285697</v>
      </c>
      <c r="K583" s="307">
        <f t="shared" ca="1" si="276"/>
        <v>275.27640260406287</v>
      </c>
      <c r="L583" s="304">
        <f t="shared" ca="1" si="261"/>
        <v>918.98582945446617</v>
      </c>
      <c r="M583" s="306">
        <f t="shared" ca="1" si="277"/>
        <v>-1.5161811132263263</v>
      </c>
      <c r="N583" s="304">
        <f t="shared" ca="1" si="278"/>
        <v>-86.870778765315293</v>
      </c>
      <c r="P583" s="310">
        <f t="shared" ca="1" si="279"/>
        <v>23</v>
      </c>
      <c r="Q583" s="304">
        <f t="shared" ca="1" si="280"/>
        <v>0</v>
      </c>
      <c r="R583" s="306">
        <f t="shared" ca="1" si="281"/>
        <v>0</v>
      </c>
      <c r="S583" s="307">
        <f t="shared" ca="1" si="282"/>
        <v>5.081000000000004</v>
      </c>
      <c r="T583" s="304">
        <f t="shared" ca="1" si="262"/>
        <v>49.844610000000038</v>
      </c>
      <c r="U583" s="311">
        <f t="shared" ca="1" si="263"/>
        <v>0</v>
      </c>
      <c r="V583" s="306">
        <f t="shared" ca="1" si="264"/>
        <v>1.1917364738715308</v>
      </c>
      <c r="W583" s="304">
        <f t="shared" ca="1" si="265"/>
        <v>47.827958206151884</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0.39932819265035846</v>
      </c>
      <c r="AH583" s="304">
        <f t="shared" ca="1" si="289"/>
        <v>-9.3957906103524387</v>
      </c>
    </row>
    <row r="584" spans="1:34" x14ac:dyDescent="0.2">
      <c r="A584" s="347">
        <f t="shared" ca="1" si="267"/>
        <v>0.1</v>
      </c>
      <c r="B584" s="304">
        <f t="shared" ca="1" si="268"/>
        <v>40.000000000000298</v>
      </c>
      <c r="D584" s="306">
        <f t="shared" ca="1" si="269"/>
        <v>-0.51384289653520554</v>
      </c>
      <c r="E584" s="307">
        <f t="shared" ca="1" si="270"/>
        <v>-0.41093587821906752</v>
      </c>
      <c r="F584" s="304">
        <f t="shared" ca="1" si="271"/>
        <v>0.65795350772479833</v>
      </c>
      <c r="G584" s="306">
        <f t="shared" ca="1" si="272"/>
        <v>6.1895095710302277</v>
      </c>
      <c r="H584" s="307">
        <f t="shared" ca="1" si="273"/>
        <v>-114.19770053777602</v>
      </c>
      <c r="I584" s="304">
        <f t="shared" ca="1" si="274"/>
        <v>114.36531308419281</v>
      </c>
      <c r="J584" s="306">
        <f t="shared" ca="1" si="275"/>
        <v>877.40989652444262</v>
      </c>
      <c r="K584" s="307">
        <f t="shared" ca="1" si="276"/>
        <v>263.85868722967638</v>
      </c>
      <c r="L584" s="304">
        <f t="shared" ca="1" si="261"/>
        <v>916.22570000278927</v>
      </c>
      <c r="M584" s="306">
        <f t="shared" ca="1" si="277"/>
        <v>-1.5166493574310576</v>
      </c>
      <c r="N584" s="304">
        <f t="shared" ca="1" si="278"/>
        <v>-86.897607182027855</v>
      </c>
      <c r="P584" s="310">
        <f t="shared" ca="1" si="279"/>
        <v>23</v>
      </c>
      <c r="Q584" s="304">
        <f t="shared" ca="1" si="280"/>
        <v>0</v>
      </c>
      <c r="R584" s="306">
        <f t="shared" ca="1" si="281"/>
        <v>0</v>
      </c>
      <c r="S584" s="307">
        <f t="shared" ca="1" si="282"/>
        <v>5.081000000000004</v>
      </c>
      <c r="T584" s="304">
        <f t="shared" ca="1" si="262"/>
        <v>49.844610000000038</v>
      </c>
      <c r="U584" s="311">
        <f t="shared" ca="1" si="263"/>
        <v>0</v>
      </c>
      <c r="V584" s="306">
        <f t="shared" ca="1" si="264"/>
        <v>1.1930981893088257</v>
      </c>
      <c r="W584" s="304">
        <f t="shared" ca="1" si="265"/>
        <v>47.914644638985131</v>
      </c>
      <c r="Y584" s="314" t="str">
        <f t="shared" ca="1" si="283"/>
        <v/>
      </c>
      <c r="Z584" s="315" t="str">
        <f t="shared" ca="1" si="284"/>
        <v/>
      </c>
      <c r="AA584" s="316" t="str">
        <f t="shared" ca="1" si="285"/>
        <v/>
      </c>
      <c r="AC584" s="310">
        <f t="shared" ca="1" si="286"/>
        <v>40.000000000000298</v>
      </c>
      <c r="AD584" s="323">
        <f t="shared" ca="1" si="287"/>
        <v>877.40989652444262</v>
      </c>
      <c r="AE584" s="324" t="e">
        <f t="shared" ca="1" si="266"/>
        <v>#N/A</v>
      </c>
      <c r="AG584" s="306">
        <f t="shared" ca="1" si="288"/>
        <v>0.38227346620378633</v>
      </c>
      <c r="AH584" s="304">
        <f t="shared" ca="1" si="289"/>
        <v>-9.4130994304569668</v>
      </c>
    </row>
    <row r="585" spans="1:34" x14ac:dyDescent="0.2">
      <c r="A585" s="347">
        <f t="shared" ca="1" si="267"/>
        <v>0.1</v>
      </c>
      <c r="B585" s="304">
        <f t="shared" ca="1" si="268"/>
        <v>40.1000000000003</v>
      </c>
      <c r="D585" s="306">
        <f t="shared" ca="1" si="269"/>
        <v>-0.51036512774343223</v>
      </c>
      <c r="E585" s="307">
        <f t="shared" ca="1" si="270"/>
        <v>-0.39366040893490784</v>
      </c>
      <c r="F585" s="304">
        <f t="shared" ca="1" si="271"/>
        <v>0.64454719080868605</v>
      </c>
      <c r="G585" s="306">
        <f t="shared" ca="1" si="272"/>
        <v>6.1384730582558849</v>
      </c>
      <c r="H585" s="307">
        <f t="shared" ca="1" si="273"/>
        <v>-114.23706657866951</v>
      </c>
      <c r="I585" s="304">
        <f t="shared" ca="1" si="274"/>
        <v>114.40187162798651</v>
      </c>
      <c r="J585" s="306">
        <f t="shared" ca="1" si="275"/>
        <v>878.02629565590689</v>
      </c>
      <c r="K585" s="307">
        <f t="shared" ca="1" si="276"/>
        <v>252.43694887385411</v>
      </c>
      <c r="L585" s="304">
        <f t="shared" ca="1" si="261"/>
        <v>913.59432409575243</v>
      </c>
      <c r="M585" s="306">
        <f t="shared" ca="1" si="277"/>
        <v>-1.5171134427275159</v>
      </c>
      <c r="N585" s="304">
        <f t="shared" ca="1" si="278"/>
        <v>-86.924197310848996</v>
      </c>
      <c r="P585" s="310">
        <f t="shared" ca="1" si="279"/>
        <v>23</v>
      </c>
      <c r="Q585" s="304">
        <f t="shared" ca="1" si="280"/>
        <v>0</v>
      </c>
      <c r="R585" s="306">
        <f t="shared" ca="1" si="281"/>
        <v>0</v>
      </c>
      <c r="S585" s="307">
        <f t="shared" ca="1" si="282"/>
        <v>5.081000000000004</v>
      </c>
      <c r="T585" s="304">
        <f t="shared" ca="1" si="262"/>
        <v>49.844610000000038</v>
      </c>
      <c r="U585" s="311">
        <f t="shared" ca="1" si="263"/>
        <v>0</v>
      </c>
      <c r="V585" s="306">
        <f t="shared" ca="1" si="264"/>
        <v>1.1944619207405884</v>
      </c>
      <c r="W585" s="304">
        <f t="shared" ca="1" si="265"/>
        <v>48.000085038049818</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0.36546224133072336</v>
      </c>
      <c r="AH585" s="304">
        <f t="shared" ca="1" si="289"/>
        <v>-9.4301603304438295</v>
      </c>
    </row>
    <row r="586" spans="1:34" x14ac:dyDescent="0.2">
      <c r="A586" s="347">
        <f t="shared" ca="1" si="267"/>
        <v>0.1</v>
      </c>
      <c r="B586" s="304">
        <f t="shared" ca="1" si="268"/>
        <v>40.200000000000301</v>
      </c>
      <c r="D586" s="306">
        <f t="shared" ca="1" si="269"/>
        <v>-0.50689736812065911</v>
      </c>
      <c r="E586" s="307">
        <f t="shared" ca="1" si="270"/>
        <v>-0.37663312830357576</v>
      </c>
      <c r="F586" s="304">
        <f t="shared" ca="1" si="271"/>
        <v>0.63150412124022492</v>
      </c>
      <c r="G586" s="306">
        <f t="shared" ca="1" si="272"/>
        <v>6.0877833214438191</v>
      </c>
      <c r="H586" s="307">
        <f t="shared" ca="1" si="273"/>
        <v>-114.27472989149987</v>
      </c>
      <c r="I586" s="304">
        <f t="shared" ca="1" si="274"/>
        <v>114.43677292524508</v>
      </c>
      <c r="J586" s="306">
        <f t="shared" ca="1" si="275"/>
        <v>878.63760847489186</v>
      </c>
      <c r="K586" s="307">
        <f t="shared" ca="1" si="276"/>
        <v>241.01135905034565</v>
      </c>
      <c r="L586" s="304">
        <f t="shared" ca="1" si="261"/>
        <v>911.09303708115999</v>
      </c>
      <c r="M586" s="306">
        <f t="shared" ca="1" si="277"/>
        <v>-1.51757341393234</v>
      </c>
      <c r="N586" s="304">
        <f t="shared" ca="1" si="278"/>
        <v>-86.950551719582961</v>
      </c>
      <c r="P586" s="310">
        <f t="shared" ca="1" si="279"/>
        <v>23</v>
      </c>
      <c r="Q586" s="304">
        <f t="shared" ca="1" si="280"/>
        <v>0</v>
      </c>
      <c r="R586" s="306">
        <f t="shared" ca="1" si="281"/>
        <v>0</v>
      </c>
      <c r="S586" s="307">
        <f t="shared" ca="1" si="282"/>
        <v>5.081000000000004</v>
      </c>
      <c r="T586" s="304">
        <f t="shared" ca="1" si="262"/>
        <v>49.844610000000038</v>
      </c>
      <c r="U586" s="311">
        <f t="shared" ca="1" si="263"/>
        <v>0</v>
      </c>
      <c r="V586" s="306">
        <f t="shared" ca="1" si="264"/>
        <v>1.1958276518796911</v>
      </c>
      <c r="W586" s="304">
        <f t="shared" ca="1" si="265"/>
        <v>48.084293001311622</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0.34889191363958894</v>
      </c>
      <c r="AH586" s="304">
        <f t="shared" ca="1" si="289"/>
        <v>-9.446975996467188</v>
      </c>
    </row>
    <row r="587" spans="1:34" x14ac:dyDescent="0.2">
      <c r="A587" s="347">
        <f t="shared" ca="1" si="267"/>
        <v>0.1</v>
      </c>
      <c r="B587" s="304">
        <f t="shared" ca="1" si="268"/>
        <v>40.300000000000303</v>
      </c>
      <c r="D587" s="306">
        <f t="shared" ca="1" si="269"/>
        <v>-0.50343989024654112</v>
      </c>
      <c r="E587" s="307">
        <f t="shared" ca="1" si="270"/>
        <v>-0.35985132734890435</v>
      </c>
      <c r="F587" s="304">
        <f t="shared" ca="1" si="271"/>
        <v>0.61882525876552397</v>
      </c>
      <c r="G587" s="306">
        <f t="shared" ca="1" si="272"/>
        <v>6.0374393324191651</v>
      </c>
      <c r="H587" s="307">
        <f t="shared" ca="1" si="273"/>
        <v>-114.31071502423477</v>
      </c>
      <c r="I587" s="304">
        <f t="shared" ca="1" si="274"/>
        <v>114.47004081000607</v>
      </c>
      <c r="J587" s="306">
        <f t="shared" ca="1" si="275"/>
        <v>879.243869607585</v>
      </c>
      <c r="K587" s="307">
        <f t="shared" ca="1" si="276"/>
        <v>229.58208680455891</v>
      </c>
      <c r="L587" s="304">
        <f t="shared" ca="1" si="261"/>
        <v>908.72312440261794</v>
      </c>
      <c r="M587" s="306">
        <f t="shared" ca="1" si="277"/>
        <v>-1.5180293151675632</v>
      </c>
      <c r="N587" s="304">
        <f t="shared" ca="1" si="278"/>
        <v>-86.976672936236056</v>
      </c>
      <c r="P587" s="310">
        <f t="shared" ca="1" si="279"/>
        <v>23</v>
      </c>
      <c r="Q587" s="304">
        <f t="shared" ca="1" si="280"/>
        <v>0</v>
      </c>
      <c r="R587" s="306">
        <f t="shared" ca="1" si="281"/>
        <v>0</v>
      </c>
      <c r="S587" s="307">
        <f t="shared" ca="1" si="282"/>
        <v>5.081000000000004</v>
      </c>
      <c r="T587" s="304">
        <f t="shared" ca="1" si="262"/>
        <v>49.844610000000038</v>
      </c>
      <c r="U587" s="311">
        <f t="shared" ca="1" si="263"/>
        <v>0</v>
      </c>
      <c r="V587" s="306">
        <f t="shared" ca="1" si="264"/>
        <v>1.1971953666537647</v>
      </c>
      <c r="W587" s="304">
        <f t="shared" ca="1" si="265"/>
        <v>48.167282073451489</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0.33255988694789451</v>
      </c>
      <c r="AH587" s="304">
        <f t="shared" ca="1" si="289"/>
        <v>-9.4635491047651215</v>
      </c>
    </row>
    <row r="588" spans="1:34" x14ac:dyDescent="0.2">
      <c r="A588" s="347">
        <f t="shared" ca="1" si="267"/>
        <v>0.1</v>
      </c>
      <c r="B588" s="304">
        <f t="shared" ca="1" si="268"/>
        <v>40.400000000000304</v>
      </c>
      <c r="D588" s="306">
        <f t="shared" ca="1" si="269"/>
        <v>-0.49999295874316541</v>
      </c>
      <c r="E588" s="307">
        <f t="shared" ca="1" si="270"/>
        <v>-0.34331230773421773</v>
      </c>
      <c r="F588" s="304">
        <f t="shared" ca="1" si="271"/>
        <v>0.6065115822756717</v>
      </c>
      <c r="G588" s="306">
        <f t="shared" ca="1" si="272"/>
        <v>5.9874400365448484</v>
      </c>
      <c r="H588" s="307">
        <f t="shared" ca="1" si="273"/>
        <v>-114.34504625500819</v>
      </c>
      <c r="I588" s="304">
        <f t="shared" ca="1" si="274"/>
        <v>114.50169885748937</v>
      </c>
      <c r="J588" s="306">
        <f t="shared" ca="1" si="275"/>
        <v>879.84511357603321</v>
      </c>
      <c r="K588" s="307">
        <f t="shared" ca="1" si="276"/>
        <v>218.14929874059678</v>
      </c>
      <c r="L588" s="304">
        <f t="shared" ca="1" si="261"/>
        <v>906.48581920769004</v>
      </c>
      <c r="M588" s="306">
        <f t="shared" ca="1" si="277"/>
        <v>-1.518481189875482</v>
      </c>
      <c r="N588" s="304">
        <f t="shared" ca="1" si="278"/>
        <v>-87.002563449868504</v>
      </c>
      <c r="P588" s="310">
        <f t="shared" ca="1" si="279"/>
        <v>23</v>
      </c>
      <c r="Q588" s="304">
        <f t="shared" ca="1" si="280"/>
        <v>0</v>
      </c>
      <c r="R588" s="306">
        <f t="shared" ca="1" si="281"/>
        <v>0</v>
      </c>
      <c r="S588" s="307">
        <f t="shared" ca="1" si="282"/>
        <v>5.081000000000004</v>
      </c>
      <c r="T588" s="304">
        <f t="shared" ca="1" si="262"/>
        <v>49.844610000000038</v>
      </c>
      <c r="U588" s="311">
        <f t="shared" ca="1" si="263"/>
        <v>0</v>
      </c>
      <c r="V588" s="306">
        <f t="shared" ca="1" si="264"/>
        <v>1.1985650492032049</v>
      </c>
      <c r="W588" s="304">
        <f t="shared" ca="1" si="265"/>
        <v>48.24906574307726</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0.31646357389525015</v>
      </c>
      <c r="AH588" s="304">
        <f t="shared" ca="1" si="289"/>
        <v>-9.4798823210886543</v>
      </c>
    </row>
    <row r="589" spans="1:34" x14ac:dyDescent="0.2">
      <c r="A589" s="347">
        <f t="shared" ca="1" si="267"/>
        <v>0.1</v>
      </c>
      <c r="B589" s="304">
        <f t="shared" ca="1" si="268"/>
        <v>40.500000000000306</v>
      </c>
      <c r="D589" s="306">
        <f t="shared" ca="1" si="269"/>
        <v>-0.49655683040355214</v>
      </c>
      <c r="E589" s="307">
        <f t="shared" ca="1" si="270"/>
        <v>-0.3270133823169612</v>
      </c>
      <c r="F589" s="304">
        <f t="shared" ca="1" si="271"/>
        <v>0.5945640739523379</v>
      </c>
      <c r="G589" s="306">
        <f t="shared" ca="1" si="272"/>
        <v>5.937784353504493</v>
      </c>
      <c r="H589" s="307">
        <f t="shared" ca="1" si="273"/>
        <v>-114.37774759323987</v>
      </c>
      <c r="I589" s="304">
        <f t="shared" ca="1" si="274"/>
        <v>114.53177038504039</v>
      </c>
      <c r="J589" s="306">
        <f t="shared" ca="1" si="275"/>
        <v>880.44137479553569</v>
      </c>
      <c r="K589" s="307">
        <f t="shared" ca="1" si="276"/>
        <v>206.71315904818437</v>
      </c>
      <c r="L589" s="304">
        <f t="shared" ca="1" si="261"/>
        <v>904.38230001229726</v>
      </c>
      <c r="M589" s="306">
        <f t="shared" ca="1" si="277"/>
        <v>-1.5189290808331426</v>
      </c>
      <c r="N589" s="304">
        <f t="shared" ca="1" si="278"/>
        <v>-87.02822571142454</v>
      </c>
      <c r="P589" s="310">
        <f t="shared" ca="1" si="279"/>
        <v>23</v>
      </c>
      <c r="Q589" s="304">
        <f t="shared" ca="1" si="280"/>
        <v>0</v>
      </c>
      <c r="R589" s="306">
        <f t="shared" ca="1" si="281"/>
        <v>0</v>
      </c>
      <c r="S589" s="307">
        <f t="shared" ca="1" si="282"/>
        <v>5.081000000000004</v>
      </c>
      <c r="T589" s="304">
        <f t="shared" ca="1" si="262"/>
        <v>49.844610000000038</v>
      </c>
      <c r="U589" s="311">
        <f t="shared" ca="1" si="263"/>
        <v>0</v>
      </c>
      <c r="V589" s="306">
        <f t="shared" ca="1" si="264"/>
        <v>1.1999366838791754</v>
      </c>
      <c r="W589" s="304">
        <f t="shared" ca="1" si="265"/>
        <v>48.329657440045054</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0.30060039653298354</v>
      </c>
      <c r="AH589" s="304">
        <f t="shared" ca="1" si="289"/>
        <v>-9.4959783001529665</v>
      </c>
    </row>
    <row r="590" spans="1:34" x14ac:dyDescent="0.2">
      <c r="A590" s="347">
        <f t="shared" ca="1" si="267"/>
        <v>0.1</v>
      </c>
      <c r="B590" s="304">
        <f t="shared" ca="1" si="268"/>
        <v>40.600000000000307</v>
      </c>
      <c r="D590" s="306">
        <f t="shared" ca="1" si="269"/>
        <v>-0.49313175431947692</v>
      </c>
      <c r="E590" s="307">
        <f t="shared" ca="1" si="270"/>
        <v>-0.31095187568146798</v>
      </c>
      <c r="F590" s="304">
        <f t="shared" ca="1" si="271"/>
        <v>0.58298370140856259</v>
      </c>
      <c r="G590" s="306">
        <f t="shared" ca="1" si="272"/>
        <v>5.8884711780725452</v>
      </c>
      <c r="H590" s="307">
        <f t="shared" ca="1" si="273"/>
        <v>-114.40884278080802</v>
      </c>
      <c r="I590" s="304">
        <f t="shared" ca="1" si="274"/>
        <v>114.5602784531298</v>
      </c>
      <c r="J590" s="306">
        <f t="shared" ca="1" si="275"/>
        <v>881.03268757211458</v>
      </c>
      <c r="K590" s="307">
        <f t="shared" ca="1" si="276"/>
        <v>195.27382952948199</v>
      </c>
      <c r="L590" s="304">
        <f t="shared" ca="1" si="261"/>
        <v>902.41368843211399</v>
      </c>
      <c r="M590" s="306">
        <f t="shared" ca="1" si="277"/>
        <v>-1.5193730301664585</v>
      </c>
      <c r="N590" s="304">
        <f t="shared" ca="1" si="278"/>
        <v>-87.053662134541185</v>
      </c>
      <c r="P590" s="310">
        <f t="shared" ca="1" si="279"/>
        <v>23</v>
      </c>
      <c r="Q590" s="304">
        <f t="shared" ca="1" si="280"/>
        <v>0</v>
      </c>
      <c r="R590" s="306">
        <f t="shared" ca="1" si="281"/>
        <v>0</v>
      </c>
      <c r="S590" s="307">
        <f t="shared" ca="1" si="282"/>
        <v>5.081000000000004</v>
      </c>
      <c r="T590" s="304">
        <f t="shared" ca="1" si="262"/>
        <v>49.844610000000038</v>
      </c>
      <c r="U590" s="311">
        <f t="shared" ca="1" si="263"/>
        <v>0</v>
      </c>
      <c r="V590" s="306">
        <f t="shared" ca="1" si="264"/>
        <v>1.2013102552416162</v>
      </c>
      <c r="W590" s="304">
        <f t="shared" ca="1" si="265"/>
        <v>48.409070532888521</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0.28496778689092928</v>
      </c>
      <c r="AH590" s="304">
        <f t="shared" ca="1" si="289"/>
        <v>-9.5118396851102176</v>
      </c>
    </row>
    <row r="591" spans="1:34" x14ac:dyDescent="0.2">
      <c r="A591" s="347">
        <f t="shared" ca="1" si="267"/>
        <v>0.1</v>
      </c>
      <c r="B591" s="304">
        <f t="shared" ca="1" si="268"/>
        <v>40.700000000000308</v>
      </c>
      <c r="D591" s="306">
        <f t="shared" ca="1" si="269"/>
        <v>-0.48971797200856115</v>
      </c>
      <c r="E591" s="307">
        <f t="shared" ca="1" si="270"/>
        <v>-0.29512512465025686</v>
      </c>
      <c r="F591" s="304">
        <f t="shared" ca="1" si="271"/>
        <v>0.57177139777012942</v>
      </c>
      <c r="G591" s="306">
        <f t="shared" ca="1" si="272"/>
        <v>5.8394993808716888</v>
      </c>
      <c r="H591" s="307">
        <f t="shared" ca="1" si="273"/>
        <v>-114.43835529327305</v>
      </c>
      <c r="I591" s="304">
        <f t="shared" ca="1" si="274"/>
        <v>114.58724586640783</v>
      </c>
      <c r="J591" s="306">
        <f t="shared" ca="1" si="275"/>
        <v>881.61908610006185</v>
      </c>
      <c r="K591" s="307">
        <f t="shared" ca="1" si="276"/>
        <v>183.83146962577794</v>
      </c>
      <c r="L591" s="304">
        <f t="shared" ca="1" si="261"/>
        <v>900.58104699170838</v>
      </c>
      <c r="M591" s="306">
        <f t="shared" ca="1" si="277"/>
        <v>-1.5198130793639677</v>
      </c>
      <c r="N591" s="304">
        <f t="shared" ca="1" si="278"/>
        <v>-87.078875096336574</v>
      </c>
      <c r="P591" s="310">
        <f t="shared" ca="1" si="279"/>
        <v>23</v>
      </c>
      <c r="Q591" s="304">
        <f t="shared" ca="1" si="280"/>
        <v>0</v>
      </c>
      <c r="R591" s="306">
        <f t="shared" ca="1" si="281"/>
        <v>0</v>
      </c>
      <c r="S591" s="307">
        <f t="shared" ca="1" si="282"/>
        <v>5.081000000000004</v>
      </c>
      <c r="T591" s="304">
        <f t="shared" ca="1" si="262"/>
        <v>49.844610000000038</v>
      </c>
      <c r="U591" s="311">
        <f t="shared" ca="1" si="263"/>
        <v>0</v>
      </c>
      <c r="V591" s="306">
        <f t="shared" ca="1" si="264"/>
        <v>1.2026857480572544</v>
      </c>
      <c r="W591" s="304">
        <f t="shared" ca="1" si="265"/>
        <v>48.487318326353439</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0.26956318752188935</v>
      </c>
      <c r="AH591" s="304">
        <f t="shared" ca="1" si="289"/>
        <v>-9.52746910704359</v>
      </c>
    </row>
    <row r="592" spans="1:34" x14ac:dyDescent="0.2">
      <c r="A592" s="347">
        <f t="shared" ca="1" si="267"/>
        <v>0.1</v>
      </c>
      <c r="B592" s="304">
        <f t="shared" ca="1" si="268"/>
        <v>40.80000000000031</v>
      </c>
      <c r="D592" s="306">
        <f t="shared" ca="1" si="269"/>
        <v>-0.4863157175405935</v>
      </c>
      <c r="E592" s="307">
        <f t="shared" ca="1" si="270"/>
        <v>-0.27953047877438131</v>
      </c>
      <c r="F592" s="304">
        <f t="shared" ca="1" si="271"/>
        <v>0.56092803967252081</v>
      </c>
      <c r="G592" s="306">
        <f t="shared" ca="1" si="272"/>
        <v>5.7908678091176293</v>
      </c>
      <c r="H592" s="307">
        <f t="shared" ca="1" si="273"/>
        <v>-114.46630834115048</v>
      </c>
      <c r="I592" s="304">
        <f t="shared" ca="1" si="274"/>
        <v>114.61269517481043</v>
      </c>
      <c r="J592" s="306">
        <f t="shared" ca="1" si="275"/>
        <v>882.2006044595613</v>
      </c>
      <c r="K592" s="307">
        <f t="shared" ca="1" si="276"/>
        <v>172.38623644405678</v>
      </c>
      <c r="L592" s="304">
        <f t="shared" ca="1" si="261"/>
        <v>898.88537702209931</v>
      </c>
      <c r="M592" s="306">
        <f t="shared" ca="1" si="277"/>
        <v>-1.520249269290239</v>
      </c>
      <c r="N592" s="304">
        <f t="shared" ca="1" si="278"/>
        <v>-87.103866938178044</v>
      </c>
      <c r="P592" s="310">
        <f t="shared" ca="1" si="279"/>
        <v>23</v>
      </c>
      <c r="Q592" s="304">
        <f t="shared" ca="1" si="280"/>
        <v>0</v>
      </c>
      <c r="R592" s="306">
        <f t="shared" ca="1" si="281"/>
        <v>0</v>
      </c>
      <c r="S592" s="307">
        <f t="shared" ca="1" si="282"/>
        <v>5.081000000000004</v>
      </c>
      <c r="T592" s="304">
        <f t="shared" ca="1" si="262"/>
        <v>49.844610000000038</v>
      </c>
      <c r="U592" s="311">
        <f t="shared" ca="1" si="263"/>
        <v>0</v>
      </c>
      <c r="V592" s="306">
        <f t="shared" ca="1" si="264"/>
        <v>1.2040631472976204</v>
      </c>
      <c r="W592" s="304">
        <f t="shared" ca="1" si="265"/>
        <v>48.564414059035286</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0.25438405202424264</v>
      </c>
      <c r="AH592" s="304">
        <f t="shared" ca="1" si="289"/>
        <v>-9.5428691844820701</v>
      </c>
    </row>
    <row r="593" spans="1:34" x14ac:dyDescent="0.2">
      <c r="A593" s="347">
        <f t="shared" ca="1" si="267"/>
        <v>0.1</v>
      </c>
      <c r="B593" s="304">
        <f t="shared" ca="1" si="268"/>
        <v>40.900000000000311</v>
      </c>
      <c r="D593" s="306">
        <f t="shared" ca="1" si="269"/>
        <v>-0.48292521766305435</v>
      </c>
      <c r="E593" s="307">
        <f t="shared" ca="1" si="270"/>
        <v>-0.26416530080327583</v>
      </c>
      <c r="F593" s="304">
        <f t="shared" ca="1" si="271"/>
        <v>0.55045442318451188</v>
      </c>
      <c r="G593" s="306">
        <f t="shared" ca="1" si="272"/>
        <v>5.7425752873513236</v>
      </c>
      <c r="H593" s="307">
        <f t="shared" ca="1" si="273"/>
        <v>-114.49272487123081</v>
      </c>
      <c r="I593" s="304">
        <f t="shared" ca="1" si="274"/>
        <v>114.63664867471594</v>
      </c>
      <c r="J593" s="306">
        <f t="shared" ca="1" si="275"/>
        <v>882.77727661438473</v>
      </c>
      <c r="K593" s="307">
        <f t="shared" ca="1" si="276"/>
        <v>160.93828478343772</v>
      </c>
      <c r="L593" s="304">
        <f t="shared" ca="1" si="261"/>
        <v>897.32761665723012</v>
      </c>
      <c r="M593" s="306">
        <f t="shared" ca="1" si="277"/>
        <v>-1.5206816401989416</v>
      </c>
      <c r="N593" s="304">
        <f t="shared" ca="1" si="278"/>
        <v>-87.128639966430939</v>
      </c>
      <c r="P593" s="310">
        <f t="shared" ca="1" si="279"/>
        <v>23</v>
      </c>
      <c r="Q593" s="304">
        <f t="shared" ca="1" si="280"/>
        <v>0</v>
      </c>
      <c r="R593" s="306">
        <f t="shared" ca="1" si="281"/>
        <v>0</v>
      </c>
      <c r="S593" s="307">
        <f t="shared" ca="1" si="282"/>
        <v>5.081000000000004</v>
      </c>
      <c r="T593" s="304">
        <f t="shared" ca="1" si="262"/>
        <v>49.844610000000038</v>
      </c>
      <c r="U593" s="311">
        <f t="shared" ca="1" si="263"/>
        <v>0</v>
      </c>
      <c r="V593" s="306">
        <f t="shared" ca="1" si="264"/>
        <v>1.2054424381370672</v>
      </c>
      <c r="W593" s="304">
        <f t="shared" ca="1" si="265"/>
        <v>48.640370901117613</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0.23942784554320085</v>
      </c>
      <c r="AH593" s="304">
        <f t="shared" ca="1" si="289"/>
        <v>-9.5580425229354944</v>
      </c>
    </row>
    <row r="594" spans="1:34" x14ac:dyDescent="0.2">
      <c r="A594" s="347">
        <f t="shared" ca="1" si="267"/>
        <v>0.1</v>
      </c>
      <c r="B594" s="304">
        <f t="shared" ca="1" si="268"/>
        <v>41.000000000000313</v>
      </c>
      <c r="D594" s="306">
        <f t="shared" ca="1" si="269"/>
        <v>-0.47954669192576543</v>
      </c>
      <c r="E594" s="307">
        <f t="shared" ca="1" si="270"/>
        <v>-0.24902696713453842</v>
      </c>
      <c r="F594" s="304">
        <f t="shared" ca="1" si="271"/>
        <v>0.54035123771226012</v>
      </c>
      <c r="G594" s="306">
        <f t="shared" ca="1" si="272"/>
        <v>5.6946206181587469</v>
      </c>
      <c r="H594" s="307">
        <f t="shared" ca="1" si="273"/>
        <v>-114.51762756794426</v>
      </c>
      <c r="I594" s="304">
        <f t="shared" ca="1" si="274"/>
        <v>114.65912841014946</v>
      </c>
      <c r="J594" s="306">
        <f t="shared" ca="1" si="275"/>
        <v>883.34913640966022</v>
      </c>
      <c r="K594" s="307">
        <f t="shared" ca="1" si="276"/>
        <v>149.48776716147898</v>
      </c>
      <c r="L594" s="304">
        <f t="shared" ca="1" si="261"/>
        <v>895.90863893960591</v>
      </c>
      <c r="M594" s="306">
        <f t="shared" ca="1" si="277"/>
        <v>-1.5211102317455825</v>
      </c>
      <c r="N594" s="304">
        <f t="shared" ca="1" si="278"/>
        <v>-87.153196453188443</v>
      </c>
      <c r="P594" s="310">
        <f t="shared" ca="1" si="279"/>
        <v>23</v>
      </c>
      <c r="Q594" s="304">
        <f t="shared" ca="1" si="280"/>
        <v>0</v>
      </c>
      <c r="R594" s="306">
        <f t="shared" ca="1" si="281"/>
        <v>0</v>
      </c>
      <c r="S594" s="307">
        <f t="shared" ca="1" si="282"/>
        <v>5.081000000000004</v>
      </c>
      <c r="T594" s="304">
        <f t="shared" ca="1" si="262"/>
        <v>49.844610000000038</v>
      </c>
      <c r="U594" s="311">
        <f t="shared" ca="1" si="263"/>
        <v>0</v>
      </c>
      <c r="V594" s="306">
        <f t="shared" ca="1" si="264"/>
        <v>1.2068236059507922</v>
      </c>
      <c r="W594" s="304">
        <f t="shared" ca="1" si="265"/>
        <v>48.715201952208787</v>
      </c>
      <c r="Y594" s="314" t="str">
        <f t="shared" ca="1" si="283"/>
        <v/>
      </c>
      <c r="Z594" s="315" t="str">
        <f t="shared" ca="1" si="284"/>
        <v/>
      </c>
      <c r="AA594" s="316" t="str">
        <f t="shared" ca="1" si="285"/>
        <v/>
      </c>
      <c r="AC594" s="310">
        <f t="shared" ca="1" si="286"/>
        <v>41.000000000000313</v>
      </c>
      <c r="AD594" s="323">
        <f t="shared" ca="1" si="287"/>
        <v>883.34913640966022</v>
      </c>
      <c r="AE594" s="324" t="e">
        <f t="shared" ca="1" si="266"/>
        <v>#N/A</v>
      </c>
      <c r="AG594" s="306">
        <f t="shared" ca="1" si="288"/>
        <v>0.22469204525122244</v>
      </c>
      <c r="AH594" s="304">
        <f t="shared" ca="1" si="289"/>
        <v>-9.5729917144494348</v>
      </c>
    </row>
    <row r="595" spans="1:34" x14ac:dyDescent="0.2">
      <c r="A595" s="347">
        <f t="shared" ca="1" si="267"/>
        <v>0.1</v>
      </c>
      <c r="B595" s="304">
        <f t="shared" ca="1" si="268"/>
        <v>41.100000000000314</v>
      </c>
      <c r="D595" s="306">
        <f t="shared" ca="1" si="269"/>
        <v>-0.47618035280467469</v>
      </c>
      <c r="E595" s="307">
        <f t="shared" ca="1" si="270"/>
        <v>-0.2341128682441429</v>
      </c>
      <c r="F595" s="304">
        <f t="shared" ca="1" si="271"/>
        <v>0.5306190379874095</v>
      </c>
      <c r="G595" s="306">
        <f t="shared" ca="1" si="272"/>
        <v>5.6470025828782795</v>
      </c>
      <c r="H595" s="307">
        <f t="shared" ca="1" si="273"/>
        <v>-114.54103885476867</v>
      </c>
      <c r="I595" s="304">
        <f t="shared" ca="1" si="274"/>
        <v>114.68015617403327</v>
      </c>
      <c r="J595" s="306">
        <f t="shared" ca="1" si="275"/>
        <v>883.9162175697121</v>
      </c>
      <c r="K595" s="307">
        <f t="shared" ca="1" si="276"/>
        <v>138.03483384034334</v>
      </c>
      <c r="L595" s="304">
        <f t="shared" ca="1" si="261"/>
        <v>894.62925004499925</v>
      </c>
      <c r="M595" s="306">
        <f t="shared" ca="1" si="277"/>
        <v>-1.5215350829999259</v>
      </c>
      <c r="N595" s="304">
        <f t="shared" ca="1" si="278"/>
        <v>-87.177538636983172</v>
      </c>
      <c r="P595" s="310">
        <f t="shared" ca="1" si="279"/>
        <v>23</v>
      </c>
      <c r="Q595" s="304">
        <f t="shared" ca="1" si="280"/>
        <v>0</v>
      </c>
      <c r="R595" s="306">
        <f t="shared" ca="1" si="281"/>
        <v>0</v>
      </c>
      <c r="S595" s="307">
        <f t="shared" ca="1" si="282"/>
        <v>5.081000000000004</v>
      </c>
      <c r="T595" s="304">
        <f t="shared" ca="1" si="262"/>
        <v>49.844610000000038</v>
      </c>
      <c r="U595" s="311">
        <f t="shared" ca="1" si="263"/>
        <v>0</v>
      </c>
      <c r="V595" s="306">
        <f t="shared" ca="1" si="264"/>
        <v>1.2082066363128667</v>
      </c>
      <c r="W595" s="304">
        <f t="shared" ca="1" si="265"/>
        <v>48.788920239274908</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0.21017414080804286</v>
      </c>
      <c r="AH595" s="304">
        <f t="shared" ca="1" si="289"/>
        <v>-9.5877193371794434</v>
      </c>
    </row>
    <row r="596" spans="1:34" x14ac:dyDescent="0.2">
      <c r="A596" s="347">
        <f t="shared" ca="1" si="267"/>
        <v>0.1</v>
      </c>
      <c r="B596" s="304">
        <f t="shared" ca="1" si="268"/>
        <v>41.200000000000315</v>
      </c>
      <c r="D596" s="306">
        <f t="shared" ca="1" si="269"/>
        <v>-0.47282640582468777</v>
      </c>
      <c r="E596" s="307">
        <f t="shared" ca="1" si="270"/>
        <v>-0.21942040909750204</v>
      </c>
      <c r="F596" s="304">
        <f t="shared" ca="1" si="271"/>
        <v>0.52125821429844876</v>
      </c>
      <c r="G596" s="306">
        <f t="shared" ca="1" si="272"/>
        <v>5.5997199422958106</v>
      </c>
      <c r="H596" s="307">
        <f t="shared" ca="1" si="273"/>
        <v>-114.56298089567842</v>
      </c>
      <c r="I596" s="304">
        <f t="shared" ca="1" si="274"/>
        <v>114.69975350948111</v>
      </c>
      <c r="J596" s="306">
        <f t="shared" ca="1" si="275"/>
        <v>884.47855369597085</v>
      </c>
      <c r="K596" s="307">
        <f t="shared" ca="1" si="276"/>
        <v>126.57963285282098</v>
      </c>
      <c r="L596" s="304">
        <f t="shared" ca="1" si="261"/>
        <v>893.49018763569609</v>
      </c>
      <c r="M596" s="306">
        <f t="shared" ca="1" si="277"/>
        <v>-1.5219562324580989</v>
      </c>
      <c r="N596" s="304">
        <f t="shared" ca="1" si="278"/>
        <v>-87.201668723480694</v>
      </c>
      <c r="P596" s="310">
        <f t="shared" ca="1" si="279"/>
        <v>23</v>
      </c>
      <c r="Q596" s="304">
        <f t="shared" ca="1" si="280"/>
        <v>0</v>
      </c>
      <c r="R596" s="306">
        <f t="shared" ca="1" si="281"/>
        <v>0</v>
      </c>
      <c r="S596" s="307">
        <f t="shared" ca="1" si="282"/>
        <v>5.081000000000004</v>
      </c>
      <c r="T596" s="304">
        <f t="shared" ca="1" si="262"/>
        <v>49.844610000000038</v>
      </c>
      <c r="U596" s="311">
        <f t="shared" ca="1" si="263"/>
        <v>0</v>
      </c>
      <c r="V596" s="306">
        <f t="shared" ca="1" si="264"/>
        <v>1.209591514994272</v>
      </c>
      <c r="W596" s="304">
        <f t="shared" ca="1" si="265"/>
        <v>48.8615387146667</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0.19587163480081848</v>
      </c>
      <c r="AH596" s="304">
        <f t="shared" ca="1" si="289"/>
        <v>-9.6022279549842295</v>
      </c>
    </row>
    <row r="597" spans="1:34" x14ac:dyDescent="0.2">
      <c r="A597" s="347">
        <f t="shared" ca="1" si="267"/>
        <v>0.1</v>
      </c>
      <c r="B597" s="304">
        <f t="shared" ca="1" si="268"/>
        <v>41.300000000000317</v>
      </c>
      <c r="D597" s="306">
        <f t="shared" ca="1" si="269"/>
        <v>-0.46948504968157234</v>
      </c>
      <c r="E597" s="307">
        <f t="shared" ca="1" si="270"/>
        <v>-0.20494700954184708</v>
      </c>
      <c r="F597" s="304">
        <f t="shared" ca="1" si="271"/>
        <v>0.51226896118606913</v>
      </c>
      <c r="G597" s="306">
        <f t="shared" ca="1" si="272"/>
        <v>5.5527714373276531</v>
      </c>
      <c r="H597" s="307">
        <f t="shared" ca="1" si="273"/>
        <v>-114.58347559663261</v>
      </c>
      <c r="I597" s="304">
        <f t="shared" ca="1" si="274"/>
        <v>114.71794171113471</v>
      </c>
      <c r="J597" s="306">
        <f t="shared" ca="1" si="275"/>
        <v>885.03617826495201</v>
      </c>
      <c r="K597" s="307">
        <f t="shared" ca="1" si="276"/>
        <v>115.12231002820542</v>
      </c>
      <c r="L597" s="304">
        <f t="shared" ca="1" si="261"/>
        <v>892.49211935123674</v>
      </c>
      <c r="M597" s="306">
        <f t="shared" ca="1" si="277"/>
        <v>-1.5223737180543966</v>
      </c>
      <c r="N597" s="304">
        <f t="shared" ca="1" si="278"/>
        <v>-87.225588886156061</v>
      </c>
      <c r="P597" s="310">
        <f t="shared" ca="1" si="279"/>
        <v>23</v>
      </c>
      <c r="Q597" s="304">
        <f t="shared" ca="1" si="280"/>
        <v>0</v>
      </c>
      <c r="R597" s="306">
        <f t="shared" ca="1" si="281"/>
        <v>0</v>
      </c>
      <c r="S597" s="307">
        <f t="shared" ca="1" si="282"/>
        <v>5.081000000000004</v>
      </c>
      <c r="T597" s="304">
        <f t="shared" ca="1" si="262"/>
        <v>49.844610000000038</v>
      </c>
      <c r="U597" s="311">
        <f t="shared" ca="1" si="263"/>
        <v>0</v>
      </c>
      <c r="V597" s="306">
        <f t="shared" ca="1" si="264"/>
        <v>1.2109782279609365</v>
      </c>
      <c r="W597" s="304">
        <f t="shared" ca="1" si="265"/>
        <v>48.933070254238125</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0.18178204316484425</v>
      </c>
      <c r="AH597" s="304">
        <f t="shared" ca="1" si="289"/>
        <v>-9.6165201170373269</v>
      </c>
    </row>
    <row r="598" spans="1:34" x14ac:dyDescent="0.2">
      <c r="A598" s="347">
        <f t="shared" ca="1" si="267"/>
        <v>0.1</v>
      </c>
      <c r="B598" s="304">
        <f t="shared" ca="1" si="268"/>
        <v>41.400000000000318</v>
      </c>
      <c r="D598" s="306">
        <f t="shared" ca="1" si="269"/>
        <v>-0.46615647636284496</v>
      </c>
      <c r="E598" s="307">
        <f t="shared" ca="1" si="270"/>
        <v>-0.19069010468033021</v>
      </c>
      <c r="F598" s="304">
        <f t="shared" ca="1" si="271"/>
        <v>0.5036512448887811</v>
      </c>
      <c r="G598" s="306">
        <f t="shared" ca="1" si="272"/>
        <v>5.5061557896913689</v>
      </c>
      <c r="H598" s="307">
        <f t="shared" ca="1" si="273"/>
        <v>-114.60254460710064</v>
      </c>
      <c r="I598" s="304">
        <f t="shared" ca="1" si="274"/>
        <v>114.73474182654024</v>
      </c>
      <c r="J598" s="306">
        <f t="shared" ca="1" si="275"/>
        <v>885.58912462630292</v>
      </c>
      <c r="K598" s="307">
        <f t="shared" ca="1" si="276"/>
        <v>103.66300901801876</v>
      </c>
      <c r="L598" s="304">
        <f t="shared" ca="1" si="261"/>
        <v>891.63564144500822</v>
      </c>
      <c r="M598" s="306">
        <f t="shared" ca="1" si="277"/>
        <v>-1.5227875771727923</v>
      </c>
      <c r="N598" s="304">
        <f t="shared" ca="1" si="278"/>
        <v>-87.24930126695314</v>
      </c>
      <c r="P598" s="310">
        <f t="shared" ca="1" si="279"/>
        <v>23</v>
      </c>
      <c r="Q598" s="304">
        <f t="shared" ca="1" si="280"/>
        <v>0</v>
      </c>
      <c r="R598" s="306">
        <f t="shared" ca="1" si="281"/>
        <v>0</v>
      </c>
      <c r="S598" s="307">
        <f t="shared" ca="1" si="282"/>
        <v>5.081000000000004</v>
      </c>
      <c r="T598" s="304">
        <f t="shared" ca="1" si="262"/>
        <v>49.844610000000038</v>
      </c>
      <c r="U598" s="311">
        <f t="shared" ca="1" si="263"/>
        <v>0</v>
      </c>
      <c r="V598" s="306">
        <f t="shared" ca="1" si="264"/>
        <v>1.212366761371785</v>
      </c>
      <c r="W598" s="304">
        <f t="shared" ca="1" si="265"/>
        <v>49.003527655554436</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0.16790289558529992</v>
      </c>
      <c r="AH598" s="304">
        <f t="shared" ca="1" si="289"/>
        <v>-9.630598357456817</v>
      </c>
    </row>
    <row r="599" spans="1:34" x14ac:dyDescent="0.2">
      <c r="A599" s="347">
        <f t="shared" ca="1" si="267"/>
        <v>0.1</v>
      </c>
      <c r="B599" s="304">
        <f t="shared" ca="1" si="268"/>
        <v>41.50000000000032</v>
      </c>
      <c r="D599" s="306">
        <f t="shared" ca="1" si="269"/>
        <v>-0.46284087126765555</v>
      </c>
      <c r="E599" s="307">
        <f t="shared" ca="1" si="270"/>
        <v>-0.17664714522834579</v>
      </c>
      <c r="F599" s="304">
        <f t="shared" ca="1" si="271"/>
        <v>0.49540476989339416</v>
      </c>
      <c r="G599" s="306">
        <f t="shared" ca="1" si="272"/>
        <v>5.4598717025646035</v>
      </c>
      <c r="H599" s="307">
        <f t="shared" ca="1" si="273"/>
        <v>-114.62020932162348</v>
      </c>
      <c r="I599" s="304">
        <f t="shared" ca="1" si="274"/>
        <v>114.75017465756315</v>
      </c>
      <c r="J599" s="306">
        <f t="shared" ca="1" si="275"/>
        <v>886.13742600091575</v>
      </c>
      <c r="K599" s="307">
        <f t="shared" ca="1" si="276"/>
        <v>92.201871321582544</v>
      </c>
      <c r="L599" s="304">
        <f t="shared" ca="1" si="261"/>
        <v>890.92127757436015</v>
      </c>
      <c r="M599" s="306">
        <f t="shared" ca="1" si="277"/>
        <v>-1.523197846658163</v>
      </c>
      <c r="N599" s="304">
        <f t="shared" ca="1" si="278"/>
        <v>-87.272807976927893</v>
      </c>
      <c r="P599" s="310">
        <f t="shared" ca="1" si="279"/>
        <v>23</v>
      </c>
      <c r="Q599" s="304">
        <f t="shared" ca="1" si="280"/>
        <v>0</v>
      </c>
      <c r="R599" s="306">
        <f t="shared" ca="1" si="281"/>
        <v>0</v>
      </c>
      <c r="S599" s="307">
        <f t="shared" ca="1" si="282"/>
        <v>5.081000000000004</v>
      </c>
      <c r="T599" s="304">
        <f t="shared" ca="1" si="262"/>
        <v>49.844610000000038</v>
      </c>
      <c r="U599" s="311">
        <f t="shared" ca="1" si="263"/>
        <v>0</v>
      </c>
      <c r="V599" s="306">
        <f t="shared" ca="1" si="264"/>
        <v>1.213757101576791</v>
      </c>
      <c r="W599" s="304">
        <f t="shared" ca="1" si="265"/>
        <v>49.072923636187667</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0.15423173588053452</v>
      </c>
      <c r="AH599" s="304">
        <f t="shared" ca="1" si="289"/>
        <v>-9.6444651949526463</v>
      </c>
    </row>
    <row r="600" spans="1:34" x14ac:dyDescent="0.2">
      <c r="A600" s="347">
        <f t="shared" ca="1" si="267"/>
        <v>0.1</v>
      </c>
      <c r="B600" s="304">
        <f t="shared" ca="1" si="268"/>
        <v>41.600000000000321</v>
      </c>
      <c r="D600" s="306">
        <f t="shared" ca="1" si="269"/>
        <v>-0.45953841332560919</v>
      </c>
      <c r="E600" s="307">
        <f t="shared" ca="1" si="270"/>
        <v>-0.16281559785243971</v>
      </c>
      <c r="F600" s="304">
        <f t="shared" ca="1" si="271"/>
        <v>0.48752894501338667</v>
      </c>
      <c r="G600" s="306">
        <f t="shared" ca="1" si="272"/>
        <v>5.4139178612320427</v>
      </c>
      <c r="H600" s="307">
        <f t="shared" ca="1" si="273"/>
        <v>-114.63649088140872</v>
      </c>
      <c r="I600" s="304">
        <f t="shared" ca="1" si="274"/>
        <v>114.76426076183941</v>
      </c>
      <c r="J600" s="306">
        <f t="shared" ca="1" si="275"/>
        <v>886.68111547910553</v>
      </c>
      <c r="K600" s="307">
        <f t="shared" ca="1" si="276"/>
        <v>80.739036311430937</v>
      </c>
      <c r="L600" s="304">
        <f t="shared" ca="1" si="261"/>
        <v>890.34947775116348</v>
      </c>
      <c r="M600" s="306">
        <f t="shared" ca="1" si="277"/>
        <v>-1.5236045628272357</v>
      </c>
      <c r="N600" s="304">
        <f t="shared" ca="1" si="278"/>
        <v>-87.296111096875478</v>
      </c>
      <c r="P600" s="310">
        <f t="shared" ca="1" si="279"/>
        <v>23</v>
      </c>
      <c r="Q600" s="304">
        <f t="shared" ca="1" si="280"/>
        <v>0</v>
      </c>
      <c r="R600" s="306">
        <f t="shared" ca="1" si="281"/>
        <v>0</v>
      </c>
      <c r="S600" s="307">
        <f t="shared" ca="1" si="282"/>
        <v>5.081000000000004</v>
      </c>
      <c r="T600" s="304">
        <f t="shared" ca="1" si="262"/>
        <v>49.844610000000038</v>
      </c>
      <c r="U600" s="311">
        <f t="shared" ca="1" si="263"/>
        <v>0</v>
      </c>
      <c r="V600" s="306">
        <f t="shared" ca="1" si="264"/>
        <v>1.2151492351150368</v>
      </c>
      <c r="W600" s="304">
        <f t="shared" ca="1" si="265"/>
        <v>49.141270832097305</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0.14076612236728536</v>
      </c>
      <c r="AH600" s="304">
        <f t="shared" ca="1" si="289"/>
        <v>-9.6581231324911681</v>
      </c>
    </row>
    <row r="601" spans="1:34" x14ac:dyDescent="0.2">
      <c r="A601" s="347">
        <f t="shared" ca="1" si="267"/>
        <v>0.1</v>
      </c>
      <c r="B601" s="304">
        <f t="shared" ca="1" si="268"/>
        <v>41.700000000000323</v>
      </c>
      <c r="D601" s="306">
        <f t="shared" ca="1" si="269"/>
        <v>-0.45624927511452762</v>
      </c>
      <c r="E601" s="307">
        <f t="shared" ca="1" si="270"/>
        <v>-0.14919294549227047</v>
      </c>
      <c r="F601" s="304">
        <f t="shared" ca="1" si="271"/>
        <v>0.48002284948447144</v>
      </c>
      <c r="G601" s="306">
        <f t="shared" ca="1" si="272"/>
        <v>5.36829293372059</v>
      </c>
      <c r="H601" s="307">
        <f t="shared" ca="1" si="273"/>
        <v>-114.65141017595795</v>
      </c>
      <c r="I601" s="304">
        <f t="shared" ca="1" si="274"/>
        <v>114.77702045426162</v>
      </c>
      <c r="J601" s="306">
        <f t="shared" ca="1" si="275"/>
        <v>887.22022601885317</v>
      </c>
      <c r="K601" s="307">
        <f t="shared" ca="1" si="276"/>
        <v>69.27464125856261</v>
      </c>
      <c r="L601" s="304">
        <f t="shared" ca="1" si="261"/>
        <v>889.92061745890987</v>
      </c>
      <c r="M601" s="306">
        <f t="shared" ca="1" si="277"/>
        <v>-1.5240077614792646</v>
      </c>
      <c r="N601" s="304">
        <f t="shared" ca="1" si="278"/>
        <v>-87.319212677942105</v>
      </c>
      <c r="P601" s="310">
        <f t="shared" ca="1" si="279"/>
        <v>23</v>
      </c>
      <c r="Q601" s="304">
        <f t="shared" ca="1" si="280"/>
        <v>0</v>
      </c>
      <c r="R601" s="306">
        <f t="shared" ca="1" si="281"/>
        <v>0</v>
      </c>
      <c r="S601" s="307">
        <f t="shared" ca="1" si="282"/>
        <v>5.081000000000004</v>
      </c>
      <c r="T601" s="304">
        <f t="shared" ca="1" si="262"/>
        <v>49.844610000000038</v>
      </c>
      <c r="U601" s="311">
        <f t="shared" ca="1" si="263"/>
        <v>0</v>
      </c>
      <c r="V601" s="306">
        <f t="shared" ca="1" si="264"/>
        <v>1.2165431487127811</v>
      </c>
      <c r="W601" s="304">
        <f t="shared" ca="1" si="265"/>
        <v>49.208581796093945</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0.12750362820830397</v>
      </c>
      <c r="AH601" s="304">
        <f t="shared" ca="1" si="289"/>
        <v>-9.6715746569764356</v>
      </c>
    </row>
    <row r="602" spans="1:34" x14ac:dyDescent="0.2">
      <c r="A602" s="347">
        <f t="shared" ca="1" si="267"/>
        <v>0.1</v>
      </c>
      <c r="B602" s="304">
        <f t="shared" ca="1" si="268"/>
        <v>41.800000000000324</v>
      </c>
      <c r="D602" s="306">
        <f t="shared" ca="1" si="269"/>
        <v>-0.45297362297710148</v>
      </c>
      <c r="E602" s="307">
        <f t="shared" ca="1" si="270"/>
        <v>-0.13577668766606443</v>
      </c>
      <c r="F602" s="304">
        <f t="shared" ca="1" si="271"/>
        <v>0.47288519962731895</v>
      </c>
      <c r="G602" s="306">
        <f t="shared" ca="1" si="272"/>
        <v>5.3229955714228803</v>
      </c>
      <c r="H602" s="307">
        <f t="shared" ca="1" si="273"/>
        <v>-114.66498784472455</v>
      </c>
      <c r="I602" s="304">
        <f t="shared" ca="1" si="274"/>
        <v>114.78847380849794</v>
      </c>
      <c r="J602" s="306">
        <f t="shared" ca="1" si="275"/>
        <v>887.75479044411031</v>
      </c>
      <c r="K602" s="307">
        <f t="shared" ca="1" si="276"/>
        <v>57.808821357528487</v>
      </c>
      <c r="L602" s="304">
        <f t="shared" ca="1" si="261"/>
        <v>889.63499694156189</v>
      </c>
      <c r="M602" s="306">
        <f t="shared" ca="1" si="277"/>
        <v>-1.5244074779064472</v>
      </c>
      <c r="N602" s="304">
        <f t="shared" ca="1" si="278"/>
        <v>-87.34211474222171</v>
      </c>
      <c r="P602" s="310">
        <f t="shared" ca="1" si="279"/>
        <v>23</v>
      </c>
      <c r="Q602" s="304">
        <f t="shared" ca="1" si="280"/>
        <v>0</v>
      </c>
      <c r="R602" s="306">
        <f t="shared" ca="1" si="281"/>
        <v>0</v>
      </c>
      <c r="S602" s="307">
        <f t="shared" ca="1" si="282"/>
        <v>5.081000000000004</v>
      </c>
      <c r="T602" s="304">
        <f t="shared" ca="1" si="262"/>
        <v>49.844610000000038</v>
      </c>
      <c r="U602" s="311">
        <f t="shared" ca="1" si="263"/>
        <v>0</v>
      </c>
      <c r="V602" s="306">
        <f t="shared" ca="1" si="264"/>
        <v>1.217938829281535</v>
      </c>
      <c r="W602" s="304">
        <f t="shared" ca="1" si="265"/>
        <v>49.274868996384107</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0.11444184174287209</v>
      </c>
      <c r="AH602" s="304">
        <f t="shared" ca="1" si="289"/>
        <v>-9.6848222389478273</v>
      </c>
    </row>
    <row r="603" spans="1:34" x14ac:dyDescent="0.2">
      <c r="A603" s="347">
        <f t="shared" ca="1" si="267"/>
        <v>0.1</v>
      </c>
      <c r="B603" s="304">
        <f t="shared" ca="1" si="268"/>
        <v>41.900000000000325</v>
      </c>
      <c r="D603" s="306">
        <f t="shared" ca="1" si="269"/>
        <v>-0.44971161713642016</v>
      </c>
      <c r="E603" s="307">
        <f t="shared" ca="1" si="270"/>
        <v>-0.12256434075989908</v>
      </c>
      <c r="F603" s="304">
        <f t="shared" ca="1" si="271"/>
        <v>0.46611431667924852</v>
      </c>
      <c r="G603" s="306">
        <f t="shared" ca="1" si="272"/>
        <v>5.2780244097092384</v>
      </c>
      <c r="H603" s="307">
        <f t="shared" ca="1" si="273"/>
        <v>-114.67724427880054</v>
      </c>
      <c r="I603" s="304">
        <f t="shared" ca="1" si="274"/>
        <v>114.79864065854254</v>
      </c>
      <c r="J603" s="306">
        <f t="shared" ca="1" si="275"/>
        <v>888.2848414431669</v>
      </c>
      <c r="K603" s="307">
        <f t="shared" ca="1" si="276"/>
        <v>46.341709751352234</v>
      </c>
      <c r="L603" s="304">
        <f t="shared" ca="1" si="261"/>
        <v>889.4928406684287</v>
      </c>
      <c r="M603" s="306">
        <f t="shared" ca="1" si="277"/>
        <v>-1.5248037469040807</v>
      </c>
      <c r="N603" s="304">
        <f t="shared" ca="1" si="278"/>
        <v>-87.364819283337994</v>
      </c>
      <c r="P603" s="310">
        <f t="shared" ca="1" si="279"/>
        <v>23</v>
      </c>
      <c r="Q603" s="304">
        <f t="shared" ca="1" si="280"/>
        <v>0</v>
      </c>
      <c r="R603" s="306">
        <f t="shared" ca="1" si="281"/>
        <v>0</v>
      </c>
      <c r="S603" s="307">
        <f t="shared" ca="1" si="282"/>
        <v>5.081000000000004</v>
      </c>
      <c r="T603" s="304">
        <f t="shared" ca="1" si="262"/>
        <v>49.844610000000038</v>
      </c>
      <c r="U603" s="311">
        <f t="shared" ca="1" si="263"/>
        <v>0</v>
      </c>
      <c r="V603" s="306">
        <f t="shared" ca="1" si="264"/>
        <v>1.2193362639161447</v>
      </c>
      <c r="W603" s="304">
        <f t="shared" ca="1" si="265"/>
        <v>49.340144815193838</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0.10157836680055787</v>
      </c>
      <c r="AH603" s="304">
        <f t="shared" ca="1" si="289"/>
        <v>-9.6978683322936572</v>
      </c>
    </row>
    <row r="604" spans="1:34" x14ac:dyDescent="0.2">
      <c r="A604" s="347">
        <f t="shared" ca="1" si="267"/>
        <v>0.1</v>
      </c>
      <c r="B604" s="304">
        <f t="shared" ca="1" si="268"/>
        <v>42.000000000000327</v>
      </c>
      <c r="D604" s="306">
        <f t="shared" ca="1" si="269"/>
        <v>-0.44646341181038063</v>
      </c>
      <c r="E604" s="307">
        <f t="shared" ca="1" si="270"/>
        <v>-0.10955343830132769</v>
      </c>
      <c r="F604" s="304">
        <f t="shared" ca="1" si="271"/>
        <v>0.45970809643621496</v>
      </c>
      <c r="G604" s="306">
        <f t="shared" ca="1" si="272"/>
        <v>5.2333780685282001</v>
      </c>
      <c r="H604" s="307">
        <f t="shared" ca="1" si="273"/>
        <v>-114.68819962263068</v>
      </c>
      <c r="I604" s="304">
        <f t="shared" ca="1" si="274"/>
        <v>114.80754060029565</v>
      </c>
      <c r="J604" s="306">
        <f t="shared" ca="1" si="275"/>
        <v>888.81041156707875</v>
      </c>
      <c r="K604" s="307">
        <f t="shared" ca="1" si="276"/>
        <v>34.87343755628067</v>
      </c>
      <c r="L604" s="304">
        <f t="shared" ca="1" si="261"/>
        <v>889.49429697836274</v>
      </c>
      <c r="M604" s="306">
        <f t="shared" ca="1" si="277"/>
        <v>-1.5251966027804771</v>
      </c>
      <c r="N604" s="304">
        <f t="shared" ca="1" si="278"/>
        <v>-87.387328267012421</v>
      </c>
      <c r="P604" s="310">
        <f t="shared" ca="1" si="279"/>
        <v>23</v>
      </c>
      <c r="Q604" s="304">
        <f t="shared" ca="1" si="280"/>
        <v>0</v>
      </c>
      <c r="R604" s="306">
        <f t="shared" ca="1" si="281"/>
        <v>0</v>
      </c>
      <c r="S604" s="307">
        <f t="shared" ca="1" si="282"/>
        <v>5.081000000000004</v>
      </c>
      <c r="T604" s="304">
        <f t="shared" ca="1" si="262"/>
        <v>49.844610000000038</v>
      </c>
      <c r="U604" s="311">
        <f t="shared" ca="1" si="263"/>
        <v>0</v>
      </c>
      <c r="V604" s="306">
        <f t="shared" ca="1" si="264"/>
        <v>1.2207354398928856</v>
      </c>
      <c r="W604" s="304">
        <f t="shared" ca="1" si="265"/>
        <v>49.404421547469411</v>
      </c>
      <c r="Y604" s="314" t="str">
        <f t="shared" ca="1" si="283"/>
        <v/>
      </c>
      <c r="Z604" s="315" t="str">
        <f t="shared" ca="1" si="284"/>
        <v/>
      </c>
      <c r="AA604" s="316" t="str">
        <f t="shared" ca="1" si="285"/>
        <v/>
      </c>
      <c r="AC604" s="310">
        <f t="shared" ca="1" si="286"/>
        <v>42.000000000000327</v>
      </c>
      <c r="AD604" s="323">
        <f t="shared" ca="1" si="287"/>
        <v>888.81041156707875</v>
      </c>
      <c r="AE604" s="324" t="e">
        <f t="shared" ca="1" si="266"/>
        <v>#N/A</v>
      </c>
      <c r="AG604" s="306">
        <f t="shared" ca="1" si="288"/>
        <v>8.8910822998730765E-2</v>
      </c>
      <c r="AH604" s="304">
        <f t="shared" ca="1" si="289"/>
        <v>-9.7107153739802801</v>
      </c>
    </row>
    <row r="605" spans="1:34" x14ac:dyDescent="0.2">
      <c r="A605" s="347">
        <f t="shared" ca="1" si="267"/>
        <v>0.1</v>
      </c>
      <c r="B605" s="304">
        <f t="shared" ca="1" si="268"/>
        <v>42.100000000000328</v>
      </c>
      <c r="D605" s="306">
        <f t="shared" ca="1" si="269"/>
        <v>-0.44322915532489354</v>
      </c>
      <c r="E605" s="307">
        <f t="shared" ca="1" si="270"/>
        <v>-9.6741531217650945E-2</v>
      </c>
      <c r="F605" s="304">
        <f t="shared" ca="1" si="271"/>
        <v>0.4536639813698618</v>
      </c>
      <c r="G605" s="306">
        <f t="shared" ca="1" si="272"/>
        <v>5.189055152995711</v>
      </c>
      <c r="H605" s="307">
        <f t="shared" ca="1" si="273"/>
        <v>-114.69787377575244</v>
      </c>
      <c r="I605" s="304">
        <f t="shared" ca="1" si="274"/>
        <v>114.81519299317173</v>
      </c>
      <c r="J605" s="306">
        <f t="shared" ca="1" si="275"/>
        <v>889.33153322815497</v>
      </c>
      <c r="K605" s="307">
        <f t="shared" ca="1" si="276"/>
        <v>23.404133886361514</v>
      </c>
      <c r="L605" s="304">
        <f t="shared" ca="1" si="261"/>
        <v>889.63943790555493</v>
      </c>
      <c r="M605" s="306">
        <f t="shared" ca="1" si="277"/>
        <v>-1.5255860793666298</v>
      </c>
      <c r="N605" s="304">
        <f t="shared" ca="1" si="278"/>
        <v>-87.409643631618138</v>
      </c>
      <c r="P605" s="310">
        <f t="shared" ca="1" si="279"/>
        <v>23</v>
      </c>
      <c r="Q605" s="304">
        <f t="shared" ca="1" si="280"/>
        <v>0</v>
      </c>
      <c r="R605" s="306">
        <f t="shared" ca="1" si="281"/>
        <v>0</v>
      </c>
      <c r="S605" s="307">
        <f t="shared" ca="1" si="282"/>
        <v>5.081000000000004</v>
      </c>
      <c r="T605" s="304">
        <f t="shared" ca="1" si="262"/>
        <v>49.844610000000038</v>
      </c>
      <c r="U605" s="311">
        <f t="shared" ca="1" si="263"/>
        <v>0</v>
      </c>
      <c r="V605" s="306">
        <f t="shared" ca="1" si="264"/>
        <v>1.222136344667561</v>
      </c>
      <c r="W605" s="304">
        <f t="shared" ca="1" si="265"/>
        <v>49.467711399652572</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7.6436846024177996E-2</v>
      </c>
      <c r="AH605" s="304">
        <f t="shared" ca="1" si="289"/>
        <v>-9.723365783796373</v>
      </c>
    </row>
    <row r="606" spans="1:34" x14ac:dyDescent="0.2">
      <c r="A606" s="347">
        <f t="shared" ca="1" si="267"/>
        <v>0.1</v>
      </c>
      <c r="B606" s="304">
        <f t="shared" ca="1" si="268"/>
        <v>42.20000000000033</v>
      </c>
      <c r="D606" s="306">
        <f t="shared" ca="1" si="269"/>
        <v>-0.44000899022595474</v>
      </c>
      <c r="E606" s="307">
        <f t="shared" ca="1" si="270"/>
        <v>-8.4126188079350683E-2</v>
      </c>
      <c r="F606" s="304">
        <f t="shared" ca="1" si="271"/>
        <v>0.44797893588920745</v>
      </c>
      <c r="G606" s="306">
        <f t="shared" ca="1" si="272"/>
        <v>5.1450542539731154</v>
      </c>
      <c r="H606" s="307">
        <f t="shared" ca="1" si="273"/>
        <v>-114.70628639456038</v>
      </c>
      <c r="I606" s="304">
        <f t="shared" ca="1" si="274"/>
        <v>114.82161696173432</v>
      </c>
      <c r="J606" s="306">
        <f t="shared" ca="1" si="275"/>
        <v>889.84823869850345</v>
      </c>
      <c r="K606" s="307">
        <f t="shared" ca="1" si="276"/>
        <v>11.933925877845873</v>
      </c>
      <c r="L606" s="304">
        <f t="shared" ca="1" si="261"/>
        <v>889.92825918817005</v>
      </c>
      <c r="M606" s="306">
        <f t="shared" ca="1" si="277"/>
        <v>-1.5259722100256508</v>
      </c>
      <c r="N606" s="304">
        <f t="shared" ca="1" si="278"/>
        <v>-87.431767288720636</v>
      </c>
      <c r="P606" s="310">
        <f t="shared" ca="1" si="279"/>
        <v>23</v>
      </c>
      <c r="Q606" s="304">
        <f t="shared" ca="1" si="280"/>
        <v>0</v>
      </c>
      <c r="R606" s="306">
        <f t="shared" ca="1" si="281"/>
        <v>0</v>
      </c>
      <c r="S606" s="307">
        <f t="shared" ca="1" si="282"/>
        <v>5.081000000000004</v>
      </c>
      <c r="T606" s="304">
        <f t="shared" ca="1" si="262"/>
        <v>49.844610000000038</v>
      </c>
      <c r="U606" s="311">
        <f t="shared" ca="1" si="263"/>
        <v>0</v>
      </c>
      <c r="V606" s="306">
        <f t="shared" ca="1" si="264"/>
        <v>1.2235389658736124</v>
      </c>
      <c r="W606" s="304">
        <f t="shared" ca="1" si="265"/>
        <v>49.53002648852906</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6.4154087899343182E-2</v>
      </c>
      <c r="AH606" s="304">
        <f t="shared" ca="1" si="289"/>
        <v>-9.7358219641118939</v>
      </c>
    </row>
    <row r="607" spans="1:34" x14ac:dyDescent="0.2">
      <c r="A607" s="347">
        <f t="shared" ca="1" si="267"/>
        <v>0.1</v>
      </c>
      <c r="B607" s="304">
        <f t="shared" ca="1" si="268"/>
        <v>42.300000000000331</v>
      </c>
      <c r="D607" s="306">
        <f t="shared" ca="1" si="269"/>
        <v>-0.43680305339048831</v>
      </c>
      <c r="E607" s="307">
        <f t="shared" ca="1" si="270"/>
        <v>-7.1704995328953913E-2</v>
      </c>
      <c r="F607" s="304">
        <f t="shared" ca="1" si="271"/>
        <v>0.44264942539935492</v>
      </c>
      <c r="G607" s="306">
        <f t="shared" ca="1" si="272"/>
        <v>5.101373948634067</v>
      </c>
      <c r="H607" s="307">
        <f t="shared" ca="1" si="273"/>
        <v>-114.71345689409327</v>
      </c>
      <c r="I607" s="304">
        <f t="shared" ca="1" si="274"/>
        <v>114.8268313973559</v>
      </c>
      <c r="J607" s="306">
        <f t="shared" ca="1" si="275"/>
        <v>890.36056010863376</v>
      </c>
      <c r="K607" s="307">
        <f t="shared" ca="1" si="276"/>
        <v>0.46293871341318926</v>
      </c>
      <c r="L607" s="304">
        <f t="shared" ca="1" si="261"/>
        <v>890.36068046001026</v>
      </c>
      <c r="M607" s="306">
        <f t="shared" ca="1" si="277"/>
        <v>-1.5263550276619762</v>
      </c>
      <c r="N607" s="304">
        <f t="shared" ca="1" si="278"/>
        <v>-87.453701123605256</v>
      </c>
      <c r="P607" s="310">
        <f t="shared" ca="1" si="279"/>
        <v>23</v>
      </c>
      <c r="Q607" s="304">
        <f t="shared" ca="1" si="280"/>
        <v>0</v>
      </c>
      <c r="R607" s="306">
        <f t="shared" ca="1" si="281"/>
        <v>0</v>
      </c>
      <c r="S607" s="307">
        <f t="shared" ca="1" si="282"/>
        <v>5.081000000000004</v>
      </c>
      <c r="T607" s="304">
        <f t="shared" ca="1" si="262"/>
        <v>49.844610000000038</v>
      </c>
      <c r="U607" s="311">
        <f t="shared" ca="1" si="263"/>
        <v>0</v>
      </c>
      <c r="V607" s="306">
        <f t="shared" ca="1" si="264"/>
        <v>1.2249432913202394</v>
      </c>
      <c r="W607" s="304">
        <f t="shared" ca="1" si="265"/>
        <v>49.59137884014789</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5.2060217233487194E-2</v>
      </c>
      <c r="AH607" s="304">
        <f t="shared" ca="1" si="289"/>
        <v>-9.748086299651451</v>
      </c>
    </row>
    <row r="608" spans="1:34" x14ac:dyDescent="0.2">
      <c r="A608" s="347">
        <f t="shared" ca="1" si="267"/>
        <v>0.1</v>
      </c>
      <c r="B608" s="304">
        <f t="shared" ca="1" si="268"/>
        <v>42.400000000000333</v>
      </c>
      <c r="D608" s="306">
        <f t="shared" ca="1" si="269"/>
        <v>-0.4336114761359951</v>
      </c>
      <c r="E608" s="307">
        <f t="shared" ca="1" si="270"/>
        <v>-5.9475557495801468E-2</v>
      </c>
      <c r="F608" s="304">
        <f t="shared" ca="1" si="271"/>
        <v>0.43767139976959085</v>
      </c>
      <c r="G608" s="306">
        <f t="shared" ca="1" si="272"/>
        <v>5.0580128010204675</v>
      </c>
      <c r="H608" s="307">
        <f t="shared" ca="1" si="273"/>
        <v>-114.71940444984286</v>
      </c>
      <c r="I608" s="304">
        <f t="shared" ca="1" si="274"/>
        <v>114.8308549599014</v>
      </c>
      <c r="J608" s="306">
        <f t="shared" ca="1" si="275"/>
        <v>890.86852944611644</v>
      </c>
      <c r="K608" s="307">
        <f t="shared" ca="1" si="276"/>
        <v>-11.008704353783617</v>
      </c>
      <c r="L608" s="304">
        <f t="shared" ca="1" si="261"/>
        <v>890.93654562434187</v>
      </c>
      <c r="M608" s="306">
        <f t="shared" ca="1" si="277"/>
        <v>-1.5267345647303523</v>
      </c>
      <c r="N608" s="304">
        <f t="shared" ca="1" si="278"/>
        <v>-87.47544699579197</v>
      </c>
      <c r="P608" s="310">
        <f t="shared" ca="1" si="279"/>
        <v>23</v>
      </c>
      <c r="Q608" s="304">
        <f t="shared" ca="1" si="280"/>
        <v>0</v>
      </c>
      <c r="R608" s="306">
        <f t="shared" ca="1" si="281"/>
        <v>0</v>
      </c>
      <c r="S608" s="307">
        <f t="shared" ca="1" si="282"/>
        <v>5.081000000000004</v>
      </c>
      <c r="T608" s="304">
        <f t="shared" ca="1" si="262"/>
        <v>49.844610000000038</v>
      </c>
      <c r="U608" s="311">
        <f t="shared" ca="1" si="263"/>
        <v>0</v>
      </c>
      <c r="V608" s="306">
        <f t="shared" ca="1" si="264"/>
        <v>1.2263493089905262</v>
      </c>
      <c r="W608" s="304">
        <f t="shared" ca="1" si="265"/>
        <v>49.651780388809662</v>
      </c>
      <c r="Y608" s="314" t="str">
        <f t="shared" ca="1" si="283"/>
        <v>Impact balistique</v>
      </c>
      <c r="Z608" s="315" t="str">
        <f t="shared" ca="1" si="284"/>
        <v/>
      </c>
      <c r="AA608" s="316" t="str">
        <f t="shared" ca="1" si="285"/>
        <v/>
      </c>
      <c r="AC608" s="310" t="e">
        <f t="shared" ca="1" si="286"/>
        <v>#N/A</v>
      </c>
      <c r="AD608" s="323" t="e">
        <f t="shared" ca="1" si="287"/>
        <v>#N/A</v>
      </c>
      <c r="AE608" s="324" t="e">
        <f t="shared" ca="1" si="266"/>
        <v>#N/A</v>
      </c>
      <c r="AG608" s="306">
        <f t="shared" ca="1" si="288"/>
        <v>4.0152919459240266E-2</v>
      </c>
      <c r="AH608" s="304">
        <f t="shared" ca="1" si="289"/>
        <v>-9.7601611572816083</v>
      </c>
    </row>
    <row r="609" spans="1:34" x14ac:dyDescent="0.2">
      <c r="A609" s="347">
        <f t="shared" ca="1" si="267"/>
        <v>1E-4</v>
      </c>
      <c r="B609" s="304">
        <f t="shared" ca="1" si="268"/>
        <v>42.400100000000336</v>
      </c>
      <c r="D609" s="306">
        <f t="shared" ca="1" si="269"/>
        <v>-0.43043438432896441</v>
      </c>
      <c r="E609" s="307">
        <f t="shared" ca="1" si="270"/>
        <v>-4.743549739708719E-2</v>
      </c>
      <c r="F609" s="304">
        <f t="shared" ca="1" si="271"/>
        <v>0.43304028175905729</v>
      </c>
      <c r="G609" s="306">
        <f t="shared" ca="1" si="272"/>
        <v>5.0579697575820344</v>
      </c>
      <c r="H609" s="307">
        <f t="shared" ca="1" si="273"/>
        <v>-114.71940919339259</v>
      </c>
      <c r="I609" s="304">
        <f t="shared" ca="1" si="274"/>
        <v>114.83085780289923</v>
      </c>
      <c r="J609" s="306">
        <f t="shared" ca="1" si="275"/>
        <v>890.86852944611644</v>
      </c>
      <c r="K609" s="307">
        <f t="shared" ca="1" si="276"/>
        <v>-11.020176294465779</v>
      </c>
      <c r="L609" s="304">
        <f t="shared" ca="1" si="261"/>
        <v>890.93668744925253</v>
      </c>
      <c r="M609" s="306">
        <f t="shared" ca="1" si="277"/>
        <v>-1.5267349410281912</v>
      </c>
      <c r="N609" s="304">
        <f t="shared" ca="1" si="278"/>
        <v>-87.475468556069984</v>
      </c>
      <c r="P609" s="310">
        <f t="shared" ca="1" si="279"/>
        <v>23</v>
      </c>
      <c r="Q609" s="304">
        <f t="shared" ca="1" si="280"/>
        <v>0</v>
      </c>
      <c r="R609" s="306">
        <f t="shared" ca="1" si="281"/>
        <v>0</v>
      </c>
      <c r="S609" s="307">
        <f t="shared" ca="1" si="282"/>
        <v>5.081000000000004</v>
      </c>
      <c r="T609" s="304">
        <f t="shared" ca="1" si="262"/>
        <v>49.844610000000038</v>
      </c>
      <c r="U609" s="311">
        <f t="shared" ca="1" si="263"/>
        <v>0</v>
      </c>
      <c r="V609" s="306">
        <f t="shared" ca="1" si="264"/>
        <v>1.2263507158524132</v>
      </c>
      <c r="W609" s="304">
        <f t="shared" ca="1" si="265"/>
        <v>49.651839807661396</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2.8429897054937925E-2</v>
      </c>
      <c r="AH609" s="304">
        <f t="shared" ca="1" si="289"/>
        <v>-9.772048885811774</v>
      </c>
    </row>
    <row r="610" spans="1:34" x14ac:dyDescent="0.2">
      <c r="A610" s="347">
        <f t="shared" ca="1" si="267"/>
        <v>1E-4</v>
      </c>
      <c r="B610" s="304">
        <f t="shared" ca="1" si="268"/>
        <v>42.400200000000339</v>
      </c>
      <c r="D610" s="306">
        <f t="shared" ca="1" si="269"/>
        <v>-0.43043122579834892</v>
      </c>
      <c r="E610" s="307">
        <f t="shared" ca="1" si="270"/>
        <v>-4.7423652453799647E-2</v>
      </c>
      <c r="F610" s="304">
        <f t="shared" ca="1" si="271"/>
        <v>0.43303584488391722</v>
      </c>
      <c r="G610" s="306">
        <f t="shared" ca="1" si="272"/>
        <v>5.0579267144594544</v>
      </c>
      <c r="H610" s="307">
        <f t="shared" ca="1" si="273"/>
        <v>-114.71941393575784</v>
      </c>
      <c r="I610" s="304">
        <f t="shared" ca="1" si="274"/>
        <v>114.83086064474389</v>
      </c>
      <c r="J610" s="306">
        <f t="shared" ca="1" si="275"/>
        <v>890.86852944611644</v>
      </c>
      <c r="K610" s="307">
        <f t="shared" ca="1" si="276"/>
        <v>-11.031648235622237</v>
      </c>
      <c r="L610" s="304">
        <f t="shared" ca="1" si="261"/>
        <v>890.93682942186229</v>
      </c>
      <c r="M610" s="306">
        <f t="shared" ca="1" si="277"/>
        <v>-1.5267353173228091</v>
      </c>
      <c r="N610" s="304">
        <f t="shared" ca="1" si="278"/>
        <v>-87.475490116163442</v>
      </c>
      <c r="P610" s="310">
        <f t="shared" ca="1" si="279"/>
        <v>23</v>
      </c>
      <c r="Q610" s="304">
        <f t="shared" ca="1" si="280"/>
        <v>0</v>
      </c>
      <c r="R610" s="306">
        <f t="shared" ca="1" si="281"/>
        <v>0</v>
      </c>
      <c r="S610" s="307">
        <f t="shared" ca="1" si="282"/>
        <v>5.081000000000004</v>
      </c>
      <c r="T610" s="304">
        <f t="shared" ca="1" si="262"/>
        <v>49.844610000000038</v>
      </c>
      <c r="U610" s="311">
        <f t="shared" ca="1" si="263"/>
        <v>0</v>
      </c>
      <c r="V610" s="306">
        <f t="shared" ca="1" si="264"/>
        <v>1.2263521227159724</v>
      </c>
      <c r="W610" s="304">
        <f t="shared" ca="1" si="265"/>
        <v>49.651899225589297</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2.8418365332486317E-2</v>
      </c>
      <c r="AH610" s="304">
        <f t="shared" ca="1" si="289"/>
        <v>-9.7720605801340987</v>
      </c>
    </row>
    <row r="611" spans="1:34" x14ac:dyDescent="0.2">
      <c r="A611" s="347">
        <f t="shared" ca="1" si="267"/>
        <v>1E-4</v>
      </c>
      <c r="B611" s="304">
        <f t="shared" ca="1" si="268"/>
        <v>42.400300000000342</v>
      </c>
      <c r="D611" s="306">
        <f t="shared" ca="1" si="269"/>
        <v>-0.43042806728231642</v>
      </c>
      <c r="E611" s="307">
        <f t="shared" ca="1" si="270"/>
        <v>-4.7411807694539121E-2</v>
      </c>
      <c r="F611" s="304">
        <f t="shared" ca="1" si="271"/>
        <v>0.43303140834500015</v>
      </c>
      <c r="G611" s="306">
        <f t="shared" ca="1" si="272"/>
        <v>5.0578836716527258</v>
      </c>
      <c r="H611" s="307">
        <f t="shared" ca="1" si="273"/>
        <v>-114.71941867693862</v>
      </c>
      <c r="I611" s="304">
        <f t="shared" ca="1" si="274"/>
        <v>114.83086348543542</v>
      </c>
      <c r="J611" s="306">
        <f t="shared" ca="1" si="275"/>
        <v>890.86852944611644</v>
      </c>
      <c r="K611" s="307">
        <f t="shared" ca="1" si="276"/>
        <v>-11.043120177252872</v>
      </c>
      <c r="L611" s="304">
        <f t="shared" ca="1" si="261"/>
        <v>890.93697154217102</v>
      </c>
      <c r="M611" s="306">
        <f t="shared" ca="1" si="277"/>
        <v>-1.5267356936142062</v>
      </c>
      <c r="N611" s="304">
        <f t="shared" ca="1" si="278"/>
        <v>-87.475511676072372</v>
      </c>
      <c r="P611" s="310">
        <f t="shared" ca="1" si="279"/>
        <v>23</v>
      </c>
      <c r="Q611" s="304">
        <f t="shared" ca="1" si="280"/>
        <v>0</v>
      </c>
      <c r="R611" s="306">
        <f t="shared" ca="1" si="281"/>
        <v>0</v>
      </c>
      <c r="S611" s="307">
        <f t="shared" ca="1" si="282"/>
        <v>5.081000000000004</v>
      </c>
      <c r="T611" s="304">
        <f t="shared" ca="1" si="262"/>
        <v>49.844610000000038</v>
      </c>
      <c r="U611" s="311">
        <f t="shared" ca="1" si="263"/>
        <v>0</v>
      </c>
      <c r="V611" s="306">
        <f t="shared" ca="1" si="264"/>
        <v>1.2263535295812049</v>
      </c>
      <c r="W611" s="304">
        <f t="shared" ca="1" si="265"/>
        <v>49.651958642593435</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2.8406833789077268E-2</v>
      </c>
      <c r="AH611" s="304">
        <f t="shared" ca="1" si="289"/>
        <v>-9.7720722742746027</v>
      </c>
    </row>
    <row r="612" spans="1:34" x14ac:dyDescent="0.2">
      <c r="A612" s="347">
        <f t="shared" ca="1" si="267"/>
        <v>1E-4</v>
      </c>
      <c r="B612" s="304">
        <f t="shared" ca="1" si="268"/>
        <v>42.400400000000346</v>
      </c>
      <c r="D612" s="306">
        <f t="shared" ca="1" si="269"/>
        <v>-0.4304249087808657</v>
      </c>
      <c r="E612" s="307">
        <f t="shared" ca="1" si="270"/>
        <v>-4.7399963119289623E-2</v>
      </c>
      <c r="F612" s="304">
        <f t="shared" ca="1" si="271"/>
        <v>0.43302697214229802</v>
      </c>
      <c r="G612" s="306">
        <f t="shared" ca="1" si="272"/>
        <v>5.0578406291618476</v>
      </c>
      <c r="H612" s="307">
        <f t="shared" ca="1" si="273"/>
        <v>-114.71942341693493</v>
      </c>
      <c r="I612" s="304">
        <f t="shared" ca="1" si="274"/>
        <v>114.83086632497378</v>
      </c>
      <c r="J612" s="306">
        <f t="shared" ca="1" si="275"/>
        <v>890.86852944611644</v>
      </c>
      <c r="K612" s="307">
        <f t="shared" ca="1" si="276"/>
        <v>-11.054592119357565</v>
      </c>
      <c r="L612" s="304">
        <f t="shared" ca="1" si="261"/>
        <v>890.93711381017874</v>
      </c>
      <c r="M612" s="306">
        <f t="shared" ca="1" si="277"/>
        <v>-1.5267360699023824</v>
      </c>
      <c r="N612" s="304">
        <f t="shared" ca="1" si="278"/>
        <v>-87.475533235796746</v>
      </c>
      <c r="P612" s="310">
        <f t="shared" ca="1" si="279"/>
        <v>23</v>
      </c>
      <c r="Q612" s="304">
        <f t="shared" ca="1" si="280"/>
        <v>0</v>
      </c>
      <c r="R612" s="306">
        <f t="shared" ca="1" si="281"/>
        <v>0</v>
      </c>
      <c r="S612" s="307">
        <f t="shared" ca="1" si="282"/>
        <v>5.081000000000004</v>
      </c>
      <c r="T612" s="304">
        <f t="shared" ca="1" si="262"/>
        <v>49.844610000000038</v>
      </c>
      <c r="U612" s="311">
        <f t="shared" ca="1" si="263"/>
        <v>0</v>
      </c>
      <c r="V612" s="306">
        <f t="shared" ca="1" si="264"/>
        <v>1.2263549364481108</v>
      </c>
      <c r="W612" s="304">
        <f t="shared" ca="1" si="265"/>
        <v>49.652018058673782</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2.839530242469479E-2</v>
      </c>
      <c r="AH612" s="304">
        <f t="shared" ca="1" si="289"/>
        <v>-9.7720839682333001</v>
      </c>
    </row>
    <row r="613" spans="1:34" x14ac:dyDescent="0.2">
      <c r="A613" s="347">
        <f t="shared" ca="1" si="267"/>
        <v>1E-4</v>
      </c>
      <c r="B613" s="304">
        <f t="shared" ca="1" si="268"/>
        <v>42.400500000000349</v>
      </c>
      <c r="D613" s="306">
        <f t="shared" ca="1" si="269"/>
        <v>-0.43042175029399893</v>
      </c>
      <c r="E613" s="307">
        <f t="shared" ca="1" si="270"/>
        <v>-4.7388118728058259E-2</v>
      </c>
      <c r="F613" s="304">
        <f t="shared" ca="1" si="271"/>
        <v>0.43302253627580878</v>
      </c>
      <c r="G613" s="306">
        <f t="shared" ca="1" si="272"/>
        <v>5.0577975869868181</v>
      </c>
      <c r="H613" s="307">
        <f t="shared" ca="1" si="273"/>
        <v>-114.7194281557468</v>
      </c>
      <c r="I613" s="304">
        <f t="shared" ca="1" si="274"/>
        <v>114.83086916335903</v>
      </c>
      <c r="J613" s="306">
        <f t="shared" ca="1" si="275"/>
        <v>890.86852944611644</v>
      </c>
      <c r="K613" s="307">
        <f t="shared" ca="1" si="276"/>
        <v>-11.066064061936199</v>
      </c>
      <c r="L613" s="304">
        <f t="shared" ca="1" si="261"/>
        <v>890.93725622588533</v>
      </c>
      <c r="M613" s="306">
        <f t="shared" ca="1" si="277"/>
        <v>-1.5267364461873378</v>
      </c>
      <c r="N613" s="304">
        <f t="shared" ca="1" si="278"/>
        <v>-87.475554795336578</v>
      </c>
      <c r="P613" s="310">
        <f t="shared" ca="1" si="279"/>
        <v>23</v>
      </c>
      <c r="Q613" s="304">
        <f t="shared" ca="1" si="280"/>
        <v>0</v>
      </c>
      <c r="R613" s="306">
        <f t="shared" ca="1" si="281"/>
        <v>0</v>
      </c>
      <c r="S613" s="307">
        <f t="shared" ca="1" si="282"/>
        <v>5.081000000000004</v>
      </c>
      <c r="T613" s="304">
        <f t="shared" ca="1" si="262"/>
        <v>49.844610000000038</v>
      </c>
      <c r="U613" s="311">
        <f t="shared" ca="1" si="263"/>
        <v>0</v>
      </c>
      <c r="V613" s="306">
        <f t="shared" ca="1" si="264"/>
        <v>1.2263563433166886</v>
      </c>
      <c r="W613" s="304">
        <f t="shared" ca="1" si="265"/>
        <v>49.652077473830317</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2.838377123934599E-2</v>
      </c>
      <c r="AH613" s="304">
        <f t="shared" ca="1" si="289"/>
        <v>-9.7720956620101838</v>
      </c>
    </row>
    <row r="614" spans="1:34" x14ac:dyDescent="0.2">
      <c r="A614" s="347">
        <f t="shared" ca="1" si="267"/>
        <v>1E-4</v>
      </c>
      <c r="B614" s="304">
        <f t="shared" ca="1" si="268"/>
        <v>42.400600000000352</v>
      </c>
      <c r="D614" s="306">
        <f t="shared" ca="1" si="269"/>
        <v>-0.43041859182171405</v>
      </c>
      <c r="E614" s="307">
        <f t="shared" ca="1" si="270"/>
        <v>-4.7376274520848582E-2</v>
      </c>
      <c r="F614" s="304">
        <f t="shared" ca="1" si="271"/>
        <v>0.43301810074552549</v>
      </c>
      <c r="G614" s="306">
        <f t="shared" ca="1" si="272"/>
        <v>5.0577545451276356</v>
      </c>
      <c r="H614" s="307">
        <f t="shared" ca="1" si="273"/>
        <v>-114.71943289337425</v>
      </c>
      <c r="I614" s="304">
        <f t="shared" ca="1" si="274"/>
        <v>114.83087200059119</v>
      </c>
      <c r="J614" s="306">
        <f t="shared" ca="1" si="275"/>
        <v>890.86852944611644</v>
      </c>
      <c r="K614" s="307">
        <f t="shared" ca="1" si="276"/>
        <v>-11.077536004988655</v>
      </c>
      <c r="L614" s="304">
        <f t="shared" ca="1" si="261"/>
        <v>890.9373987892908</v>
      </c>
      <c r="M614" s="306">
        <f t="shared" ca="1" si="277"/>
        <v>-1.5267368224690725</v>
      </c>
      <c r="N614" s="304">
        <f t="shared" ca="1" si="278"/>
        <v>-87.475576354691881</v>
      </c>
      <c r="P614" s="310">
        <f t="shared" ca="1" si="279"/>
        <v>23</v>
      </c>
      <c r="Q614" s="304">
        <f t="shared" ca="1" si="280"/>
        <v>0</v>
      </c>
      <c r="R614" s="306">
        <f t="shared" ca="1" si="281"/>
        <v>0</v>
      </c>
      <c r="S614" s="307">
        <f t="shared" ca="1" si="282"/>
        <v>5.081000000000004</v>
      </c>
      <c r="T614" s="304">
        <f t="shared" ca="1" si="262"/>
        <v>49.844610000000038</v>
      </c>
      <c r="U614" s="311">
        <f t="shared" ca="1" si="263"/>
        <v>0</v>
      </c>
      <c r="V614" s="306">
        <f t="shared" ca="1" si="264"/>
        <v>1.2263577501869403</v>
      </c>
      <c r="W614" s="304">
        <f t="shared" ca="1" si="265"/>
        <v>49.652136888063147</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2.8372240233036194E-2</v>
      </c>
      <c r="AH614" s="304">
        <f t="shared" ca="1" si="289"/>
        <v>-9.7721073556052502</v>
      </c>
    </row>
    <row r="615" spans="1:34" x14ac:dyDescent="0.2">
      <c r="A615" s="347">
        <f t="shared" ca="1" si="267"/>
        <v>1E-4</v>
      </c>
      <c r="B615" s="304">
        <f t="shared" ca="1" si="268"/>
        <v>42.400700000000356</v>
      </c>
      <c r="D615" s="306">
        <f t="shared" ca="1" si="269"/>
        <v>-0.43041543336401233</v>
      </c>
      <c r="E615" s="307">
        <f t="shared" ca="1" si="270"/>
        <v>-4.73644304976375E-2</v>
      </c>
      <c r="F615" s="304">
        <f t="shared" ca="1" si="271"/>
        <v>0.433013665551442</v>
      </c>
      <c r="G615" s="306">
        <f t="shared" ca="1" si="272"/>
        <v>5.057711503584299</v>
      </c>
      <c r="H615" s="307">
        <f t="shared" ca="1" si="273"/>
        <v>-114.71943762981729</v>
      </c>
      <c r="I615" s="304">
        <f t="shared" ca="1" si="274"/>
        <v>114.83087483667026</v>
      </c>
      <c r="J615" s="306">
        <f t="shared" ca="1" si="275"/>
        <v>890.86852944611644</v>
      </c>
      <c r="K615" s="307">
        <f t="shared" ca="1" si="276"/>
        <v>-11.089007948514814</v>
      </c>
      <c r="L615" s="304">
        <f t="shared" ca="1" si="261"/>
        <v>890.93754150039513</v>
      </c>
      <c r="M615" s="306">
        <f t="shared" ca="1" si="277"/>
        <v>-1.5267371987475864</v>
      </c>
      <c r="N615" s="304">
        <f t="shared" ca="1" si="278"/>
        <v>-87.475597913862657</v>
      </c>
      <c r="P615" s="310">
        <f t="shared" ca="1" si="279"/>
        <v>23</v>
      </c>
      <c r="Q615" s="304">
        <f t="shared" ca="1" si="280"/>
        <v>0</v>
      </c>
      <c r="R615" s="306">
        <f t="shared" ca="1" si="281"/>
        <v>0</v>
      </c>
      <c r="S615" s="307">
        <f t="shared" ca="1" si="282"/>
        <v>5.081000000000004</v>
      </c>
      <c r="T615" s="304">
        <f t="shared" ca="1" si="262"/>
        <v>49.844610000000038</v>
      </c>
      <c r="U615" s="311">
        <f t="shared" ca="1" si="263"/>
        <v>0</v>
      </c>
      <c r="V615" s="306">
        <f t="shared" ca="1" si="264"/>
        <v>1.2263591570588646</v>
      </c>
      <c r="W615" s="304">
        <f t="shared" ca="1" si="265"/>
        <v>49.652196301372207</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2.8360709405742313E-2</v>
      </c>
      <c r="AH615" s="304">
        <f t="shared" ca="1" si="289"/>
        <v>-9.7721190490185208</v>
      </c>
    </row>
    <row r="616" spans="1:34" x14ac:dyDescent="0.2">
      <c r="A616" s="347">
        <f t="shared" ca="1" si="267"/>
        <v>1E-4</v>
      </c>
      <c r="B616" s="304">
        <f t="shared" ca="1" si="268"/>
        <v>42.400800000000359</v>
      </c>
      <c r="D616" s="306">
        <f t="shared" ca="1" si="269"/>
        <v>-0.43041227492089362</v>
      </c>
      <c r="E616" s="307">
        <f t="shared" ca="1" si="270"/>
        <v>-4.7352586658440998E-2</v>
      </c>
      <c r="F616" s="304">
        <f t="shared" ca="1" si="271"/>
        <v>0.43300923069355468</v>
      </c>
      <c r="G616" s="306">
        <f t="shared" ca="1" si="272"/>
        <v>5.0576684623568067</v>
      </c>
      <c r="H616" s="307">
        <f t="shared" ca="1" si="273"/>
        <v>-114.71944236507596</v>
      </c>
      <c r="I616" s="304">
        <f t="shared" ca="1" si="274"/>
        <v>114.83087767159626</v>
      </c>
      <c r="J616" s="306">
        <f t="shared" ca="1" si="275"/>
        <v>890.86852944611644</v>
      </c>
      <c r="K616" s="307">
        <f t="shared" ca="1" si="276"/>
        <v>-11.100479892514558</v>
      </c>
      <c r="L616" s="304">
        <f t="shared" ca="1" si="261"/>
        <v>890.9376843591981</v>
      </c>
      <c r="M616" s="306">
        <f t="shared" ca="1" si="277"/>
        <v>-1.5267375750228798</v>
      </c>
      <c r="N616" s="304">
        <f t="shared" ca="1" si="278"/>
        <v>-87.475619472848905</v>
      </c>
      <c r="P616" s="310">
        <f t="shared" ca="1" si="279"/>
        <v>23</v>
      </c>
      <c r="Q616" s="304">
        <f t="shared" ca="1" si="280"/>
        <v>0</v>
      </c>
      <c r="R616" s="306">
        <f t="shared" ca="1" si="281"/>
        <v>0</v>
      </c>
      <c r="S616" s="307">
        <f t="shared" ca="1" si="282"/>
        <v>5.081000000000004</v>
      </c>
      <c r="T616" s="304">
        <f t="shared" ca="1" si="262"/>
        <v>49.844610000000038</v>
      </c>
      <c r="U616" s="311">
        <f t="shared" ca="1" si="263"/>
        <v>0</v>
      </c>
      <c r="V616" s="306">
        <f t="shared" ca="1" si="264"/>
        <v>1.2263605639324617</v>
      </c>
      <c r="W616" s="304">
        <f t="shared" ca="1" si="265"/>
        <v>49.652255713757505</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2.8349178757475002E-2</v>
      </c>
      <c r="AH616" s="304">
        <f t="shared" ca="1" si="289"/>
        <v>-9.7721307422499848</v>
      </c>
    </row>
    <row r="617" spans="1:34" x14ac:dyDescent="0.2">
      <c r="A617" s="347">
        <f t="shared" ca="1" si="267"/>
        <v>1E-4</v>
      </c>
      <c r="B617" s="304">
        <f t="shared" ca="1" si="268"/>
        <v>42.400900000000362</v>
      </c>
      <c r="D617" s="306">
        <f t="shared" ca="1" si="269"/>
        <v>-0.43040911649235597</v>
      </c>
      <c r="E617" s="307">
        <f t="shared" ca="1" si="270"/>
        <v>-4.7340743003255525E-2</v>
      </c>
      <c r="F617" s="304">
        <f t="shared" ca="1" si="271"/>
        <v>0.43300479617185622</v>
      </c>
      <c r="G617" s="306">
        <f t="shared" ca="1" si="272"/>
        <v>5.0576254214451577</v>
      </c>
      <c r="H617" s="307">
        <f t="shared" ca="1" si="273"/>
        <v>-114.71944709915026</v>
      </c>
      <c r="I617" s="304">
        <f t="shared" ca="1" si="274"/>
        <v>114.83088050536921</v>
      </c>
      <c r="J617" s="306">
        <f t="shared" ca="1" si="275"/>
        <v>890.86852944611644</v>
      </c>
      <c r="K617" s="307">
        <f t="shared" ca="1" si="276"/>
        <v>-11.111951836987769</v>
      </c>
      <c r="L617" s="304">
        <f t="shared" ca="1" si="261"/>
        <v>890.93782736569983</v>
      </c>
      <c r="M617" s="306">
        <f t="shared" ca="1" si="277"/>
        <v>-1.5267379512949522</v>
      </c>
      <c r="N617" s="304">
        <f t="shared" ca="1" si="278"/>
        <v>-87.475641031650596</v>
      </c>
      <c r="P617" s="310">
        <f t="shared" ca="1" si="279"/>
        <v>23</v>
      </c>
      <c r="Q617" s="304">
        <f t="shared" ca="1" si="280"/>
        <v>0</v>
      </c>
      <c r="R617" s="306">
        <f t="shared" ca="1" si="281"/>
        <v>0</v>
      </c>
      <c r="S617" s="307">
        <f t="shared" ca="1" si="282"/>
        <v>5.081000000000004</v>
      </c>
      <c r="T617" s="304">
        <f t="shared" ca="1" si="262"/>
        <v>49.844610000000038</v>
      </c>
      <c r="U617" s="311">
        <f t="shared" ca="1" si="263"/>
        <v>0</v>
      </c>
      <c r="V617" s="306">
        <f t="shared" ca="1" si="264"/>
        <v>1.2263619708077322</v>
      </c>
      <c r="W617" s="304">
        <f t="shared" ca="1" si="265"/>
        <v>49.652315125219111</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2.8337648288239592E-2</v>
      </c>
      <c r="AH617" s="304">
        <f t="shared" ca="1" si="289"/>
        <v>-9.7721424352996387</v>
      </c>
    </row>
    <row r="618" spans="1:34" x14ac:dyDescent="0.2">
      <c r="A618" s="347">
        <f t="shared" ca="1" si="267"/>
        <v>1E-4</v>
      </c>
      <c r="B618" s="304">
        <f t="shared" ca="1" si="268"/>
        <v>42.401000000000366</v>
      </c>
      <c r="D618" s="306">
        <f t="shared" ca="1" si="269"/>
        <v>-0.43040595807840482</v>
      </c>
      <c r="E618" s="307">
        <f t="shared" ca="1" si="270"/>
        <v>-4.7328899532068647E-2</v>
      </c>
      <c r="F618" s="304">
        <f t="shared" ca="1" si="271"/>
        <v>0.43300036198634545</v>
      </c>
      <c r="G618" s="306">
        <f t="shared" ca="1" si="272"/>
        <v>5.0575823808493503</v>
      </c>
      <c r="H618" s="307">
        <f t="shared" ca="1" si="273"/>
        <v>-114.71945183204021</v>
      </c>
      <c r="I618" s="304">
        <f t="shared" ca="1" si="274"/>
        <v>114.83088333798914</v>
      </c>
      <c r="J618" s="306">
        <f t="shared" ca="1" si="275"/>
        <v>890.86852944611644</v>
      </c>
      <c r="K618" s="307">
        <f t="shared" ca="1" si="276"/>
        <v>-11.12342378193433</v>
      </c>
      <c r="L618" s="304">
        <f t="shared" ca="1" si="261"/>
        <v>890.9379705199002</v>
      </c>
      <c r="M618" s="306">
        <f t="shared" ca="1" si="277"/>
        <v>-1.526738327563804</v>
      </c>
      <c r="N618" s="304">
        <f t="shared" ca="1" si="278"/>
        <v>-87.475662590267774</v>
      </c>
      <c r="P618" s="310">
        <f t="shared" ca="1" si="279"/>
        <v>23</v>
      </c>
      <c r="Q618" s="304">
        <f t="shared" ca="1" si="280"/>
        <v>0</v>
      </c>
      <c r="R618" s="306">
        <f t="shared" ca="1" si="281"/>
        <v>0</v>
      </c>
      <c r="S618" s="307">
        <f t="shared" ca="1" si="282"/>
        <v>5.081000000000004</v>
      </c>
      <c r="T618" s="304">
        <f t="shared" ca="1" si="262"/>
        <v>49.844610000000038</v>
      </c>
      <c r="U618" s="311">
        <f t="shared" ca="1" si="263"/>
        <v>0</v>
      </c>
      <c r="V618" s="306">
        <f t="shared" ca="1" si="264"/>
        <v>1.226363377684675</v>
      </c>
      <c r="W618" s="304">
        <f t="shared" ca="1" si="265"/>
        <v>49.652374535756969</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2.8326117998016542E-2</v>
      </c>
      <c r="AH618" s="304">
        <f t="shared" ca="1" si="289"/>
        <v>-9.7721541281675002</v>
      </c>
    </row>
    <row r="619" spans="1:34" x14ac:dyDescent="0.2">
      <c r="A619" s="347">
        <f t="shared" ca="1" si="267"/>
        <v>1E-4</v>
      </c>
      <c r="B619" s="304">
        <f t="shared" ca="1" si="268"/>
        <v>42.401100000000369</v>
      </c>
      <c r="D619" s="306">
        <f t="shared" ca="1" si="269"/>
        <v>-0.43040279967903561</v>
      </c>
      <c r="E619" s="307">
        <f t="shared" ca="1" si="270"/>
        <v>-4.7317056244889244E-2</v>
      </c>
      <c r="F619" s="304">
        <f t="shared" ca="1" si="271"/>
        <v>0.43299592813701387</v>
      </c>
      <c r="G619" s="306">
        <f t="shared" ca="1" si="272"/>
        <v>5.0575393405693827</v>
      </c>
      <c r="H619" s="307">
        <f t="shared" ca="1" si="273"/>
        <v>-114.71945656374584</v>
      </c>
      <c r="I619" s="304">
        <f t="shared" ca="1" si="274"/>
        <v>114.83088616945606</v>
      </c>
      <c r="J619" s="306">
        <f t="shared" ca="1" si="275"/>
        <v>890.86852944611644</v>
      </c>
      <c r="K619" s="307">
        <f t="shared" ca="1" si="276"/>
        <v>-11.134895727354118</v>
      </c>
      <c r="L619" s="304">
        <f t="shared" ca="1" si="261"/>
        <v>890.93811382179911</v>
      </c>
      <c r="M619" s="306">
        <f t="shared" ca="1" si="277"/>
        <v>-1.5267387038294353</v>
      </c>
      <c r="N619" s="304">
        <f t="shared" ca="1" si="278"/>
        <v>-87.475684148700424</v>
      </c>
      <c r="P619" s="310">
        <f t="shared" ca="1" si="279"/>
        <v>23</v>
      </c>
      <c r="Q619" s="304">
        <f t="shared" ca="1" si="280"/>
        <v>0</v>
      </c>
      <c r="R619" s="306">
        <f t="shared" ca="1" si="281"/>
        <v>0</v>
      </c>
      <c r="S619" s="307">
        <f t="shared" ca="1" si="282"/>
        <v>5.081000000000004</v>
      </c>
      <c r="T619" s="304">
        <f t="shared" ca="1" si="262"/>
        <v>49.844610000000038</v>
      </c>
      <c r="U619" s="311">
        <f t="shared" ca="1" si="263"/>
        <v>0</v>
      </c>
      <c r="V619" s="306">
        <f t="shared" ca="1" si="264"/>
        <v>1.2263647845632912</v>
      </c>
      <c r="W619" s="304">
        <f t="shared" ca="1" si="265"/>
        <v>49.652433945371165</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2.8314587886820064E-2</v>
      </c>
      <c r="AH619" s="304">
        <f t="shared" ca="1" si="289"/>
        <v>-9.7721658208535587</v>
      </c>
    </row>
    <row r="620" spans="1:34" x14ac:dyDescent="0.2">
      <c r="A620" s="347">
        <f t="shared" ca="1" si="267"/>
        <v>1E-4</v>
      </c>
      <c r="B620" s="304">
        <f t="shared" ca="1" si="268"/>
        <v>42.401200000000372</v>
      </c>
      <c r="D620" s="306">
        <f t="shared" ca="1" si="269"/>
        <v>-0.43039964129424929</v>
      </c>
      <c r="E620" s="307">
        <f t="shared" ca="1" si="270"/>
        <v>-4.7305213141703106E-2</v>
      </c>
      <c r="F620" s="304">
        <f t="shared" ca="1" si="271"/>
        <v>0.43299149462385561</v>
      </c>
      <c r="G620" s="306">
        <f t="shared" ca="1" si="272"/>
        <v>5.0574963006052531</v>
      </c>
      <c r="H620" s="307">
        <f t="shared" ca="1" si="273"/>
        <v>-114.71946129426715</v>
      </c>
      <c r="I620" s="304">
        <f t="shared" ca="1" si="274"/>
        <v>114.83088899976997</v>
      </c>
      <c r="J620" s="306">
        <f t="shared" ca="1" si="275"/>
        <v>890.86852944611644</v>
      </c>
      <c r="K620" s="307">
        <f t="shared" ca="1" si="276"/>
        <v>-11.146367673247019</v>
      </c>
      <c r="L620" s="304">
        <f t="shared" ca="1" si="261"/>
        <v>890.93825727139654</v>
      </c>
      <c r="M620" s="306">
        <f t="shared" ca="1" si="277"/>
        <v>-1.5267390800918459</v>
      </c>
      <c r="N620" s="304">
        <f t="shared" ca="1" si="278"/>
        <v>-87.475705706948531</v>
      </c>
      <c r="P620" s="310">
        <f t="shared" ca="1" si="279"/>
        <v>23</v>
      </c>
      <c r="Q620" s="304">
        <f t="shared" ca="1" si="280"/>
        <v>0</v>
      </c>
      <c r="R620" s="306">
        <f t="shared" ca="1" si="281"/>
        <v>0</v>
      </c>
      <c r="S620" s="307">
        <f t="shared" ca="1" si="282"/>
        <v>5.081000000000004</v>
      </c>
      <c r="T620" s="304">
        <f t="shared" ca="1" si="262"/>
        <v>49.844610000000038</v>
      </c>
      <c r="U620" s="311">
        <f t="shared" ca="1" si="263"/>
        <v>0</v>
      </c>
      <c r="V620" s="306">
        <f t="shared" ca="1" si="264"/>
        <v>1.2263661914435797</v>
      </c>
      <c r="W620" s="304">
        <f t="shared" ca="1" si="265"/>
        <v>49.652493354061619</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2.8303057954630617E-2</v>
      </c>
      <c r="AH620" s="304">
        <f t="shared" ca="1" si="289"/>
        <v>-9.7721775133578284</v>
      </c>
    </row>
    <row r="621" spans="1:34" x14ac:dyDescent="0.2">
      <c r="A621" s="347">
        <f t="shared" ca="1" si="267"/>
        <v>1E-4</v>
      </c>
      <c r="B621" s="304">
        <f t="shared" ca="1" si="268"/>
        <v>42.401300000000376</v>
      </c>
      <c r="D621" s="306">
        <f t="shared" ca="1" si="269"/>
        <v>-0.43039648292404781</v>
      </c>
      <c r="E621" s="307">
        <f t="shared" ca="1" si="270"/>
        <v>-4.7293370222524445E-2</v>
      </c>
      <c r="F621" s="304">
        <f t="shared" ca="1" si="271"/>
        <v>0.43298706144686927</v>
      </c>
      <c r="G621" s="306">
        <f t="shared" ca="1" si="272"/>
        <v>5.0574532609569607</v>
      </c>
      <c r="H621" s="307">
        <f t="shared" ca="1" si="273"/>
        <v>-114.71946602360417</v>
      </c>
      <c r="I621" s="304">
        <f t="shared" ca="1" si="274"/>
        <v>114.83089182893093</v>
      </c>
      <c r="J621" s="306">
        <f t="shared" ca="1" si="275"/>
        <v>890.86852944611644</v>
      </c>
      <c r="K621" s="307">
        <f t="shared" ca="1" si="276"/>
        <v>-11.157839619612913</v>
      </c>
      <c r="L621" s="304">
        <f t="shared" ca="1" si="261"/>
        <v>890.9384008686925</v>
      </c>
      <c r="M621" s="306">
        <f t="shared" ca="1" si="277"/>
        <v>-1.5267394563510359</v>
      </c>
      <c r="N621" s="304">
        <f t="shared" ca="1" si="278"/>
        <v>-87.475727265012125</v>
      </c>
      <c r="P621" s="310">
        <f t="shared" ca="1" si="279"/>
        <v>23</v>
      </c>
      <c r="Q621" s="304">
        <f t="shared" ca="1" si="280"/>
        <v>0</v>
      </c>
      <c r="R621" s="306">
        <f t="shared" ca="1" si="281"/>
        <v>0</v>
      </c>
      <c r="S621" s="307">
        <f t="shared" ca="1" si="282"/>
        <v>5.081000000000004</v>
      </c>
      <c r="T621" s="304">
        <f t="shared" ca="1" si="262"/>
        <v>49.844610000000038</v>
      </c>
      <c r="U621" s="311">
        <f t="shared" ca="1" si="263"/>
        <v>0</v>
      </c>
      <c r="V621" s="306">
        <f t="shared" ca="1" si="264"/>
        <v>1.2263675983255418</v>
      </c>
      <c r="W621" s="304">
        <f t="shared" ca="1" si="265"/>
        <v>49.652552761828446</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2.8291528201465965E-2</v>
      </c>
      <c r="AH621" s="304">
        <f t="shared" ca="1" si="289"/>
        <v>-9.772189205680295</v>
      </c>
    </row>
    <row r="622" spans="1:34" x14ac:dyDescent="0.2">
      <c r="A622" s="347">
        <f t="shared" ca="1" si="267"/>
        <v>1E-4</v>
      </c>
      <c r="B622" s="304">
        <f t="shared" ca="1" si="268"/>
        <v>42.401400000000379</v>
      </c>
      <c r="D622" s="306">
        <f t="shared" ca="1" si="269"/>
        <v>-0.43039332456843027</v>
      </c>
      <c r="E622" s="307">
        <f t="shared" ca="1" si="270"/>
        <v>-4.7281527487330166E-2</v>
      </c>
      <c r="F622" s="304">
        <f t="shared" ca="1" si="271"/>
        <v>0.43298262860604619</v>
      </c>
      <c r="G622" s="306">
        <f t="shared" ca="1" si="272"/>
        <v>5.0574102216245036</v>
      </c>
      <c r="H622" s="307">
        <f t="shared" ca="1" si="273"/>
        <v>-114.71947075175692</v>
      </c>
      <c r="I622" s="304">
        <f t="shared" ca="1" si="274"/>
        <v>114.83089465693891</v>
      </c>
      <c r="J622" s="306">
        <f t="shared" ca="1" si="275"/>
        <v>890.86852944611644</v>
      </c>
      <c r="K622" s="307">
        <f t="shared" ca="1" si="276"/>
        <v>-11.169311566451681</v>
      </c>
      <c r="L622" s="304">
        <f t="shared" ca="1" si="261"/>
        <v>890.93854461368687</v>
      </c>
      <c r="M622" s="306">
        <f t="shared" ca="1" si="277"/>
        <v>-1.5267398326070056</v>
      </c>
      <c r="N622" s="304">
        <f t="shared" ca="1" si="278"/>
        <v>-87.475748822891205</v>
      </c>
      <c r="P622" s="310">
        <f t="shared" ca="1" si="279"/>
        <v>23</v>
      </c>
      <c r="Q622" s="304">
        <f t="shared" ca="1" si="280"/>
        <v>0</v>
      </c>
      <c r="R622" s="306">
        <f t="shared" ca="1" si="281"/>
        <v>0</v>
      </c>
      <c r="S622" s="307">
        <f t="shared" ca="1" si="282"/>
        <v>5.081000000000004</v>
      </c>
      <c r="T622" s="304">
        <f t="shared" ca="1" si="262"/>
        <v>49.844610000000038</v>
      </c>
      <c r="U622" s="311">
        <f t="shared" ca="1" si="263"/>
        <v>0</v>
      </c>
      <c r="V622" s="306">
        <f t="shared" ca="1" si="264"/>
        <v>1.2263690052091765</v>
      </c>
      <c r="W622" s="304">
        <f t="shared" ca="1" si="265"/>
        <v>49.652612168671574</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2.8279998627303016E-2</v>
      </c>
      <c r="AH622" s="304">
        <f t="shared" ca="1" si="289"/>
        <v>-9.7722008978209818</v>
      </c>
    </row>
    <row r="623" spans="1:34" x14ac:dyDescent="0.2">
      <c r="A623" s="347">
        <f t="shared" ca="1" si="267"/>
        <v>1E-4</v>
      </c>
      <c r="B623" s="304">
        <f t="shared" ca="1" si="268"/>
        <v>42.401500000000382</v>
      </c>
      <c r="D623" s="306">
        <f t="shared" ca="1" si="269"/>
        <v>-0.43039016622739412</v>
      </c>
      <c r="E623" s="307">
        <f t="shared" ca="1" si="270"/>
        <v>-4.7269684936134482E-2</v>
      </c>
      <c r="F623" s="304">
        <f t="shared" ca="1" si="271"/>
        <v>0.43297819610138033</v>
      </c>
      <c r="G623" s="306">
        <f t="shared" ca="1" si="272"/>
        <v>5.057367182607881</v>
      </c>
      <c r="H623" s="307">
        <f t="shared" ca="1" si="273"/>
        <v>-114.71947547872541</v>
      </c>
      <c r="I623" s="304">
        <f t="shared" ca="1" si="274"/>
        <v>114.83089748379398</v>
      </c>
      <c r="J623" s="306">
        <f t="shared" ca="1" si="275"/>
        <v>890.86852944611644</v>
      </c>
      <c r="K623" s="307">
        <f t="shared" ca="1" si="276"/>
        <v>-11.180783513763204</v>
      </c>
      <c r="L623" s="304">
        <f t="shared" ca="1" si="261"/>
        <v>890.93868850637955</v>
      </c>
      <c r="M623" s="306">
        <f t="shared" ca="1" si="277"/>
        <v>-1.5267402088597546</v>
      </c>
      <c r="N623" s="304">
        <f t="shared" ca="1" si="278"/>
        <v>-87.475770380585757</v>
      </c>
      <c r="P623" s="310">
        <f t="shared" ca="1" si="279"/>
        <v>23</v>
      </c>
      <c r="Q623" s="304">
        <f t="shared" ca="1" si="280"/>
        <v>0</v>
      </c>
      <c r="R623" s="306">
        <f t="shared" ca="1" si="281"/>
        <v>0</v>
      </c>
      <c r="S623" s="307">
        <f t="shared" ca="1" si="282"/>
        <v>5.081000000000004</v>
      </c>
      <c r="T623" s="304">
        <f t="shared" ca="1" si="262"/>
        <v>49.844610000000038</v>
      </c>
      <c r="U623" s="311">
        <f t="shared" ca="1" si="263"/>
        <v>0</v>
      </c>
      <c r="V623" s="306">
        <f t="shared" ca="1" si="264"/>
        <v>1.2263704120944836</v>
      </c>
      <c r="W623" s="304">
        <f t="shared" ca="1" si="265"/>
        <v>49.652671574591054</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2.8268469232155979E-2</v>
      </c>
      <c r="AH623" s="304">
        <f t="shared" ca="1" si="289"/>
        <v>-9.7722125897798726</v>
      </c>
    </row>
    <row r="624" spans="1:34" x14ac:dyDescent="0.2">
      <c r="A624" s="347">
        <f t="shared" ca="1" si="267"/>
        <v>1E-4</v>
      </c>
      <c r="B624" s="304">
        <f t="shared" ca="1" si="268"/>
        <v>42.401600000000386</v>
      </c>
      <c r="D624" s="306">
        <f t="shared" ca="1" si="269"/>
        <v>-0.43038700790094458</v>
      </c>
      <c r="E624" s="307">
        <f t="shared" ca="1" si="270"/>
        <v>-4.725784256892851E-2</v>
      </c>
      <c r="F624" s="304">
        <f t="shared" ca="1" si="271"/>
        <v>0.43297376393287085</v>
      </c>
      <c r="G624" s="306">
        <f t="shared" ca="1" si="272"/>
        <v>5.0573241439070911</v>
      </c>
      <c r="H624" s="307">
        <f t="shared" ca="1" si="273"/>
        <v>-114.71948020450967</v>
      </c>
      <c r="I624" s="304">
        <f t="shared" ca="1" si="274"/>
        <v>114.83090030949609</v>
      </c>
      <c r="J624" s="306">
        <f t="shared" ca="1" si="275"/>
        <v>890.86852944611644</v>
      </c>
      <c r="K624" s="307">
        <f t="shared" ca="1" si="276"/>
        <v>-11.192255461547367</v>
      </c>
      <c r="L624" s="304">
        <f t="shared" ca="1" si="261"/>
        <v>890.93883254677053</v>
      </c>
      <c r="M624" s="306">
        <f t="shared" ca="1" si="277"/>
        <v>-1.5267405851092832</v>
      </c>
      <c r="N624" s="304">
        <f t="shared" ca="1" si="278"/>
        <v>-87.475791938095796</v>
      </c>
      <c r="P624" s="310">
        <f t="shared" ca="1" si="279"/>
        <v>23</v>
      </c>
      <c r="Q624" s="304">
        <f t="shared" ca="1" si="280"/>
        <v>0</v>
      </c>
      <c r="R624" s="306">
        <f t="shared" ca="1" si="281"/>
        <v>0</v>
      </c>
      <c r="S624" s="307">
        <f t="shared" ca="1" si="282"/>
        <v>5.081000000000004</v>
      </c>
      <c r="T624" s="304">
        <f t="shared" ca="1" si="262"/>
        <v>49.844610000000038</v>
      </c>
      <c r="U624" s="311">
        <f t="shared" ca="1" si="263"/>
        <v>0</v>
      </c>
      <c r="V624" s="306">
        <f t="shared" ca="1" si="264"/>
        <v>1.2263718189814641</v>
      </c>
      <c r="W624" s="304">
        <f t="shared" ca="1" si="265"/>
        <v>49.65273097958687</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2.8256940016014198E-2</v>
      </c>
      <c r="AH624" s="304">
        <f t="shared" ca="1" si="289"/>
        <v>-9.77222428155698</v>
      </c>
    </row>
    <row r="625" spans="1:34" x14ac:dyDescent="0.2">
      <c r="A625" s="347">
        <f t="shared" ca="1" si="267"/>
        <v>1E-4</v>
      </c>
      <c r="B625" s="304">
        <f t="shared" ca="1" si="268"/>
        <v>42.401700000000389</v>
      </c>
      <c r="D625" s="306">
        <f t="shared" ca="1" si="269"/>
        <v>-0.43038384958907738</v>
      </c>
      <c r="E625" s="307">
        <f t="shared" ca="1" si="270"/>
        <v>-4.7246000385714026E-2</v>
      </c>
      <c r="F625" s="304">
        <f t="shared" ca="1" si="271"/>
        <v>0.43296933210050859</v>
      </c>
      <c r="G625" s="306">
        <f t="shared" ca="1" si="272"/>
        <v>5.0572811055221321</v>
      </c>
      <c r="H625" s="307">
        <f t="shared" ca="1" si="273"/>
        <v>-114.7194849291097</v>
      </c>
      <c r="I625" s="304">
        <f t="shared" ca="1" si="274"/>
        <v>114.83090313404531</v>
      </c>
      <c r="J625" s="306">
        <f t="shared" ca="1" si="275"/>
        <v>890.86852944611644</v>
      </c>
      <c r="K625" s="307">
        <f t="shared" ca="1" si="276"/>
        <v>-11.203727409804047</v>
      </c>
      <c r="L625" s="304">
        <f t="shared" ca="1" si="261"/>
        <v>890.93897673485992</v>
      </c>
      <c r="M625" s="306">
        <f t="shared" ca="1" si="277"/>
        <v>-1.5267409613555913</v>
      </c>
      <c r="N625" s="304">
        <f t="shared" ca="1" si="278"/>
        <v>-87.475813495421306</v>
      </c>
      <c r="P625" s="310">
        <f t="shared" ca="1" si="279"/>
        <v>23</v>
      </c>
      <c r="Q625" s="304">
        <f t="shared" ca="1" si="280"/>
        <v>0</v>
      </c>
      <c r="R625" s="306">
        <f t="shared" ca="1" si="281"/>
        <v>0</v>
      </c>
      <c r="S625" s="307">
        <f t="shared" ca="1" si="282"/>
        <v>5.081000000000004</v>
      </c>
      <c r="T625" s="304">
        <f t="shared" ca="1" si="262"/>
        <v>49.844610000000038</v>
      </c>
      <c r="U625" s="311">
        <f t="shared" ca="1" si="263"/>
        <v>0</v>
      </c>
      <c r="V625" s="306">
        <f t="shared" ca="1" si="264"/>
        <v>1.2263732258701172</v>
      </c>
      <c r="W625" s="304">
        <f t="shared" ca="1" si="265"/>
        <v>49.652790383659081</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2.8245410978879448E-2</v>
      </c>
      <c r="AH625" s="304">
        <f t="shared" ca="1" si="289"/>
        <v>-9.7722359731522985</v>
      </c>
    </row>
    <row r="626" spans="1:34" x14ac:dyDescent="0.2">
      <c r="A626" s="347">
        <f t="shared" ca="1" si="267"/>
        <v>1E-4</v>
      </c>
      <c r="B626" s="304">
        <f t="shared" ca="1" si="268"/>
        <v>42.401800000000392</v>
      </c>
      <c r="D626" s="306">
        <f t="shared" ca="1" si="269"/>
        <v>-0.43038069129179568</v>
      </c>
      <c r="E626" s="307">
        <f t="shared" ca="1" si="270"/>
        <v>-4.7234158386480374E-2</v>
      </c>
      <c r="F626" s="304">
        <f t="shared" ca="1" si="271"/>
        <v>0.43296490060429038</v>
      </c>
      <c r="G626" s="306">
        <f t="shared" ca="1" si="272"/>
        <v>5.0572380674530031</v>
      </c>
      <c r="H626" s="307">
        <f t="shared" ca="1" si="273"/>
        <v>-114.71948965252554</v>
      </c>
      <c r="I626" s="304">
        <f t="shared" ca="1" si="274"/>
        <v>114.83090595744166</v>
      </c>
      <c r="J626" s="306">
        <f t="shared" ca="1" si="275"/>
        <v>890.86852944611644</v>
      </c>
      <c r="K626" s="307">
        <f t="shared" ca="1" si="276"/>
        <v>-11.215199358533129</v>
      </c>
      <c r="L626" s="304">
        <f t="shared" ca="1" si="261"/>
        <v>890.93912107064739</v>
      </c>
      <c r="M626" s="306">
        <f t="shared" ca="1" si="277"/>
        <v>-1.5267413375986791</v>
      </c>
      <c r="N626" s="304">
        <f t="shared" ca="1" si="278"/>
        <v>-87.475835052562303</v>
      </c>
      <c r="P626" s="310">
        <f t="shared" ca="1" si="279"/>
        <v>23</v>
      </c>
      <c r="Q626" s="304">
        <f t="shared" ca="1" si="280"/>
        <v>0</v>
      </c>
      <c r="R626" s="306">
        <f t="shared" ca="1" si="281"/>
        <v>0</v>
      </c>
      <c r="S626" s="307">
        <f t="shared" ca="1" si="282"/>
        <v>5.081000000000004</v>
      </c>
      <c r="T626" s="304">
        <f t="shared" ca="1" si="262"/>
        <v>49.844610000000038</v>
      </c>
      <c r="U626" s="311">
        <f t="shared" ca="1" si="263"/>
        <v>0</v>
      </c>
      <c r="V626" s="306">
        <f t="shared" ca="1" si="264"/>
        <v>1.226374632760443</v>
      </c>
      <c r="W626" s="304">
        <f t="shared" ca="1" si="265"/>
        <v>49.652849786807643</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2.8233882120744624E-2</v>
      </c>
      <c r="AH626" s="304">
        <f t="shared" ca="1" si="289"/>
        <v>-9.7722476645658425</v>
      </c>
    </row>
    <row r="627" spans="1:34" x14ac:dyDescent="0.2">
      <c r="A627" s="347">
        <f t="shared" ca="1" si="267"/>
        <v>1E-4</v>
      </c>
      <c r="B627" s="304">
        <f t="shared" ca="1" si="268"/>
        <v>42.401900000000396</v>
      </c>
      <c r="D627" s="306">
        <f t="shared" ca="1" si="269"/>
        <v>-0.43037753300909704</v>
      </c>
      <c r="E627" s="307">
        <f t="shared" ca="1" si="270"/>
        <v>-4.7222316571234657E-2</v>
      </c>
      <c r="F627" s="304">
        <f t="shared" ca="1" si="271"/>
        <v>0.43296046944420957</v>
      </c>
      <c r="G627" s="306">
        <f t="shared" ca="1" si="272"/>
        <v>5.0571950296997024</v>
      </c>
      <c r="H627" s="307">
        <f t="shared" ca="1" si="273"/>
        <v>-114.71949437475719</v>
      </c>
      <c r="I627" s="304">
        <f t="shared" ca="1" si="274"/>
        <v>114.83090877968512</v>
      </c>
      <c r="J627" s="306">
        <f t="shared" ca="1" si="275"/>
        <v>890.86852944611644</v>
      </c>
      <c r="K627" s="307">
        <f t="shared" ca="1" si="276"/>
        <v>-11.226671307734494</v>
      </c>
      <c r="L627" s="304">
        <f t="shared" ca="1" si="261"/>
        <v>890.93926555413304</v>
      </c>
      <c r="M627" s="306">
        <f t="shared" ca="1" si="277"/>
        <v>-1.5267417138385464</v>
      </c>
      <c r="N627" s="304">
        <f t="shared" ca="1" si="278"/>
        <v>-87.475856609518786</v>
      </c>
      <c r="P627" s="310">
        <f t="shared" ca="1" si="279"/>
        <v>23</v>
      </c>
      <c r="Q627" s="304">
        <f t="shared" ca="1" si="280"/>
        <v>0</v>
      </c>
      <c r="R627" s="306">
        <f t="shared" ca="1" si="281"/>
        <v>0</v>
      </c>
      <c r="S627" s="307">
        <f t="shared" ca="1" si="282"/>
        <v>5.081000000000004</v>
      </c>
      <c r="T627" s="304">
        <f t="shared" ca="1" si="262"/>
        <v>49.844610000000038</v>
      </c>
      <c r="U627" s="311">
        <f t="shared" ca="1" si="263"/>
        <v>0</v>
      </c>
      <c r="V627" s="306">
        <f t="shared" ca="1" si="264"/>
        <v>1.2263760396524417</v>
      </c>
      <c r="W627" s="304">
        <f t="shared" ca="1" si="265"/>
        <v>49.652909189032599</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2.8222353441616832E-2</v>
      </c>
      <c r="AH627" s="304">
        <f t="shared" ca="1" si="289"/>
        <v>-9.7722593557975994</v>
      </c>
    </row>
    <row r="628" spans="1:34" x14ac:dyDescent="0.2">
      <c r="A628" s="347">
        <f t="shared" ca="1" si="267"/>
        <v>1E-4</v>
      </c>
      <c r="B628" s="304">
        <f t="shared" ca="1" si="268"/>
        <v>42.402000000000399</v>
      </c>
      <c r="D628" s="306">
        <f t="shared" ca="1" si="269"/>
        <v>-0.4303743747409845</v>
      </c>
      <c r="E628" s="307">
        <f t="shared" ca="1" si="270"/>
        <v>-4.7210474939971547E-2</v>
      </c>
      <c r="F628" s="304">
        <f t="shared" ca="1" si="271"/>
        <v>0.43295603862026344</v>
      </c>
      <c r="G628" s="306">
        <f t="shared" ca="1" si="272"/>
        <v>5.0571519922622281</v>
      </c>
      <c r="H628" s="307">
        <f t="shared" ca="1" si="273"/>
        <v>-114.71949909580468</v>
      </c>
      <c r="I628" s="304">
        <f t="shared" ca="1" si="274"/>
        <v>114.83091160077574</v>
      </c>
      <c r="J628" s="306">
        <f t="shared" ca="1" si="275"/>
        <v>890.86852944611644</v>
      </c>
      <c r="K628" s="307">
        <f t="shared" ca="1" si="276"/>
        <v>-11.238143257408021</v>
      </c>
      <c r="L628" s="304">
        <f t="shared" ca="1" si="261"/>
        <v>890.93941018531677</v>
      </c>
      <c r="M628" s="306">
        <f t="shared" ca="1" si="277"/>
        <v>-1.5267420900751936</v>
      </c>
      <c r="N628" s="304">
        <f t="shared" ca="1" si="278"/>
        <v>-87.475878166290755</v>
      </c>
      <c r="P628" s="310">
        <f t="shared" ca="1" si="279"/>
        <v>23</v>
      </c>
      <c r="Q628" s="304">
        <f t="shared" ca="1" si="280"/>
        <v>0</v>
      </c>
      <c r="R628" s="306">
        <f t="shared" ca="1" si="281"/>
        <v>0</v>
      </c>
      <c r="S628" s="307">
        <f t="shared" ca="1" si="282"/>
        <v>5.081000000000004</v>
      </c>
      <c r="T628" s="304">
        <f t="shared" ca="1" si="262"/>
        <v>49.844610000000038</v>
      </c>
      <c r="U628" s="311">
        <f t="shared" ca="1" si="263"/>
        <v>0</v>
      </c>
      <c r="V628" s="306">
        <f t="shared" ca="1" si="264"/>
        <v>1.2263774465461132</v>
      </c>
      <c r="W628" s="304">
        <f t="shared" ca="1" si="265"/>
        <v>49.652968590333963</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2.8210824941485413E-2</v>
      </c>
      <c r="AH628" s="304">
        <f t="shared" ca="1" si="289"/>
        <v>-9.7722710468475817</v>
      </c>
    </row>
    <row r="629" spans="1:34" x14ac:dyDescent="0.2">
      <c r="A629" s="347">
        <f t="shared" ca="1" si="267"/>
        <v>1E-4</v>
      </c>
      <c r="B629" s="304">
        <f t="shared" ca="1" si="268"/>
        <v>42.402100000000402</v>
      </c>
      <c r="D629" s="306">
        <f t="shared" ca="1" si="269"/>
        <v>-0.43037121648745408</v>
      </c>
      <c r="E629" s="307">
        <f t="shared" ca="1" si="270"/>
        <v>-4.7198633492683939E-2</v>
      </c>
      <c r="F629" s="304">
        <f t="shared" ca="1" si="271"/>
        <v>0.43295160813244221</v>
      </c>
      <c r="G629" s="306">
        <f t="shared" ca="1" si="272"/>
        <v>5.0571089551405795</v>
      </c>
      <c r="H629" s="307">
        <f t="shared" ca="1" si="273"/>
        <v>-114.71950381566803</v>
      </c>
      <c r="I629" s="304">
        <f t="shared" ca="1" si="274"/>
        <v>114.83091442071353</v>
      </c>
      <c r="J629" s="306">
        <f t="shared" ca="1" si="275"/>
        <v>890.86852944611644</v>
      </c>
      <c r="K629" s="307">
        <f t="shared" ca="1" si="276"/>
        <v>-11.249615207553594</v>
      </c>
      <c r="L629" s="304">
        <f t="shared" ca="1" si="261"/>
        <v>890.93955496419846</v>
      </c>
      <c r="M629" s="306">
        <f t="shared" ca="1" si="277"/>
        <v>-1.5267424663086202</v>
      </c>
      <c r="N629" s="304">
        <f t="shared" ca="1" si="278"/>
        <v>-87.475899722878225</v>
      </c>
      <c r="P629" s="310">
        <f t="shared" ca="1" si="279"/>
        <v>23</v>
      </c>
      <c r="Q629" s="304">
        <f t="shared" ca="1" si="280"/>
        <v>0</v>
      </c>
      <c r="R629" s="306">
        <f t="shared" ca="1" si="281"/>
        <v>0</v>
      </c>
      <c r="S629" s="307">
        <f t="shared" ca="1" si="282"/>
        <v>5.081000000000004</v>
      </c>
      <c r="T629" s="304">
        <f t="shared" ca="1" si="262"/>
        <v>49.844610000000038</v>
      </c>
      <c r="U629" s="311">
        <f t="shared" ca="1" si="263"/>
        <v>0</v>
      </c>
      <c r="V629" s="306">
        <f t="shared" ca="1" si="264"/>
        <v>1.2263788534414579</v>
      </c>
      <c r="W629" s="304">
        <f t="shared" ca="1" si="265"/>
        <v>49.653027990711749</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2.8199296620348591E-2</v>
      </c>
      <c r="AH629" s="304">
        <f t="shared" ca="1" si="289"/>
        <v>-9.7722827377157895</v>
      </c>
    </row>
    <row r="630" spans="1:34" x14ac:dyDescent="0.2">
      <c r="A630" s="347">
        <f t="shared" ca="1" si="267"/>
        <v>1E-4</v>
      </c>
      <c r="B630" s="304">
        <f t="shared" ca="1" si="268"/>
        <v>42.402200000000406</v>
      </c>
      <c r="D630" s="306">
        <f t="shared" ca="1" si="269"/>
        <v>-0.43036805824851054</v>
      </c>
      <c r="E630" s="307">
        <f t="shared" ca="1" si="270"/>
        <v>-4.7186792229373609E-2</v>
      </c>
      <c r="F630" s="304">
        <f t="shared" ca="1" si="271"/>
        <v>0.43294717798074561</v>
      </c>
      <c r="G630" s="306">
        <f t="shared" ca="1" si="272"/>
        <v>5.0570659183347546</v>
      </c>
      <c r="H630" s="307">
        <f t="shared" ca="1" si="273"/>
        <v>-114.71950853434726</v>
      </c>
      <c r="I630" s="304">
        <f t="shared" ca="1" si="274"/>
        <v>114.83091723949852</v>
      </c>
      <c r="J630" s="306">
        <f t="shared" ca="1" si="275"/>
        <v>890.86852944611644</v>
      </c>
      <c r="K630" s="307">
        <f t="shared" ca="1" si="276"/>
        <v>-11.261087158171096</v>
      </c>
      <c r="L630" s="304">
        <f t="shared" ca="1" si="261"/>
        <v>890.93969989077823</v>
      </c>
      <c r="M630" s="306">
        <f t="shared" ca="1" si="277"/>
        <v>-1.5267428425388267</v>
      </c>
      <c r="N630" s="304">
        <f t="shared" ca="1" si="278"/>
        <v>-87.475921279281181</v>
      </c>
      <c r="P630" s="310">
        <f t="shared" ca="1" si="279"/>
        <v>23</v>
      </c>
      <c r="Q630" s="304">
        <f t="shared" ca="1" si="280"/>
        <v>0</v>
      </c>
      <c r="R630" s="306">
        <f t="shared" ca="1" si="281"/>
        <v>0</v>
      </c>
      <c r="S630" s="307">
        <f t="shared" ca="1" si="282"/>
        <v>5.081000000000004</v>
      </c>
      <c r="T630" s="304">
        <f t="shared" ca="1" si="262"/>
        <v>49.844610000000038</v>
      </c>
      <c r="U630" s="311">
        <f t="shared" ca="1" si="263"/>
        <v>0</v>
      </c>
      <c r="V630" s="306">
        <f t="shared" ca="1" si="264"/>
        <v>1.2263802603384748</v>
      </c>
      <c r="W630" s="304">
        <f t="shared" ca="1" si="265"/>
        <v>49.653087390165958</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2.8187768478206365E-2</v>
      </c>
      <c r="AH630" s="304">
        <f t="shared" ca="1" si="289"/>
        <v>-9.7722944284022262</v>
      </c>
    </row>
    <row r="631" spans="1:34" x14ac:dyDescent="0.2">
      <c r="A631" s="347">
        <f t="shared" ca="1" si="267"/>
        <v>1E-4</v>
      </c>
      <c r="B631" s="304">
        <f t="shared" ca="1" si="268"/>
        <v>42.402300000000409</v>
      </c>
      <c r="D631" s="306">
        <f t="shared" ca="1" si="269"/>
        <v>-0.43036490002414984</v>
      </c>
      <c r="E631" s="307">
        <f t="shared" ca="1" si="270"/>
        <v>-4.7174951150037003E-2</v>
      </c>
      <c r="F631" s="304">
        <f t="shared" ca="1" si="271"/>
        <v>0.43294274816516426</v>
      </c>
      <c r="G631" s="306">
        <f t="shared" ca="1" si="272"/>
        <v>5.0570228818447518</v>
      </c>
      <c r="H631" s="307">
        <f t="shared" ca="1" si="273"/>
        <v>-114.71951325184237</v>
      </c>
      <c r="I631" s="304">
        <f t="shared" ca="1" si="274"/>
        <v>114.8309200571307</v>
      </c>
      <c r="J631" s="306">
        <f t="shared" ca="1" si="275"/>
        <v>890.86852944611644</v>
      </c>
      <c r="K631" s="307">
        <f t="shared" ca="1" si="276"/>
        <v>-11.272559109260404</v>
      </c>
      <c r="L631" s="304">
        <f t="shared" ca="1" si="261"/>
        <v>890.93984496505584</v>
      </c>
      <c r="M631" s="306">
        <f t="shared" ca="1" si="277"/>
        <v>-1.526743218765813</v>
      </c>
      <c r="N631" s="304">
        <f t="shared" ca="1" si="278"/>
        <v>-87.475942835499637</v>
      </c>
      <c r="P631" s="310">
        <f t="shared" ca="1" si="279"/>
        <v>23</v>
      </c>
      <c r="Q631" s="304">
        <f t="shared" ca="1" si="280"/>
        <v>0</v>
      </c>
      <c r="R631" s="306">
        <f t="shared" ca="1" si="281"/>
        <v>0</v>
      </c>
      <c r="S631" s="307">
        <f t="shared" ca="1" si="282"/>
        <v>5.081000000000004</v>
      </c>
      <c r="T631" s="304">
        <f t="shared" ca="1" si="262"/>
        <v>49.844610000000038</v>
      </c>
      <c r="U631" s="311">
        <f t="shared" ca="1" si="263"/>
        <v>0</v>
      </c>
      <c r="V631" s="306">
        <f t="shared" ca="1" si="264"/>
        <v>1.2263816672371646</v>
      </c>
      <c r="W631" s="304">
        <f t="shared" ca="1" si="265"/>
        <v>49.653146788696588</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2.8176240515055184E-2</v>
      </c>
      <c r="AH631" s="304">
        <f t="shared" ca="1" si="289"/>
        <v>-9.7723061189068918</v>
      </c>
    </row>
    <row r="632" spans="1:34" x14ac:dyDescent="0.2">
      <c r="A632" s="347">
        <f t="shared" ca="1" si="267"/>
        <v>1E-4</v>
      </c>
      <c r="B632" s="304">
        <f t="shared" ca="1" si="268"/>
        <v>42.402400000000412</v>
      </c>
      <c r="D632" s="306">
        <f t="shared" ca="1" si="269"/>
        <v>-0.4303617418143747</v>
      </c>
      <c r="E632" s="307">
        <f t="shared" ca="1" si="270"/>
        <v>-4.7163110254674123E-2</v>
      </c>
      <c r="F632" s="304">
        <f t="shared" ca="1" si="271"/>
        <v>0.43293831868569577</v>
      </c>
      <c r="G632" s="306">
        <f t="shared" ca="1" si="272"/>
        <v>5.0569798456705701</v>
      </c>
      <c r="H632" s="307">
        <f t="shared" ca="1" si="273"/>
        <v>-114.7195179681534</v>
      </c>
      <c r="I632" s="304">
        <f t="shared" ca="1" si="274"/>
        <v>114.83092287361009</v>
      </c>
      <c r="J632" s="306">
        <f t="shared" ca="1" si="275"/>
        <v>890.86852944611644</v>
      </c>
      <c r="K632" s="307">
        <f t="shared" ca="1" si="276"/>
        <v>-11.284031060821404</v>
      </c>
      <c r="L632" s="304">
        <f t="shared" ca="1" si="261"/>
        <v>890.93999018703141</v>
      </c>
      <c r="M632" s="306">
        <f t="shared" ca="1" si="277"/>
        <v>-1.5267435949895789</v>
      </c>
      <c r="N632" s="304">
        <f t="shared" ca="1" si="278"/>
        <v>-87.475964391533566</v>
      </c>
      <c r="P632" s="310">
        <f t="shared" ca="1" si="279"/>
        <v>23</v>
      </c>
      <c r="Q632" s="304">
        <f t="shared" ca="1" si="280"/>
        <v>0</v>
      </c>
      <c r="R632" s="306">
        <f t="shared" ca="1" si="281"/>
        <v>0</v>
      </c>
      <c r="S632" s="307">
        <f t="shared" ca="1" si="282"/>
        <v>5.081000000000004</v>
      </c>
      <c r="T632" s="304">
        <f t="shared" ca="1" si="262"/>
        <v>49.844610000000038</v>
      </c>
      <c r="U632" s="311">
        <f t="shared" ca="1" si="263"/>
        <v>0</v>
      </c>
      <c r="V632" s="306">
        <f t="shared" ca="1" si="264"/>
        <v>1.2263830741375272</v>
      </c>
      <c r="W632" s="304">
        <f t="shared" ca="1" si="265"/>
        <v>49.65320618630367</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2.8164712730893271E-2</v>
      </c>
      <c r="AH632" s="304">
        <f t="shared" ca="1" si="289"/>
        <v>-9.7723178092297882</v>
      </c>
    </row>
    <row r="633" spans="1:34" x14ac:dyDescent="0.2">
      <c r="A633" s="347">
        <f t="shared" ca="1" si="267"/>
        <v>1E-4</v>
      </c>
      <c r="B633" s="304">
        <f t="shared" ca="1" si="268"/>
        <v>42.402500000000416</v>
      </c>
      <c r="D633" s="306">
        <f t="shared" ca="1" si="269"/>
        <v>-0.43035858361918533</v>
      </c>
      <c r="E633" s="307">
        <f t="shared" ca="1" si="270"/>
        <v>-4.7151269543283192E-2</v>
      </c>
      <c r="F633" s="304">
        <f t="shared" ca="1" si="271"/>
        <v>0.43293388954233492</v>
      </c>
      <c r="G633" s="306">
        <f t="shared" ca="1" si="272"/>
        <v>5.0569368098122078</v>
      </c>
      <c r="H633" s="307">
        <f t="shared" ca="1" si="273"/>
        <v>-114.71952268328035</v>
      </c>
      <c r="I633" s="304">
        <f t="shared" ca="1" si="274"/>
        <v>114.83092568893672</v>
      </c>
      <c r="J633" s="306">
        <f t="shared" ca="1" si="275"/>
        <v>890.86852944611644</v>
      </c>
      <c r="K633" s="307">
        <f t="shared" ca="1" si="276"/>
        <v>-11.295503012853976</v>
      </c>
      <c r="L633" s="304">
        <f t="shared" ca="1" si="261"/>
        <v>890.94013555670472</v>
      </c>
      <c r="M633" s="306">
        <f t="shared" ca="1" si="277"/>
        <v>-1.5267439712101247</v>
      </c>
      <c r="N633" s="304">
        <f t="shared" ca="1" si="278"/>
        <v>-87.475985947383009</v>
      </c>
      <c r="P633" s="310">
        <f t="shared" ca="1" si="279"/>
        <v>23</v>
      </c>
      <c r="Q633" s="304">
        <f t="shared" ca="1" si="280"/>
        <v>0</v>
      </c>
      <c r="R633" s="306">
        <f t="shared" ca="1" si="281"/>
        <v>0</v>
      </c>
      <c r="S633" s="307">
        <f t="shared" ca="1" si="282"/>
        <v>5.081000000000004</v>
      </c>
      <c r="T633" s="304">
        <f t="shared" ca="1" si="262"/>
        <v>49.844610000000038</v>
      </c>
      <c r="U633" s="311">
        <f t="shared" ca="1" si="263"/>
        <v>0</v>
      </c>
      <c r="V633" s="306">
        <f t="shared" ca="1" si="264"/>
        <v>1.2263844810395623</v>
      </c>
      <c r="W633" s="304">
        <f t="shared" ca="1" si="265"/>
        <v>49.653265582987196</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2.8153185125722402E-2</v>
      </c>
      <c r="AH633" s="304">
        <f t="shared" ca="1" si="289"/>
        <v>-9.7723294993709171</v>
      </c>
    </row>
    <row r="634" spans="1:34" x14ac:dyDescent="0.2">
      <c r="A634" s="347">
        <f t="shared" ca="1" si="267"/>
        <v>1E-4</v>
      </c>
      <c r="B634" s="304">
        <f t="shared" ca="1" si="268"/>
        <v>42.402600000000419</v>
      </c>
      <c r="D634" s="306">
        <f t="shared" ca="1" si="269"/>
        <v>-0.43035542543858002</v>
      </c>
      <c r="E634" s="307">
        <f t="shared" ca="1" si="270"/>
        <v>-4.7139429015862433E-2</v>
      </c>
      <c r="F634" s="304">
        <f t="shared" ca="1" si="271"/>
        <v>0.43292946073507488</v>
      </c>
      <c r="G634" s="306">
        <f t="shared" ca="1" si="272"/>
        <v>5.056893774269664</v>
      </c>
      <c r="H634" s="307">
        <f t="shared" ca="1" si="273"/>
        <v>-114.71952739722325</v>
      </c>
      <c r="I634" s="304">
        <f t="shared" ca="1" si="274"/>
        <v>114.83092850311061</v>
      </c>
      <c r="J634" s="306">
        <f t="shared" ca="1" si="275"/>
        <v>890.86852944611644</v>
      </c>
      <c r="K634" s="307">
        <f t="shared" ca="1" si="276"/>
        <v>-11.306974965358</v>
      </c>
      <c r="L634" s="304">
        <f t="shared" ca="1" si="261"/>
        <v>890.94028107407576</v>
      </c>
      <c r="M634" s="306">
        <f t="shared" ca="1" si="277"/>
        <v>-1.5267443474274505</v>
      </c>
      <c r="N634" s="304">
        <f t="shared" ca="1" si="278"/>
        <v>-87.476007503047953</v>
      </c>
      <c r="P634" s="310">
        <f t="shared" ca="1" si="279"/>
        <v>23</v>
      </c>
      <c r="Q634" s="304">
        <f t="shared" ca="1" si="280"/>
        <v>0</v>
      </c>
      <c r="R634" s="306">
        <f t="shared" ca="1" si="281"/>
        <v>0</v>
      </c>
      <c r="S634" s="307">
        <f t="shared" ca="1" si="282"/>
        <v>5.081000000000004</v>
      </c>
      <c r="T634" s="304">
        <f t="shared" ca="1" si="262"/>
        <v>49.844610000000038</v>
      </c>
      <c r="U634" s="311">
        <f t="shared" ca="1" si="263"/>
        <v>0</v>
      </c>
      <c r="V634" s="306">
        <f t="shared" ca="1" si="264"/>
        <v>1.2263858879432705</v>
      </c>
      <c r="W634" s="304">
        <f t="shared" ca="1" si="265"/>
        <v>49.653324978747207</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2.8141657699539024E-2</v>
      </c>
      <c r="AH634" s="304">
        <f t="shared" ca="1" si="289"/>
        <v>-9.7723411893302803</v>
      </c>
    </row>
    <row r="635" spans="1:34" x14ac:dyDescent="0.2">
      <c r="A635" s="347">
        <f t="shared" ca="1" si="267"/>
        <v>1E-4</v>
      </c>
      <c r="B635" s="304">
        <f t="shared" ca="1" si="268"/>
        <v>42.402700000000422</v>
      </c>
      <c r="D635" s="306">
        <f t="shared" ca="1" si="269"/>
        <v>-0.43035226727255954</v>
      </c>
      <c r="E635" s="307">
        <f t="shared" ca="1" si="270"/>
        <v>-4.7127588672401188E-2</v>
      </c>
      <c r="F635" s="304">
        <f t="shared" ca="1" si="271"/>
        <v>0.43292503226391005</v>
      </c>
      <c r="G635" s="306">
        <f t="shared" ca="1" si="272"/>
        <v>5.0568507390429369</v>
      </c>
      <c r="H635" s="307">
        <f t="shared" ca="1" si="273"/>
        <v>-114.71953210998211</v>
      </c>
      <c r="I635" s="304">
        <f t="shared" ca="1" si="274"/>
        <v>114.83093131613178</v>
      </c>
      <c r="J635" s="306">
        <f t="shared" ca="1" si="275"/>
        <v>890.86852944611644</v>
      </c>
      <c r="K635" s="307">
        <f t="shared" ca="1" si="276"/>
        <v>-11.318446918333361</v>
      </c>
      <c r="L635" s="304">
        <f t="shared" ca="1" si="261"/>
        <v>890.94042673914464</v>
      </c>
      <c r="M635" s="306">
        <f t="shared" ca="1" si="277"/>
        <v>-1.5267447236415559</v>
      </c>
      <c r="N635" s="304">
        <f t="shared" ca="1" si="278"/>
        <v>-87.476029058528397</v>
      </c>
      <c r="P635" s="310">
        <f t="shared" ca="1" si="279"/>
        <v>23</v>
      </c>
      <c r="Q635" s="304">
        <f t="shared" ca="1" si="280"/>
        <v>0</v>
      </c>
      <c r="R635" s="306">
        <f t="shared" ca="1" si="281"/>
        <v>0</v>
      </c>
      <c r="S635" s="307">
        <f t="shared" ca="1" si="282"/>
        <v>5.081000000000004</v>
      </c>
      <c r="T635" s="304">
        <f t="shared" ca="1" si="262"/>
        <v>49.844610000000038</v>
      </c>
      <c r="U635" s="311">
        <f t="shared" ca="1" si="263"/>
        <v>0</v>
      </c>
      <c r="V635" s="306">
        <f t="shared" ca="1" si="264"/>
        <v>1.2263872948486509</v>
      </c>
      <c r="W635" s="304">
        <f t="shared" ca="1" si="265"/>
        <v>49.653384373583691</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2.8130130452334257E-2</v>
      </c>
      <c r="AH635" s="304">
        <f t="shared" ca="1" si="289"/>
        <v>-9.7723528791078866</v>
      </c>
    </row>
    <row r="636" spans="1:34" x14ac:dyDescent="0.2">
      <c r="A636" s="347">
        <f t="shared" ca="1" si="267"/>
        <v>1E-4</v>
      </c>
      <c r="B636" s="304">
        <f t="shared" ca="1" si="268"/>
        <v>42.402800000000425</v>
      </c>
      <c r="D636" s="306">
        <f t="shared" ca="1" si="269"/>
        <v>-0.43034910912112612</v>
      </c>
      <c r="E636" s="307">
        <f t="shared" ca="1" si="270"/>
        <v>-4.7115748512906563E-2</v>
      </c>
      <c r="F636" s="304">
        <f t="shared" ca="1" si="271"/>
        <v>0.43292060412883837</v>
      </c>
      <c r="G636" s="306">
        <f t="shared" ca="1" si="272"/>
        <v>5.0568077041320247</v>
      </c>
      <c r="H636" s="307">
        <f t="shared" ca="1" si="273"/>
        <v>-114.71953682155696</v>
      </c>
      <c r="I636" s="304">
        <f t="shared" ca="1" si="274"/>
        <v>114.83093412800025</v>
      </c>
      <c r="J636" s="306">
        <f t="shared" ca="1" si="275"/>
        <v>890.86852944611644</v>
      </c>
      <c r="K636" s="307">
        <f t="shared" ca="1" si="276"/>
        <v>-11.329918871779938</v>
      </c>
      <c r="L636" s="304">
        <f t="shared" ca="1" si="261"/>
        <v>890.94057255191103</v>
      </c>
      <c r="M636" s="306">
        <f t="shared" ca="1" si="277"/>
        <v>-1.5267450998524414</v>
      </c>
      <c r="N636" s="304">
        <f t="shared" ca="1" si="278"/>
        <v>-87.476050613824341</v>
      </c>
      <c r="P636" s="310">
        <f t="shared" ca="1" si="279"/>
        <v>23</v>
      </c>
      <c r="Q636" s="304">
        <f t="shared" ca="1" si="280"/>
        <v>0</v>
      </c>
      <c r="R636" s="306">
        <f t="shared" ca="1" si="281"/>
        <v>0</v>
      </c>
      <c r="S636" s="307">
        <f t="shared" ca="1" si="282"/>
        <v>5.081000000000004</v>
      </c>
      <c r="T636" s="304">
        <f t="shared" ca="1" si="262"/>
        <v>49.844610000000038</v>
      </c>
      <c r="U636" s="311">
        <f t="shared" ca="1" si="263"/>
        <v>0</v>
      </c>
      <c r="V636" s="306">
        <f t="shared" ca="1" si="264"/>
        <v>1.2263887017557045</v>
      </c>
      <c r="W636" s="304">
        <f t="shared" ca="1" si="265"/>
        <v>49.653443767496668</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2.8118603384111651E-2</v>
      </c>
      <c r="AH636" s="304">
        <f t="shared" ca="1" si="289"/>
        <v>-9.7723645687037308</v>
      </c>
    </row>
    <row r="637" spans="1:34" x14ac:dyDescent="0.2">
      <c r="A637" s="347">
        <f t="shared" ca="1" si="267"/>
        <v>1E-4</v>
      </c>
      <c r="B637" s="304">
        <f t="shared" ca="1" si="268"/>
        <v>42.402900000000429</v>
      </c>
      <c r="D637" s="306">
        <f t="shared" ca="1" si="269"/>
        <v>-0.43034595098427586</v>
      </c>
      <c r="E637" s="307">
        <f t="shared" ca="1" si="270"/>
        <v>-4.7103908537375005E-2</v>
      </c>
      <c r="F637" s="304">
        <f t="shared" ca="1" si="271"/>
        <v>0.43291617632985041</v>
      </c>
      <c r="G637" s="306">
        <f t="shared" ca="1" si="272"/>
        <v>5.0567646695369266</v>
      </c>
      <c r="H637" s="307">
        <f t="shared" ca="1" si="273"/>
        <v>-114.71954153194781</v>
      </c>
      <c r="I637" s="304">
        <f t="shared" ca="1" si="274"/>
        <v>114.83093693871602</v>
      </c>
      <c r="J637" s="306">
        <f t="shared" ca="1" si="275"/>
        <v>890.86852944611644</v>
      </c>
      <c r="K637" s="307">
        <f t="shared" ca="1" si="276"/>
        <v>-11.341390825697614</v>
      </c>
      <c r="L637" s="304">
        <f t="shared" ca="1" si="261"/>
        <v>890.94071851237516</v>
      </c>
      <c r="M637" s="306">
        <f t="shared" ca="1" si="277"/>
        <v>-1.5267454760601067</v>
      </c>
      <c r="N637" s="304">
        <f t="shared" ca="1" si="278"/>
        <v>-87.476072168935772</v>
      </c>
      <c r="P637" s="310">
        <f t="shared" ca="1" si="279"/>
        <v>23</v>
      </c>
      <c r="Q637" s="304">
        <f t="shared" ca="1" si="280"/>
        <v>0</v>
      </c>
      <c r="R637" s="306">
        <f t="shared" ca="1" si="281"/>
        <v>0</v>
      </c>
      <c r="S637" s="307">
        <f t="shared" ca="1" si="282"/>
        <v>5.081000000000004</v>
      </c>
      <c r="T637" s="304">
        <f t="shared" ca="1" si="262"/>
        <v>49.844610000000038</v>
      </c>
      <c r="U637" s="311">
        <f t="shared" ca="1" si="263"/>
        <v>0</v>
      </c>
      <c r="V637" s="306">
        <f t="shared" ca="1" si="264"/>
        <v>1.2263901086644309</v>
      </c>
      <c r="W637" s="304">
        <f t="shared" ca="1" si="265"/>
        <v>49.653503160486174</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2.8107076494871208E-2</v>
      </c>
      <c r="AH637" s="304">
        <f t="shared" ca="1" si="289"/>
        <v>-9.7723762581178164</v>
      </c>
    </row>
    <row r="638" spans="1:34" x14ac:dyDescent="0.2">
      <c r="A638" s="347">
        <f t="shared" ca="1" si="267"/>
        <v>1E-4</v>
      </c>
      <c r="B638" s="304">
        <f t="shared" ca="1" si="268"/>
        <v>42.403000000000432</v>
      </c>
      <c r="D638" s="306">
        <f t="shared" ca="1" si="269"/>
        <v>-0.43034279286201388</v>
      </c>
      <c r="E638" s="307">
        <f t="shared" ca="1" si="270"/>
        <v>-4.709206874579408E-2</v>
      </c>
      <c r="F638" s="304">
        <f t="shared" ca="1" si="271"/>
        <v>0.43291174886694489</v>
      </c>
      <c r="G638" s="306">
        <f t="shared" ca="1" si="272"/>
        <v>5.0567216352576407</v>
      </c>
      <c r="H638" s="307">
        <f t="shared" ca="1" si="273"/>
        <v>-114.71954624115469</v>
      </c>
      <c r="I638" s="304">
        <f t="shared" ca="1" si="274"/>
        <v>114.83093974827912</v>
      </c>
      <c r="J638" s="306">
        <f t="shared" ca="1" si="275"/>
        <v>890.86852944611644</v>
      </c>
      <c r="K638" s="307">
        <f t="shared" ca="1" si="276"/>
        <v>-11.352862780086269</v>
      </c>
      <c r="L638" s="304">
        <f t="shared" ca="1" si="261"/>
        <v>890.94086462053667</v>
      </c>
      <c r="M638" s="306">
        <f t="shared" ca="1" si="277"/>
        <v>-1.5267458522645521</v>
      </c>
      <c r="N638" s="304">
        <f t="shared" ca="1" si="278"/>
        <v>-87.476093723862732</v>
      </c>
      <c r="P638" s="310">
        <f t="shared" ca="1" si="279"/>
        <v>23</v>
      </c>
      <c r="Q638" s="304">
        <f t="shared" ca="1" si="280"/>
        <v>0</v>
      </c>
      <c r="R638" s="306">
        <f t="shared" ca="1" si="281"/>
        <v>0</v>
      </c>
      <c r="S638" s="307">
        <f t="shared" ca="1" si="282"/>
        <v>5.081000000000004</v>
      </c>
      <c r="T638" s="304">
        <f t="shared" ca="1" si="262"/>
        <v>49.844610000000038</v>
      </c>
      <c r="U638" s="311">
        <f t="shared" ca="1" si="263"/>
        <v>0</v>
      </c>
      <c r="V638" s="306">
        <f t="shared" ca="1" si="264"/>
        <v>1.2263915155748297</v>
      </c>
      <c r="W638" s="304">
        <f t="shared" ca="1" si="265"/>
        <v>49.653562552552174</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2.8095549784598717E-2</v>
      </c>
      <c r="AH638" s="304">
        <f t="shared" ca="1" si="289"/>
        <v>-9.772387947350154</v>
      </c>
    </row>
    <row r="639" spans="1:34" x14ac:dyDescent="0.2">
      <c r="A639" s="347">
        <f t="shared" ca="1" si="267"/>
        <v>1E-4</v>
      </c>
      <c r="B639" s="304">
        <f t="shared" ca="1" si="268"/>
        <v>42.403100000000435</v>
      </c>
      <c r="D639" s="306">
        <f t="shared" ca="1" si="269"/>
        <v>-0.43033963475433584</v>
      </c>
      <c r="E639" s="307">
        <f t="shared" ca="1" si="270"/>
        <v>-4.7080229138174445E-2</v>
      </c>
      <c r="F639" s="304">
        <f t="shared" ca="1" si="271"/>
        <v>0.43290732174011354</v>
      </c>
      <c r="G639" s="306">
        <f t="shared" ca="1" si="272"/>
        <v>5.0566786012941654</v>
      </c>
      <c r="H639" s="307">
        <f t="shared" ca="1" si="273"/>
        <v>-114.7195509491776</v>
      </c>
      <c r="I639" s="304">
        <f t="shared" ca="1" si="274"/>
        <v>114.83094255668958</v>
      </c>
      <c r="J639" s="306">
        <f t="shared" ca="1" si="275"/>
        <v>890.86852944611644</v>
      </c>
      <c r="K639" s="307">
        <f t="shared" ca="1" si="276"/>
        <v>-11.364334734945785</v>
      </c>
      <c r="L639" s="304">
        <f t="shared" ca="1" si="261"/>
        <v>890.94101087639569</v>
      </c>
      <c r="M639" s="306">
        <f t="shared" ca="1" si="277"/>
        <v>-1.5267462284657776</v>
      </c>
      <c r="N639" s="304">
        <f t="shared" ca="1" si="278"/>
        <v>-87.476115278605207</v>
      </c>
      <c r="P639" s="310">
        <f t="shared" ca="1" si="279"/>
        <v>23</v>
      </c>
      <c r="Q639" s="304">
        <f t="shared" ca="1" si="280"/>
        <v>0</v>
      </c>
      <c r="R639" s="306">
        <f t="shared" ca="1" si="281"/>
        <v>0</v>
      </c>
      <c r="S639" s="307">
        <f t="shared" ca="1" si="282"/>
        <v>5.081000000000004</v>
      </c>
      <c r="T639" s="304">
        <f t="shared" ca="1" si="262"/>
        <v>49.844610000000038</v>
      </c>
      <c r="U639" s="311">
        <f t="shared" ca="1" si="263"/>
        <v>0</v>
      </c>
      <c r="V639" s="306">
        <f t="shared" ca="1" si="264"/>
        <v>1.226392922486901</v>
      </c>
      <c r="W639" s="304">
        <f t="shared" ca="1" si="265"/>
        <v>49.653621943694702</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2.8084023253308388E-2</v>
      </c>
      <c r="AH639" s="304">
        <f t="shared" ca="1" si="289"/>
        <v>-9.7723996364007348</v>
      </c>
    </row>
    <row r="640" spans="1:34" x14ac:dyDescent="0.2">
      <c r="A640" s="347">
        <f t="shared" ca="1" si="267"/>
        <v>1E-4</v>
      </c>
      <c r="B640" s="304">
        <f t="shared" ca="1" si="268"/>
        <v>42.403200000000439</v>
      </c>
      <c r="D640" s="306">
        <f t="shared" ca="1" si="269"/>
        <v>-0.43033647666124236</v>
      </c>
      <c r="E640" s="307">
        <f t="shared" ca="1" si="270"/>
        <v>-4.7068389714508996E-2</v>
      </c>
      <c r="F640" s="304">
        <f t="shared" ca="1" si="271"/>
        <v>0.43290289494935108</v>
      </c>
      <c r="G640" s="306">
        <f t="shared" ca="1" si="272"/>
        <v>5.0566355676464996</v>
      </c>
      <c r="H640" s="307">
        <f t="shared" ca="1" si="273"/>
        <v>-114.71955565601657</v>
      </c>
      <c r="I640" s="304">
        <f t="shared" ca="1" si="274"/>
        <v>114.83094536394738</v>
      </c>
      <c r="J640" s="306">
        <f t="shared" ca="1" si="275"/>
        <v>890.86852944611644</v>
      </c>
      <c r="K640" s="307">
        <f t="shared" ca="1" si="276"/>
        <v>-11.375806690276045</v>
      </c>
      <c r="L640" s="304">
        <f t="shared" ca="1" si="261"/>
        <v>890.94115727995222</v>
      </c>
      <c r="M640" s="306">
        <f t="shared" ca="1" si="277"/>
        <v>-1.526746604663783</v>
      </c>
      <c r="N640" s="304">
        <f t="shared" ca="1" si="278"/>
        <v>-87.476136833163167</v>
      </c>
      <c r="P640" s="310">
        <f t="shared" ca="1" si="279"/>
        <v>23</v>
      </c>
      <c r="Q640" s="304">
        <f t="shared" ca="1" si="280"/>
        <v>0</v>
      </c>
      <c r="R640" s="306">
        <f t="shared" ca="1" si="281"/>
        <v>0</v>
      </c>
      <c r="S640" s="307">
        <f t="shared" ca="1" si="282"/>
        <v>5.081000000000004</v>
      </c>
      <c r="T640" s="304">
        <f t="shared" ca="1" si="262"/>
        <v>49.844610000000038</v>
      </c>
      <c r="U640" s="311">
        <f t="shared" ca="1" si="263"/>
        <v>0</v>
      </c>
      <c r="V640" s="306">
        <f t="shared" ca="1" si="264"/>
        <v>1.2263943294006454</v>
      </c>
      <c r="W640" s="304">
        <f t="shared" ca="1" si="265"/>
        <v>49.653681333913767</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2.807249690098601E-2</v>
      </c>
      <c r="AH640" s="304">
        <f t="shared" ca="1" si="289"/>
        <v>-9.7724113252695659</v>
      </c>
    </row>
    <row r="641" spans="1:34" x14ac:dyDescent="0.2">
      <c r="A641" s="347">
        <f t="shared" ca="1" si="267"/>
        <v>1E-4</v>
      </c>
      <c r="B641" s="304">
        <f t="shared" ca="1" si="268"/>
        <v>42.403300000000442</v>
      </c>
      <c r="D641" s="306">
        <f t="shared" ca="1" si="269"/>
        <v>-0.43033331858273588</v>
      </c>
      <c r="E641" s="307">
        <f t="shared" ca="1" si="270"/>
        <v>-4.7056550474795955E-2</v>
      </c>
      <c r="F641" s="304">
        <f t="shared" ca="1" si="271"/>
        <v>0.43289846849465463</v>
      </c>
      <c r="G641" s="306">
        <f t="shared" ca="1" si="272"/>
        <v>5.0565925343146416</v>
      </c>
      <c r="H641" s="307">
        <f t="shared" ca="1" si="273"/>
        <v>-114.71956036167161</v>
      </c>
      <c r="I641" s="304">
        <f t="shared" ca="1" si="274"/>
        <v>114.83094817005258</v>
      </c>
      <c r="J641" s="306">
        <f t="shared" ca="1" si="275"/>
        <v>890.86852944611644</v>
      </c>
      <c r="K641" s="307">
        <f t="shared" ca="1" si="276"/>
        <v>-11.387278646076929</v>
      </c>
      <c r="L641" s="304">
        <f t="shared" ca="1" si="261"/>
        <v>890.94130383120603</v>
      </c>
      <c r="M641" s="306">
        <f t="shared" ca="1" si="277"/>
        <v>-1.5267469808585683</v>
      </c>
      <c r="N641" s="304">
        <f t="shared" ca="1" si="278"/>
        <v>-87.476158387536643</v>
      </c>
      <c r="P641" s="310">
        <f t="shared" ca="1" si="279"/>
        <v>23</v>
      </c>
      <c r="Q641" s="304">
        <f t="shared" ca="1" si="280"/>
        <v>0</v>
      </c>
      <c r="R641" s="306">
        <f t="shared" ca="1" si="281"/>
        <v>0</v>
      </c>
      <c r="S641" s="307">
        <f t="shared" ca="1" si="282"/>
        <v>5.081000000000004</v>
      </c>
      <c r="T641" s="304">
        <f t="shared" ca="1" si="262"/>
        <v>49.844610000000038</v>
      </c>
      <c r="U641" s="311">
        <f t="shared" ca="1" si="263"/>
        <v>0</v>
      </c>
      <c r="V641" s="306">
        <f t="shared" ca="1" si="264"/>
        <v>1.226395736316062</v>
      </c>
      <c r="W641" s="304">
        <f t="shared" ca="1" si="265"/>
        <v>49.653740723209388</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2.8060970727636914E-2</v>
      </c>
      <c r="AH641" s="304">
        <f t="shared" ca="1" si="289"/>
        <v>-9.7724230139566473</v>
      </c>
    </row>
    <row r="642" spans="1:34" x14ac:dyDescent="0.2">
      <c r="A642" s="347">
        <f t="shared" ca="1" si="267"/>
        <v>1E-4</v>
      </c>
      <c r="B642" s="304">
        <f t="shared" ca="1" si="268"/>
        <v>42.403400000000445</v>
      </c>
      <c r="D642" s="306">
        <f t="shared" ca="1" si="269"/>
        <v>-0.43033016051881706</v>
      </c>
      <c r="E642" s="307">
        <f t="shared" ca="1" si="270"/>
        <v>-4.7044711419029994E-2</v>
      </c>
      <c r="F642" s="304">
        <f t="shared" ca="1" si="271"/>
        <v>0.43289404237601914</v>
      </c>
      <c r="G642" s="306">
        <f t="shared" ca="1" si="272"/>
        <v>5.0565495012985897</v>
      </c>
      <c r="H642" s="307">
        <f t="shared" ca="1" si="273"/>
        <v>-114.71956506614275</v>
      </c>
      <c r="I642" s="304">
        <f t="shared" ca="1" si="274"/>
        <v>114.83095097500517</v>
      </c>
      <c r="J642" s="306">
        <f t="shared" ca="1" si="275"/>
        <v>890.86852944611644</v>
      </c>
      <c r="K642" s="307">
        <f t="shared" ca="1" si="276"/>
        <v>-11.39875060234832</v>
      </c>
      <c r="L642" s="304">
        <f t="shared" ca="1" si="261"/>
        <v>890.94145053015723</v>
      </c>
      <c r="M642" s="306">
        <f t="shared" ca="1" si="277"/>
        <v>-1.526747357050134</v>
      </c>
      <c r="N642" s="304">
        <f t="shared" ca="1" si="278"/>
        <v>-87.476179941725647</v>
      </c>
      <c r="P642" s="310">
        <f t="shared" ca="1" si="279"/>
        <v>23</v>
      </c>
      <c r="Q642" s="304">
        <f t="shared" ca="1" si="280"/>
        <v>0</v>
      </c>
      <c r="R642" s="306">
        <f t="shared" ca="1" si="281"/>
        <v>0</v>
      </c>
      <c r="S642" s="307">
        <f t="shared" ca="1" si="282"/>
        <v>5.081000000000004</v>
      </c>
      <c r="T642" s="304">
        <f t="shared" ca="1" si="262"/>
        <v>49.844610000000038</v>
      </c>
      <c r="U642" s="311">
        <f t="shared" ca="1" si="263"/>
        <v>0</v>
      </c>
      <c r="V642" s="306">
        <f t="shared" ca="1" si="264"/>
        <v>1.2263971432331511</v>
      </c>
      <c r="W642" s="304">
        <f t="shared" ca="1" si="265"/>
        <v>49.653800111581539</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2.8049444733253992E-2</v>
      </c>
      <c r="AH642" s="304">
        <f t="shared" ca="1" si="289"/>
        <v>-9.772434702461986</v>
      </c>
    </row>
    <row r="643" spans="1:34" x14ac:dyDescent="0.2">
      <c r="A643" s="347">
        <f t="shared" ca="1" si="267"/>
        <v>1E-4</v>
      </c>
      <c r="B643" s="304">
        <f t="shared" ca="1" si="268"/>
        <v>42.403500000000449</v>
      </c>
      <c r="D643" s="306">
        <f t="shared" ca="1" si="269"/>
        <v>-0.43032700246948147</v>
      </c>
      <c r="E643" s="307">
        <f t="shared" ca="1" si="270"/>
        <v>-4.7032872547219995E-2</v>
      </c>
      <c r="F643" s="304">
        <f t="shared" ca="1" si="271"/>
        <v>0.43288961659343611</v>
      </c>
      <c r="G643" s="306">
        <f t="shared" ca="1" si="272"/>
        <v>5.056506468598343</v>
      </c>
      <c r="H643" s="307">
        <f t="shared" ca="1" si="273"/>
        <v>-114.71956976943001</v>
      </c>
      <c r="I643" s="304">
        <f t="shared" ca="1" si="274"/>
        <v>114.83095377880521</v>
      </c>
      <c r="J643" s="306">
        <f t="shared" ca="1" si="275"/>
        <v>890.86852944611644</v>
      </c>
      <c r="K643" s="307">
        <f t="shared" ca="1" si="276"/>
        <v>-11.4102225590901</v>
      </c>
      <c r="L643" s="304">
        <f t="shared" ca="1" si="261"/>
        <v>890.94159737680559</v>
      </c>
      <c r="M643" s="306">
        <f t="shared" ca="1" si="277"/>
        <v>-1.5267477332384796</v>
      </c>
      <c r="N643" s="304">
        <f t="shared" ca="1" si="278"/>
        <v>-87.476201495730152</v>
      </c>
      <c r="P643" s="310">
        <f t="shared" ca="1" si="279"/>
        <v>23</v>
      </c>
      <c r="Q643" s="304">
        <f t="shared" ca="1" si="280"/>
        <v>0</v>
      </c>
      <c r="R643" s="306">
        <f t="shared" ca="1" si="281"/>
        <v>0</v>
      </c>
      <c r="S643" s="307">
        <f t="shared" ca="1" si="282"/>
        <v>5.081000000000004</v>
      </c>
      <c r="T643" s="304">
        <f t="shared" ca="1" si="262"/>
        <v>49.844610000000038</v>
      </c>
      <c r="U643" s="311">
        <f t="shared" ca="1" si="263"/>
        <v>0</v>
      </c>
      <c r="V643" s="306">
        <f t="shared" ca="1" si="264"/>
        <v>1.2263985501519132</v>
      </c>
      <c r="W643" s="304">
        <f t="shared" ca="1" si="265"/>
        <v>49.653859499030332</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2.8037918917840798E-2</v>
      </c>
      <c r="AH643" s="304">
        <f t="shared" ca="1" si="289"/>
        <v>-9.7724463907855732</v>
      </c>
    </row>
    <row r="644" spans="1:34" x14ac:dyDescent="0.2">
      <c r="A644" s="347">
        <f t="shared" ca="1" si="267"/>
        <v>1E-4</v>
      </c>
      <c r="B644" s="304">
        <f t="shared" ca="1" si="268"/>
        <v>42.403600000000452</v>
      </c>
      <c r="D644" s="306">
        <f t="shared" ca="1" si="269"/>
        <v>-0.43032384443473487</v>
      </c>
      <c r="E644" s="307">
        <f t="shared" ca="1" si="270"/>
        <v>-4.7021033859339312E-2</v>
      </c>
      <c r="F644" s="304">
        <f t="shared" ca="1" si="271"/>
        <v>0.43288519114690333</v>
      </c>
      <c r="G644" s="306">
        <f t="shared" ca="1" si="272"/>
        <v>5.0564634362138996</v>
      </c>
      <c r="H644" s="307">
        <f t="shared" ca="1" si="273"/>
        <v>-114.71957447153339</v>
      </c>
      <c r="I644" s="304">
        <f t="shared" ca="1" si="274"/>
        <v>114.83095658145265</v>
      </c>
      <c r="J644" s="306">
        <f t="shared" ca="1" si="275"/>
        <v>890.86852944611644</v>
      </c>
      <c r="K644" s="307">
        <f t="shared" ca="1" si="276"/>
        <v>-11.421694516302148</v>
      </c>
      <c r="L644" s="304">
        <f t="shared" ref="L644:L707" ca="1" si="290">SQRT(pos_x^2+pos_z^2)</f>
        <v>890.94174437115123</v>
      </c>
      <c r="M644" s="306">
        <f t="shared" ca="1" si="277"/>
        <v>-1.5267481094236055</v>
      </c>
      <c r="N644" s="304">
        <f t="shared" ca="1" si="278"/>
        <v>-87.476223049550185</v>
      </c>
      <c r="P644" s="310">
        <f t="shared" ca="1" si="279"/>
        <v>23</v>
      </c>
      <c r="Q644" s="304">
        <f t="shared" ca="1" si="280"/>
        <v>0</v>
      </c>
      <c r="R644" s="306">
        <f t="shared" ca="1" si="281"/>
        <v>0</v>
      </c>
      <c r="S644" s="307">
        <f t="shared" ca="1" si="282"/>
        <v>5.081000000000004</v>
      </c>
      <c r="T644" s="304">
        <f t="shared" ref="T644:T707" ca="1" si="291">m*g</f>
        <v>49.844610000000038</v>
      </c>
      <c r="U644" s="311">
        <f t="shared" ref="U644:U707" ca="1" si="292">IF(pos_xz&lt;L_rampe,Poids*COS(Beta),0)</f>
        <v>0</v>
      </c>
      <c r="V644" s="306">
        <f t="shared" ref="V644:V707" ca="1" si="293">Rho_moyen*(20000-Alt_rampe-pos_z)/(20000+Alt_rampe+pos_z)</f>
        <v>1.2263999570723478</v>
      </c>
      <c r="W644" s="304">
        <f t="shared" ref="W644:W707" ca="1" si="294">1/2*Rho*Sref*Cx*vit_xz^2</f>
        <v>49.653918885555662</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2.8026393281379569E-2</v>
      </c>
      <c r="AH644" s="304">
        <f t="shared" ca="1" si="289"/>
        <v>-9.7724580789274338</v>
      </c>
    </row>
    <row r="645" spans="1:34" x14ac:dyDescent="0.2">
      <c r="A645" s="347">
        <f t="shared" ref="A645:A708" ca="1" si="296">IF(B644+0.01&lt;=T_ini+ROUNDUP(Temps_fin_propu,0), 0.01, IF(K644&gt;0, 0.1, 0.0001))</f>
        <v>1E-4</v>
      </c>
      <c r="B645" s="304">
        <f t="shared" ref="B645:B708" ca="1" si="297">B644+pas</f>
        <v>42.403700000000455</v>
      </c>
      <c r="D645" s="306">
        <f t="shared" ref="D645:D708" ca="1" si="298">IF(AND(L644&lt;L_rampe,Poussee&lt;Poids*SIN(M644)),0,(-W644+Poussee)/m*COS(M644)-U644/m*SIN(M644))</f>
        <v>-0.43032068641457238</v>
      </c>
      <c r="E645" s="307">
        <f t="shared" ref="E645:E708" ca="1" si="299">IF(AND(L644&lt;L_rampe,Poussee&lt;Poids*SIN(M644)),0,(-W644+Poussee)/m*SIN(M644)+U644/m*COS(M644)-Poids/m)</f>
        <v>-4.7009195355409261E-2</v>
      </c>
      <c r="F645" s="304">
        <f t="shared" ref="F645:F708" ca="1" si="300">SQRT(acc_x^2+acc_z^2)</f>
        <v>0.43288076603641307</v>
      </c>
      <c r="G645" s="306">
        <f t="shared" ref="G645:G708" ca="1" si="301">G644+acc_x*pas</f>
        <v>5.0564204041452578</v>
      </c>
      <c r="H645" s="307">
        <f t="shared" ref="H645:H708" ca="1" si="302">H644+acc_z*pas</f>
        <v>-114.71957917245292</v>
      </c>
      <c r="I645" s="304">
        <f t="shared" ref="I645:I708" ca="1" si="303">SQRT(vit_x^2+vit_z^2)</f>
        <v>114.83095938294755</v>
      </c>
      <c r="J645" s="306">
        <f t="shared" ref="J645:J708" ca="1" si="304">J644+0.5*(vit_x+G644)*pas*(K644&gt;=0)</f>
        <v>890.86852944611644</v>
      </c>
      <c r="K645" s="307">
        <f t="shared" ref="K645:K708" ca="1" si="305">K644+0.5*(vit_z+H644)*pas</f>
        <v>-11.433166473984347</v>
      </c>
      <c r="L645" s="304">
        <f t="shared" ca="1" si="290"/>
        <v>890.94189151319392</v>
      </c>
      <c r="M645" s="306">
        <f t="shared" ref="M645:M708" ca="1" si="306">IF(AND(L644&gt;L_rampe,G645&gt;0),ATAN2(G645,H645),$M$4)</f>
        <v>-1.5267484856055116</v>
      </c>
      <c r="N645" s="304">
        <f t="shared" ref="N645:N708" ca="1" si="307">DEGREES(Beta)</f>
        <v>-87.476244603185734</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5.081000000000004</v>
      </c>
      <c r="T645" s="304">
        <f t="shared" ca="1" si="291"/>
        <v>49.844610000000038</v>
      </c>
      <c r="U645" s="311">
        <f t="shared" ca="1" si="292"/>
        <v>0</v>
      </c>
      <c r="V645" s="306">
        <f t="shared" ca="1" si="293"/>
        <v>1.2264013639944551</v>
      </c>
      <c r="W645" s="304">
        <f t="shared" ca="1" si="294"/>
        <v>49.653978271157598</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2.8014867823888068E-2</v>
      </c>
      <c r="AH645" s="304">
        <f t="shared" ref="AH645:AH708" ca="1" si="318">IF(AND(L644&lt;L_rampe,Poussee&lt;Poids*SIN(M644)), g*SIN(M644), (-W644+Poussee)/m)</f>
        <v>-9.7724697668875464</v>
      </c>
    </row>
    <row r="646" spans="1:34" x14ac:dyDescent="0.2">
      <c r="A646" s="347">
        <f t="shared" ca="1" si="296"/>
        <v>1E-4</v>
      </c>
      <c r="B646" s="304">
        <f t="shared" ca="1" si="297"/>
        <v>42.403800000000459</v>
      </c>
      <c r="D646" s="306">
        <f t="shared" ca="1" si="298"/>
        <v>-0.43031752840899695</v>
      </c>
      <c r="E646" s="307">
        <f t="shared" ca="1" si="299"/>
        <v>-4.6997357035420961E-2</v>
      </c>
      <c r="F646" s="304">
        <f t="shared" ca="1" si="300"/>
        <v>0.43287634126196212</v>
      </c>
      <c r="G646" s="306">
        <f t="shared" ca="1" si="301"/>
        <v>5.0563773723924168</v>
      </c>
      <c r="H646" s="307">
        <f t="shared" ca="1" si="302"/>
        <v>-114.71958387218862</v>
      </c>
      <c r="I646" s="304">
        <f t="shared" ca="1" si="303"/>
        <v>114.83096218328993</v>
      </c>
      <c r="J646" s="306">
        <f t="shared" ca="1" si="304"/>
        <v>890.86852944611644</v>
      </c>
      <c r="K646" s="307">
        <f t="shared" ca="1" si="305"/>
        <v>-11.444638432136578</v>
      </c>
      <c r="L646" s="304">
        <f t="shared" ca="1" si="290"/>
        <v>890.94203880293378</v>
      </c>
      <c r="M646" s="306">
        <f t="shared" ca="1" si="306"/>
        <v>-1.5267488617841978</v>
      </c>
      <c r="N646" s="304">
        <f t="shared" ca="1" si="307"/>
        <v>-87.476266156636797</v>
      </c>
      <c r="P646" s="310">
        <f t="shared" ca="1" si="308"/>
        <v>23</v>
      </c>
      <c r="Q646" s="304">
        <f t="shared" ca="1" si="309"/>
        <v>0</v>
      </c>
      <c r="R646" s="306">
        <f t="shared" ca="1" si="310"/>
        <v>0</v>
      </c>
      <c r="S646" s="307">
        <f t="shared" ca="1" si="311"/>
        <v>5.081000000000004</v>
      </c>
      <c r="T646" s="304">
        <f t="shared" ca="1" si="291"/>
        <v>49.844610000000038</v>
      </c>
      <c r="U646" s="311">
        <f t="shared" ca="1" si="292"/>
        <v>0</v>
      </c>
      <c r="V646" s="306">
        <f t="shared" ca="1" si="293"/>
        <v>1.2264027709182352</v>
      </c>
      <c r="W646" s="304">
        <f t="shared" ca="1" si="294"/>
        <v>49.654037655836142</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2.800334254535386E-2</v>
      </c>
      <c r="AH646" s="304">
        <f t="shared" ca="1" si="318"/>
        <v>-9.7724814546659236</v>
      </c>
    </row>
    <row r="647" spans="1:34" x14ac:dyDescent="0.2">
      <c r="A647" s="347">
        <f t="shared" ca="1" si="296"/>
        <v>1E-4</v>
      </c>
      <c r="B647" s="304">
        <f t="shared" ca="1" si="297"/>
        <v>42.403900000000462</v>
      </c>
      <c r="D647" s="306">
        <f t="shared" ca="1" si="298"/>
        <v>-0.43031437041800891</v>
      </c>
      <c r="E647" s="307">
        <f t="shared" ca="1" si="299"/>
        <v>-4.6985518899367307E-2</v>
      </c>
      <c r="F647" s="304">
        <f t="shared" ca="1" si="300"/>
        <v>0.43287191682354514</v>
      </c>
      <c r="G647" s="306">
        <f t="shared" ca="1" si="301"/>
        <v>5.0563343409553747</v>
      </c>
      <c r="H647" s="307">
        <f t="shared" ca="1" si="302"/>
        <v>-114.71958857074051</v>
      </c>
      <c r="I647" s="304">
        <f t="shared" ca="1" si="303"/>
        <v>114.8309649824798</v>
      </c>
      <c r="J647" s="306">
        <f t="shared" ca="1" si="304"/>
        <v>890.86852944611644</v>
      </c>
      <c r="K647" s="307">
        <f t="shared" ca="1" si="305"/>
        <v>-11.456110390758726</v>
      </c>
      <c r="L647" s="304">
        <f t="shared" ca="1" si="290"/>
        <v>890.94218624037057</v>
      </c>
      <c r="M647" s="306">
        <f t="shared" ca="1" si="306"/>
        <v>-1.5267492379596643</v>
      </c>
      <c r="N647" s="304">
        <f t="shared" ca="1" si="307"/>
        <v>-87.476287709903389</v>
      </c>
      <c r="P647" s="310">
        <f t="shared" ca="1" si="308"/>
        <v>23</v>
      </c>
      <c r="Q647" s="304">
        <f t="shared" ca="1" si="309"/>
        <v>0</v>
      </c>
      <c r="R647" s="306">
        <f t="shared" ca="1" si="310"/>
        <v>0</v>
      </c>
      <c r="S647" s="307">
        <f t="shared" ca="1" si="311"/>
        <v>5.081000000000004</v>
      </c>
      <c r="T647" s="304">
        <f t="shared" ca="1" si="291"/>
        <v>49.844610000000038</v>
      </c>
      <c r="U647" s="311">
        <f t="shared" ca="1" si="292"/>
        <v>0</v>
      </c>
      <c r="V647" s="306">
        <f t="shared" ca="1" si="293"/>
        <v>1.2264041778436872</v>
      </c>
      <c r="W647" s="304">
        <f t="shared" ca="1" si="294"/>
        <v>49.654097039591299</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2.7991817445775169E-2</v>
      </c>
      <c r="AH647" s="304">
        <f t="shared" ca="1" si="318"/>
        <v>-9.7724931422625669</v>
      </c>
    </row>
    <row r="648" spans="1:34" x14ac:dyDescent="0.2">
      <c r="A648" s="347">
        <f t="shared" ca="1" si="296"/>
        <v>1E-4</v>
      </c>
      <c r="B648" s="304">
        <f t="shared" ca="1" si="297"/>
        <v>42.404000000000465</v>
      </c>
      <c r="D648" s="306">
        <f t="shared" ca="1" si="298"/>
        <v>-0.43031121244160658</v>
      </c>
      <c r="E648" s="307">
        <f t="shared" ca="1" si="299"/>
        <v>-4.6973680947253627E-2</v>
      </c>
      <c r="F648" s="304">
        <f t="shared" ca="1" si="300"/>
        <v>0.43286749272115577</v>
      </c>
      <c r="G648" s="306">
        <f t="shared" ca="1" si="301"/>
        <v>5.0562913098341307</v>
      </c>
      <c r="H648" s="307">
        <f t="shared" ca="1" si="302"/>
        <v>-114.71959326810861</v>
      </c>
      <c r="I648" s="304">
        <f t="shared" ca="1" si="303"/>
        <v>114.83096778051718</v>
      </c>
      <c r="J648" s="306">
        <f t="shared" ca="1" si="304"/>
        <v>890.86852944611644</v>
      </c>
      <c r="K648" s="307">
        <f t="shared" ca="1" si="305"/>
        <v>-11.467582349850668</v>
      </c>
      <c r="L648" s="304">
        <f t="shared" ca="1" si="290"/>
        <v>890.94233382550453</v>
      </c>
      <c r="M648" s="306">
        <f t="shared" ca="1" si="306"/>
        <v>-1.5267496141319112</v>
      </c>
      <c r="N648" s="304">
        <f t="shared" ca="1" si="307"/>
        <v>-87.476309262985495</v>
      </c>
      <c r="P648" s="310">
        <f t="shared" ca="1" si="308"/>
        <v>23</v>
      </c>
      <c r="Q648" s="304">
        <f t="shared" ca="1" si="309"/>
        <v>0</v>
      </c>
      <c r="R648" s="306">
        <f t="shared" ca="1" si="310"/>
        <v>0</v>
      </c>
      <c r="S648" s="307">
        <f t="shared" ca="1" si="311"/>
        <v>5.081000000000004</v>
      </c>
      <c r="T648" s="304">
        <f t="shared" ca="1" si="291"/>
        <v>49.844610000000038</v>
      </c>
      <c r="U648" s="311">
        <f t="shared" ca="1" si="292"/>
        <v>0</v>
      </c>
      <c r="V648" s="306">
        <f t="shared" ca="1" si="293"/>
        <v>1.2264055847708122</v>
      </c>
      <c r="W648" s="304">
        <f t="shared" ca="1" si="294"/>
        <v>49.6541564224231</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2.7980292525151995E-2</v>
      </c>
      <c r="AH648" s="304">
        <f t="shared" ca="1" si="318"/>
        <v>-9.7725048296774766</v>
      </c>
    </row>
    <row r="649" spans="1:34" x14ac:dyDescent="0.2">
      <c r="A649" s="347">
        <f t="shared" ca="1" si="296"/>
        <v>1E-4</v>
      </c>
      <c r="B649" s="304">
        <f t="shared" ca="1" si="297"/>
        <v>42.404100000000469</v>
      </c>
      <c r="D649" s="306">
        <f t="shared" ca="1" si="298"/>
        <v>-0.43030805447979048</v>
      </c>
      <c r="E649" s="307">
        <f t="shared" ca="1" si="299"/>
        <v>-4.6961843179067486E-2</v>
      </c>
      <c r="F649" s="304">
        <f t="shared" ca="1" si="300"/>
        <v>0.43286306895478815</v>
      </c>
      <c r="G649" s="306">
        <f t="shared" ca="1" si="301"/>
        <v>5.0562482790286829</v>
      </c>
      <c r="H649" s="307">
        <f t="shared" ca="1" si="302"/>
        <v>-114.71959796429293</v>
      </c>
      <c r="I649" s="304">
        <f t="shared" ca="1" si="303"/>
        <v>114.83097057740208</v>
      </c>
      <c r="J649" s="306">
        <f t="shared" ca="1" si="304"/>
        <v>890.86852944611644</v>
      </c>
      <c r="K649" s="307">
        <f t="shared" ca="1" si="305"/>
        <v>-11.479054309412287</v>
      </c>
      <c r="L649" s="304">
        <f t="shared" ca="1" si="290"/>
        <v>890.9424815583352</v>
      </c>
      <c r="M649" s="306">
        <f t="shared" ca="1" si="306"/>
        <v>-1.5267499903009383</v>
      </c>
      <c r="N649" s="304">
        <f t="shared" ca="1" si="307"/>
        <v>-87.476330815883131</v>
      </c>
      <c r="P649" s="310">
        <f t="shared" ca="1" si="308"/>
        <v>23</v>
      </c>
      <c r="Q649" s="304">
        <f t="shared" ca="1" si="309"/>
        <v>0</v>
      </c>
      <c r="R649" s="306">
        <f t="shared" ca="1" si="310"/>
        <v>0</v>
      </c>
      <c r="S649" s="307">
        <f t="shared" ca="1" si="311"/>
        <v>5.081000000000004</v>
      </c>
      <c r="T649" s="304">
        <f t="shared" ca="1" si="291"/>
        <v>49.844610000000038</v>
      </c>
      <c r="U649" s="311">
        <f t="shared" ca="1" si="292"/>
        <v>0</v>
      </c>
      <c r="V649" s="306">
        <f t="shared" ca="1" si="293"/>
        <v>1.2264069916996099</v>
      </c>
      <c r="W649" s="304">
        <f t="shared" ca="1" si="294"/>
        <v>49.654215804331535</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2.7968767783480786E-2</v>
      </c>
      <c r="AH649" s="304">
        <f t="shared" ca="1" si="318"/>
        <v>-9.7725165169106596</v>
      </c>
    </row>
    <row r="650" spans="1:34" x14ac:dyDescent="0.2">
      <c r="A650" s="347">
        <f t="shared" ca="1" si="296"/>
        <v>1E-4</v>
      </c>
      <c r="B650" s="304">
        <f t="shared" ca="1" si="297"/>
        <v>42.404200000000472</v>
      </c>
      <c r="D650" s="306">
        <f t="shared" ca="1" si="298"/>
        <v>-0.43030489653256293</v>
      </c>
      <c r="E650" s="307">
        <f t="shared" ca="1" si="299"/>
        <v>-4.6950005594817767E-2</v>
      </c>
      <c r="F650" s="304">
        <f t="shared" ca="1" si="300"/>
        <v>0.43285864552444037</v>
      </c>
      <c r="G650" s="306">
        <f t="shared" ca="1" si="301"/>
        <v>5.0562052485390296</v>
      </c>
      <c r="H650" s="307">
        <f t="shared" ca="1" si="302"/>
        <v>-114.71960265929349</v>
      </c>
      <c r="I650" s="304">
        <f t="shared" ca="1" si="303"/>
        <v>114.83097337313453</v>
      </c>
      <c r="J650" s="306">
        <f t="shared" ca="1" si="304"/>
        <v>890.86852944611644</v>
      </c>
      <c r="K650" s="307">
        <f t="shared" ca="1" si="305"/>
        <v>-11.490526269443468</v>
      </c>
      <c r="L650" s="304">
        <f t="shared" ca="1" si="290"/>
        <v>890.94262943886281</v>
      </c>
      <c r="M650" s="306">
        <f t="shared" ca="1" si="306"/>
        <v>-1.5267503664667459</v>
      </c>
      <c r="N650" s="304">
        <f t="shared" ca="1" si="307"/>
        <v>-87.476352368596309</v>
      </c>
      <c r="P650" s="310">
        <f t="shared" ca="1" si="308"/>
        <v>23</v>
      </c>
      <c r="Q650" s="304">
        <f t="shared" ca="1" si="309"/>
        <v>0</v>
      </c>
      <c r="R650" s="306">
        <f t="shared" ca="1" si="310"/>
        <v>0</v>
      </c>
      <c r="S650" s="307">
        <f t="shared" ca="1" si="311"/>
        <v>5.081000000000004</v>
      </c>
      <c r="T650" s="304">
        <f t="shared" ca="1" si="291"/>
        <v>49.844610000000038</v>
      </c>
      <c r="U650" s="311">
        <f t="shared" ca="1" si="292"/>
        <v>0</v>
      </c>
      <c r="V650" s="306">
        <f t="shared" ca="1" si="293"/>
        <v>1.2264083986300798</v>
      </c>
      <c r="W650" s="304">
        <f t="shared" ca="1" si="294"/>
        <v>49.654275185316621</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2.7957243220757988E-2</v>
      </c>
      <c r="AH650" s="304">
        <f t="shared" ca="1" si="318"/>
        <v>-9.7725282039621124</v>
      </c>
    </row>
    <row r="651" spans="1:34" x14ac:dyDescent="0.2">
      <c r="A651" s="347">
        <f t="shared" ca="1" si="296"/>
        <v>1E-4</v>
      </c>
      <c r="B651" s="304">
        <f t="shared" ca="1" si="297"/>
        <v>42.404300000000475</v>
      </c>
      <c r="D651" s="306">
        <f t="shared" ca="1" si="298"/>
        <v>-0.43030173859992027</v>
      </c>
      <c r="E651" s="307">
        <f t="shared" ca="1" si="299"/>
        <v>-4.6938168194493812E-2</v>
      </c>
      <c r="F651" s="304">
        <f t="shared" ca="1" si="300"/>
        <v>0.43285422243010258</v>
      </c>
      <c r="G651" s="306">
        <f t="shared" ca="1" si="301"/>
        <v>5.05616221836517</v>
      </c>
      <c r="H651" s="307">
        <f t="shared" ca="1" si="302"/>
        <v>-114.71960735311031</v>
      </c>
      <c r="I651" s="304">
        <f t="shared" ca="1" si="303"/>
        <v>114.83097616771454</v>
      </c>
      <c r="J651" s="306">
        <f t="shared" ca="1" si="304"/>
        <v>890.86852944611644</v>
      </c>
      <c r="K651" s="307">
        <f t="shared" ca="1" si="305"/>
        <v>-11.501998229944087</v>
      </c>
      <c r="L651" s="304">
        <f t="shared" ca="1" si="290"/>
        <v>890.94277746708724</v>
      </c>
      <c r="M651" s="306">
        <f t="shared" ca="1" si="306"/>
        <v>-1.5267507426293336</v>
      </c>
      <c r="N651" s="304">
        <f t="shared" ca="1" si="307"/>
        <v>-87.476373921125003</v>
      </c>
      <c r="P651" s="310">
        <f t="shared" ca="1" si="308"/>
        <v>23</v>
      </c>
      <c r="Q651" s="304">
        <f t="shared" ca="1" si="309"/>
        <v>0</v>
      </c>
      <c r="R651" s="306">
        <f t="shared" ca="1" si="310"/>
        <v>0</v>
      </c>
      <c r="S651" s="307">
        <f t="shared" ca="1" si="311"/>
        <v>5.081000000000004</v>
      </c>
      <c r="T651" s="304">
        <f t="shared" ca="1" si="291"/>
        <v>49.844610000000038</v>
      </c>
      <c r="U651" s="311">
        <f t="shared" ca="1" si="292"/>
        <v>0</v>
      </c>
      <c r="V651" s="306">
        <f t="shared" ca="1" si="293"/>
        <v>1.2264098055622226</v>
      </c>
      <c r="W651" s="304">
        <f t="shared" ca="1" si="294"/>
        <v>49.654334565378392</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2.7945718836985378E-2</v>
      </c>
      <c r="AH651" s="304">
        <f t="shared" ca="1" si="318"/>
        <v>-9.7725398908318404</v>
      </c>
    </row>
    <row r="652" spans="1:34" x14ac:dyDescent="0.2">
      <c r="A652" s="347">
        <f t="shared" ca="1" si="296"/>
        <v>1E-4</v>
      </c>
      <c r="B652" s="304">
        <f t="shared" ca="1" si="297"/>
        <v>42.404400000000479</v>
      </c>
      <c r="D652" s="306">
        <f t="shared" ca="1" si="298"/>
        <v>-0.43029858068186733</v>
      </c>
      <c r="E652" s="307">
        <f t="shared" ca="1" si="299"/>
        <v>-4.6926330978095621E-2</v>
      </c>
      <c r="F652" s="304">
        <f t="shared" ca="1" si="300"/>
        <v>0.43284979967177445</v>
      </c>
      <c r="G652" s="306">
        <f t="shared" ca="1" si="301"/>
        <v>5.0561191885071022</v>
      </c>
      <c r="H652" s="307">
        <f t="shared" ca="1" si="302"/>
        <v>-114.7196120457434</v>
      </c>
      <c r="I652" s="304">
        <f t="shared" ca="1" si="303"/>
        <v>114.83097896114212</v>
      </c>
      <c r="J652" s="306">
        <f t="shared" ca="1" si="304"/>
        <v>890.86852944611644</v>
      </c>
      <c r="K652" s="307">
        <f t="shared" ca="1" si="305"/>
        <v>-11.513470190914029</v>
      </c>
      <c r="L652" s="304">
        <f t="shared" ca="1" si="290"/>
        <v>890.94292564300827</v>
      </c>
      <c r="M652" s="306">
        <f t="shared" ca="1" si="306"/>
        <v>-1.526751118788702</v>
      </c>
      <c r="N652" s="304">
        <f t="shared" ca="1" si="307"/>
        <v>-87.476395473469225</v>
      </c>
      <c r="P652" s="310">
        <f t="shared" ca="1" si="308"/>
        <v>23</v>
      </c>
      <c r="Q652" s="304">
        <f t="shared" ca="1" si="309"/>
        <v>0</v>
      </c>
      <c r="R652" s="306">
        <f t="shared" ca="1" si="310"/>
        <v>0</v>
      </c>
      <c r="S652" s="307">
        <f t="shared" ca="1" si="311"/>
        <v>5.081000000000004</v>
      </c>
      <c r="T652" s="304">
        <f t="shared" ca="1" si="291"/>
        <v>49.844610000000038</v>
      </c>
      <c r="U652" s="311">
        <f t="shared" ca="1" si="292"/>
        <v>0</v>
      </c>
      <c r="V652" s="306">
        <f t="shared" ca="1" si="293"/>
        <v>1.2264112124960376</v>
      </c>
      <c r="W652" s="304">
        <f t="shared" ca="1" si="294"/>
        <v>49.654393944516819</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2.7934194632154075E-2</v>
      </c>
      <c r="AH652" s="304">
        <f t="shared" ca="1" si="318"/>
        <v>-9.7725515775198488</v>
      </c>
    </row>
    <row r="653" spans="1:34" x14ac:dyDescent="0.2">
      <c r="A653" s="347">
        <f t="shared" ca="1" si="296"/>
        <v>1E-4</v>
      </c>
      <c r="B653" s="304">
        <f t="shared" ca="1" si="297"/>
        <v>42.404500000000482</v>
      </c>
      <c r="D653" s="306">
        <f t="shared" ca="1" si="298"/>
        <v>-0.43029542277839972</v>
      </c>
      <c r="E653" s="307">
        <f t="shared" ca="1" si="299"/>
        <v>-4.6914493945623192E-2</v>
      </c>
      <c r="F653" s="304">
        <f t="shared" ca="1" si="300"/>
        <v>0.43284537724944649</v>
      </c>
      <c r="G653" s="306">
        <f t="shared" ca="1" si="301"/>
        <v>5.0560761589648244</v>
      </c>
      <c r="H653" s="307">
        <f t="shared" ca="1" si="302"/>
        <v>-114.71961673719279</v>
      </c>
      <c r="I653" s="304">
        <f t="shared" ca="1" si="303"/>
        <v>114.8309817534173</v>
      </c>
      <c r="J653" s="306">
        <f t="shared" ca="1" si="304"/>
        <v>890.86852944611644</v>
      </c>
      <c r="K653" s="307">
        <f t="shared" ca="1" si="305"/>
        <v>-11.524942152353177</v>
      </c>
      <c r="L653" s="304">
        <f t="shared" ca="1" si="290"/>
        <v>890.94307396662612</v>
      </c>
      <c r="M653" s="306">
        <f t="shared" ca="1" si="306"/>
        <v>-1.5267514949448506</v>
      </c>
      <c r="N653" s="304">
        <f t="shared" ca="1" si="307"/>
        <v>-87.476417025628976</v>
      </c>
      <c r="P653" s="310">
        <f t="shared" ca="1" si="308"/>
        <v>23</v>
      </c>
      <c r="Q653" s="304">
        <f t="shared" ca="1" si="309"/>
        <v>0</v>
      </c>
      <c r="R653" s="306">
        <f t="shared" ca="1" si="310"/>
        <v>0</v>
      </c>
      <c r="S653" s="307">
        <f t="shared" ca="1" si="311"/>
        <v>5.081000000000004</v>
      </c>
      <c r="T653" s="304">
        <f t="shared" ca="1" si="291"/>
        <v>49.844610000000038</v>
      </c>
      <c r="U653" s="311">
        <f t="shared" ca="1" si="292"/>
        <v>0</v>
      </c>
      <c r="V653" s="306">
        <f t="shared" ca="1" si="293"/>
        <v>1.2264126194315252</v>
      </c>
      <c r="W653" s="304">
        <f t="shared" ca="1" si="294"/>
        <v>49.654453322731939</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2.7922670606271183E-2</v>
      </c>
      <c r="AH653" s="304">
        <f t="shared" ca="1" si="318"/>
        <v>-9.7725632640261324</v>
      </c>
    </row>
    <row r="654" spans="1:34" x14ac:dyDescent="0.2">
      <c r="A654" s="347">
        <f t="shared" ca="1" si="296"/>
        <v>1E-4</v>
      </c>
      <c r="B654" s="304">
        <f t="shared" ca="1" si="297"/>
        <v>42.404600000000485</v>
      </c>
      <c r="D654" s="306">
        <f t="shared" ca="1" si="298"/>
        <v>-0.43029226488952044</v>
      </c>
      <c r="E654" s="307">
        <f t="shared" ca="1" si="299"/>
        <v>-4.6902657097072975E-2</v>
      </c>
      <c r="F654" s="304">
        <f t="shared" ca="1" si="300"/>
        <v>0.43284095516311627</v>
      </c>
      <c r="G654" s="306">
        <f t="shared" ca="1" si="301"/>
        <v>5.0560331297383359</v>
      </c>
      <c r="H654" s="307">
        <f t="shared" ca="1" si="302"/>
        <v>-114.71962142745851</v>
      </c>
      <c r="I654" s="304">
        <f t="shared" ca="1" si="303"/>
        <v>114.8309845445401</v>
      </c>
      <c r="J654" s="306">
        <f t="shared" ca="1" si="304"/>
        <v>890.86852944611644</v>
      </c>
      <c r="K654" s="307">
        <f t="shared" ca="1" si="305"/>
        <v>-11.53641411426141</v>
      </c>
      <c r="L654" s="304">
        <f t="shared" ca="1" si="290"/>
        <v>890.94322243794068</v>
      </c>
      <c r="M654" s="306">
        <f t="shared" ca="1" si="306"/>
        <v>-1.5267518710977799</v>
      </c>
      <c r="N654" s="304">
        <f t="shared" ca="1" si="307"/>
        <v>-87.476438577604284</v>
      </c>
      <c r="P654" s="310">
        <f t="shared" ca="1" si="308"/>
        <v>23</v>
      </c>
      <c r="Q654" s="304">
        <f t="shared" ca="1" si="309"/>
        <v>0</v>
      </c>
      <c r="R654" s="306">
        <f t="shared" ca="1" si="310"/>
        <v>0</v>
      </c>
      <c r="S654" s="307">
        <f t="shared" ca="1" si="311"/>
        <v>5.081000000000004</v>
      </c>
      <c r="T654" s="304">
        <f t="shared" ca="1" si="291"/>
        <v>49.844610000000038</v>
      </c>
      <c r="U654" s="311">
        <f t="shared" ca="1" si="292"/>
        <v>0</v>
      </c>
      <c r="V654" s="306">
        <f t="shared" ca="1" si="293"/>
        <v>1.2264140263686849</v>
      </c>
      <c r="W654" s="304">
        <f t="shared" ca="1" si="294"/>
        <v>49.654512700023744</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2.7911146759327821E-2</v>
      </c>
      <c r="AH654" s="304">
        <f t="shared" ca="1" si="318"/>
        <v>-9.7725749503506982</v>
      </c>
    </row>
    <row r="655" spans="1:34" x14ac:dyDescent="0.2">
      <c r="A655" s="347">
        <f t="shared" ca="1" si="296"/>
        <v>1E-4</v>
      </c>
      <c r="B655" s="304">
        <f t="shared" ca="1" si="297"/>
        <v>42.404700000000489</v>
      </c>
      <c r="D655" s="306">
        <f t="shared" ca="1" si="298"/>
        <v>-0.43028910701522755</v>
      </c>
      <c r="E655" s="307">
        <f t="shared" ca="1" si="299"/>
        <v>-4.6890820432443192E-2</v>
      </c>
      <c r="F655" s="304">
        <f t="shared" ca="1" si="300"/>
        <v>0.43283653341277645</v>
      </c>
      <c r="G655" s="306">
        <f t="shared" ca="1" si="301"/>
        <v>5.0559901008276347</v>
      </c>
      <c r="H655" s="307">
        <f t="shared" ca="1" si="302"/>
        <v>-114.71962611654055</v>
      </c>
      <c r="I655" s="304">
        <f t="shared" ca="1" si="303"/>
        <v>114.83098733451055</v>
      </c>
      <c r="J655" s="306">
        <f t="shared" ca="1" si="304"/>
        <v>890.86852944611644</v>
      </c>
      <c r="K655" s="307">
        <f t="shared" ca="1" si="305"/>
        <v>-11.54788607663861</v>
      </c>
      <c r="L655" s="304">
        <f t="shared" ca="1" si="290"/>
        <v>890.94337105695161</v>
      </c>
      <c r="M655" s="306">
        <f t="shared" ca="1" si="306"/>
        <v>-1.5267522472474897</v>
      </c>
      <c r="N655" s="304">
        <f t="shared" ca="1" si="307"/>
        <v>-87.476460129395122</v>
      </c>
      <c r="P655" s="310">
        <f t="shared" ca="1" si="308"/>
        <v>23</v>
      </c>
      <c r="Q655" s="304">
        <f t="shared" ca="1" si="309"/>
        <v>0</v>
      </c>
      <c r="R655" s="306">
        <f t="shared" ca="1" si="310"/>
        <v>0</v>
      </c>
      <c r="S655" s="307">
        <f t="shared" ca="1" si="311"/>
        <v>5.081000000000004</v>
      </c>
      <c r="T655" s="304">
        <f t="shared" ca="1" si="291"/>
        <v>49.844610000000038</v>
      </c>
      <c r="U655" s="311">
        <f t="shared" ca="1" si="292"/>
        <v>0</v>
      </c>
      <c r="V655" s="306">
        <f t="shared" ca="1" si="293"/>
        <v>1.2264154333075175</v>
      </c>
      <c r="W655" s="304">
        <f t="shared" ca="1" si="294"/>
        <v>49.654572076392299</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2.7899623091325765E-2</v>
      </c>
      <c r="AH655" s="304">
        <f t="shared" ca="1" si="318"/>
        <v>-9.7725866364935463</v>
      </c>
    </row>
    <row r="656" spans="1:34" x14ac:dyDescent="0.2">
      <c r="A656" s="347">
        <f t="shared" ca="1" si="296"/>
        <v>1E-4</v>
      </c>
      <c r="B656" s="304">
        <f t="shared" ca="1" si="297"/>
        <v>42.404800000000492</v>
      </c>
      <c r="D656" s="306">
        <f t="shared" ca="1" si="298"/>
        <v>-0.43028594915552171</v>
      </c>
      <c r="E656" s="307">
        <f t="shared" ca="1" si="299"/>
        <v>-4.6878983951726738E-2</v>
      </c>
      <c r="F656" s="304">
        <f t="shared" ca="1" si="300"/>
        <v>0.43283211199842192</v>
      </c>
      <c r="G656" s="306">
        <f t="shared" ca="1" si="301"/>
        <v>5.0559470722327191</v>
      </c>
      <c r="H656" s="307">
        <f t="shared" ca="1" si="302"/>
        <v>-114.71963080443895</v>
      </c>
      <c r="I656" s="304">
        <f t="shared" ca="1" si="303"/>
        <v>114.83099012332862</v>
      </c>
      <c r="J656" s="306">
        <f t="shared" ca="1" si="304"/>
        <v>890.86852944611644</v>
      </c>
      <c r="K656" s="307">
        <f t="shared" ca="1" si="305"/>
        <v>-11.559358039484659</v>
      </c>
      <c r="L656" s="304">
        <f t="shared" ca="1" si="290"/>
        <v>890.94351982365913</v>
      </c>
      <c r="M656" s="306">
        <f t="shared" ca="1" si="306"/>
        <v>-1.5267526233939799</v>
      </c>
      <c r="N656" s="304">
        <f t="shared" ca="1" si="307"/>
        <v>-87.476481681001488</v>
      </c>
      <c r="P656" s="310">
        <f t="shared" ca="1" si="308"/>
        <v>23</v>
      </c>
      <c r="Q656" s="304">
        <f t="shared" ca="1" si="309"/>
        <v>0</v>
      </c>
      <c r="R656" s="306">
        <f t="shared" ca="1" si="310"/>
        <v>0</v>
      </c>
      <c r="S656" s="307">
        <f t="shared" ca="1" si="311"/>
        <v>5.081000000000004</v>
      </c>
      <c r="T656" s="304">
        <f t="shared" ca="1" si="291"/>
        <v>49.844610000000038</v>
      </c>
      <c r="U656" s="311">
        <f t="shared" ca="1" si="292"/>
        <v>0</v>
      </c>
      <c r="V656" s="306">
        <f t="shared" ca="1" si="293"/>
        <v>1.2264168402480227</v>
      </c>
      <c r="W656" s="304">
        <f t="shared" ca="1" si="294"/>
        <v>49.654631451837545</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2.7888099602252581E-2</v>
      </c>
      <c r="AH656" s="304">
        <f t="shared" ca="1" si="318"/>
        <v>-9.7725983224546855</v>
      </c>
    </row>
    <row r="657" spans="1:34" x14ac:dyDescent="0.2">
      <c r="A657" s="347">
        <f t="shared" ca="1" si="296"/>
        <v>1E-4</v>
      </c>
      <c r="B657" s="304">
        <f t="shared" ca="1" si="297"/>
        <v>42.404900000000495</v>
      </c>
      <c r="D657" s="306">
        <f t="shared" ca="1" si="298"/>
        <v>-0.43028279131040525</v>
      </c>
      <c r="E657" s="307">
        <f t="shared" ca="1" si="299"/>
        <v>-4.6867147654930719E-2</v>
      </c>
      <c r="F657" s="304">
        <f t="shared" ca="1" si="300"/>
        <v>0.43282769092005058</v>
      </c>
      <c r="G657" s="306">
        <f t="shared" ca="1" si="301"/>
        <v>5.0559040439535883</v>
      </c>
      <c r="H657" s="307">
        <f t="shared" ca="1" si="302"/>
        <v>-114.71963549115371</v>
      </c>
      <c r="I657" s="304">
        <f t="shared" ca="1" si="303"/>
        <v>114.83099291099437</v>
      </c>
      <c r="J657" s="306">
        <f t="shared" ca="1" si="304"/>
        <v>890.86852944611644</v>
      </c>
      <c r="K657" s="307">
        <f t="shared" ca="1" si="305"/>
        <v>-11.570830002799438</v>
      </c>
      <c r="L657" s="304">
        <f t="shared" ca="1" si="290"/>
        <v>890.94366873806314</v>
      </c>
      <c r="M657" s="306">
        <f t="shared" ca="1" si="306"/>
        <v>-1.5267529995372506</v>
      </c>
      <c r="N657" s="304">
        <f t="shared" ca="1" si="307"/>
        <v>-87.476503232423383</v>
      </c>
      <c r="P657" s="310">
        <f t="shared" ca="1" si="308"/>
        <v>23</v>
      </c>
      <c r="Q657" s="304">
        <f t="shared" ca="1" si="309"/>
        <v>0</v>
      </c>
      <c r="R657" s="306">
        <f t="shared" ca="1" si="310"/>
        <v>0</v>
      </c>
      <c r="S657" s="307">
        <f t="shared" ca="1" si="311"/>
        <v>5.081000000000004</v>
      </c>
      <c r="T657" s="304">
        <f t="shared" ca="1" si="291"/>
        <v>49.844610000000038</v>
      </c>
      <c r="U657" s="311">
        <f t="shared" ca="1" si="292"/>
        <v>0</v>
      </c>
      <c r="V657" s="306">
        <f t="shared" ca="1" si="293"/>
        <v>1.2264182471901999</v>
      </c>
      <c r="W657" s="304">
        <f t="shared" ca="1" si="294"/>
        <v>49.654690826359527</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2.7876576292118926E-2</v>
      </c>
      <c r="AH657" s="304">
        <f t="shared" ca="1" si="318"/>
        <v>-9.7726100082341087</v>
      </c>
    </row>
    <row r="658" spans="1:34" x14ac:dyDescent="0.2">
      <c r="A658" s="347">
        <f t="shared" ca="1" si="296"/>
        <v>1E-4</v>
      </c>
      <c r="B658" s="304">
        <f t="shared" ca="1" si="297"/>
        <v>42.405000000000499</v>
      </c>
      <c r="D658" s="306">
        <f t="shared" ca="1" si="298"/>
        <v>-0.43027963347987647</v>
      </c>
      <c r="E658" s="307">
        <f t="shared" ca="1" si="299"/>
        <v>-4.6855311542046252E-2</v>
      </c>
      <c r="F658" s="304">
        <f t="shared" ca="1" si="300"/>
        <v>0.43282327017765465</v>
      </c>
      <c r="G658" s="306">
        <f t="shared" ca="1" si="301"/>
        <v>5.0558610159902404</v>
      </c>
      <c r="H658" s="307">
        <f t="shared" ca="1" si="302"/>
        <v>-114.71964017668486</v>
      </c>
      <c r="I658" s="304">
        <f t="shared" ca="1" si="303"/>
        <v>114.8309956975078</v>
      </c>
      <c r="J658" s="306">
        <f t="shared" ca="1" si="304"/>
        <v>890.86852944611644</v>
      </c>
      <c r="K658" s="307">
        <f t="shared" ca="1" si="305"/>
        <v>-11.582301966582829</v>
      </c>
      <c r="L658" s="304">
        <f t="shared" ca="1" si="290"/>
        <v>890.94381780016363</v>
      </c>
      <c r="M658" s="306">
        <f t="shared" ca="1" si="306"/>
        <v>-1.5267533756773022</v>
      </c>
      <c r="N658" s="304">
        <f t="shared" ca="1" si="307"/>
        <v>-87.476524783660849</v>
      </c>
      <c r="P658" s="310">
        <f t="shared" ca="1" si="308"/>
        <v>23</v>
      </c>
      <c r="Q658" s="304">
        <f t="shared" ca="1" si="309"/>
        <v>0</v>
      </c>
      <c r="R658" s="306">
        <f t="shared" ca="1" si="310"/>
        <v>0</v>
      </c>
      <c r="S658" s="307">
        <f t="shared" ca="1" si="311"/>
        <v>5.081000000000004</v>
      </c>
      <c r="T658" s="304">
        <f t="shared" ca="1" si="291"/>
        <v>49.844610000000038</v>
      </c>
      <c r="U658" s="311">
        <f t="shared" ca="1" si="292"/>
        <v>0</v>
      </c>
      <c r="V658" s="306">
        <f t="shared" ca="1" si="293"/>
        <v>1.22641965413405</v>
      </c>
      <c r="W658" s="304">
        <f t="shared" ca="1" si="294"/>
        <v>49.654750199958265</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2.7865053160921249E-2</v>
      </c>
      <c r="AH658" s="304">
        <f t="shared" ca="1" si="318"/>
        <v>-9.7726216938318213</v>
      </c>
    </row>
    <row r="659" spans="1:34" x14ac:dyDescent="0.2">
      <c r="A659" s="347">
        <f t="shared" ca="1" si="296"/>
        <v>1E-4</v>
      </c>
      <c r="B659" s="304">
        <f t="shared" ca="1" si="297"/>
        <v>42.405100000000502</v>
      </c>
      <c r="D659" s="306">
        <f t="shared" ca="1" si="298"/>
        <v>-0.43027647566393373</v>
      </c>
      <c r="E659" s="307">
        <f t="shared" ca="1" si="299"/>
        <v>-4.6843475613069785E-2</v>
      </c>
      <c r="F659" s="304">
        <f t="shared" ca="1" si="300"/>
        <v>0.43281884977122703</v>
      </c>
      <c r="G659" s="306">
        <f t="shared" ca="1" si="301"/>
        <v>5.0558179883426737</v>
      </c>
      <c r="H659" s="307">
        <f t="shared" ca="1" si="302"/>
        <v>-114.71964486103242</v>
      </c>
      <c r="I659" s="304">
        <f t="shared" ca="1" si="303"/>
        <v>114.83099848286896</v>
      </c>
      <c r="J659" s="306">
        <f t="shared" ca="1" si="304"/>
        <v>890.86852944611644</v>
      </c>
      <c r="K659" s="307">
        <f t="shared" ca="1" si="305"/>
        <v>-11.593773930834715</v>
      </c>
      <c r="L659" s="304">
        <f t="shared" ca="1" si="290"/>
        <v>890.94396700996037</v>
      </c>
      <c r="M659" s="306">
        <f t="shared" ca="1" si="306"/>
        <v>-1.5267537518141341</v>
      </c>
      <c r="N659" s="304">
        <f t="shared" ca="1" si="307"/>
        <v>-87.476546334713831</v>
      </c>
      <c r="P659" s="310">
        <f t="shared" ca="1" si="308"/>
        <v>23</v>
      </c>
      <c r="Q659" s="304">
        <f t="shared" ca="1" si="309"/>
        <v>0</v>
      </c>
      <c r="R659" s="306">
        <f t="shared" ca="1" si="310"/>
        <v>0</v>
      </c>
      <c r="S659" s="307">
        <f t="shared" ca="1" si="311"/>
        <v>5.081000000000004</v>
      </c>
      <c r="T659" s="304">
        <f t="shared" ca="1" si="291"/>
        <v>49.844610000000038</v>
      </c>
      <c r="U659" s="311">
        <f t="shared" ca="1" si="292"/>
        <v>0</v>
      </c>
      <c r="V659" s="306">
        <f t="shared" ca="1" si="293"/>
        <v>1.2264210610795725</v>
      </c>
      <c r="W659" s="304">
        <f t="shared" ca="1" si="294"/>
        <v>49.654809572633781</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2.7853530208648891E-2</v>
      </c>
      <c r="AH659" s="304">
        <f t="shared" ca="1" si="318"/>
        <v>-9.7726333792478304</v>
      </c>
    </row>
    <row r="660" spans="1:34" x14ac:dyDescent="0.2">
      <c r="A660" s="347">
        <f t="shared" ca="1" si="296"/>
        <v>1E-4</v>
      </c>
      <c r="B660" s="304">
        <f t="shared" ca="1" si="297"/>
        <v>42.405200000000505</v>
      </c>
      <c r="D660" s="306">
        <f t="shared" ca="1" si="298"/>
        <v>-0.43027331786258188</v>
      </c>
      <c r="E660" s="307">
        <f t="shared" ca="1" si="299"/>
        <v>-4.6831639867997765E-2</v>
      </c>
      <c r="F660" s="304">
        <f t="shared" ca="1" si="300"/>
        <v>0.43281442970076711</v>
      </c>
      <c r="G660" s="306">
        <f t="shared" ca="1" si="301"/>
        <v>5.0557749610108873</v>
      </c>
      <c r="H660" s="307">
        <f t="shared" ca="1" si="302"/>
        <v>-114.71964954419641</v>
      </c>
      <c r="I660" s="304">
        <f t="shared" ca="1" si="303"/>
        <v>114.83100126707782</v>
      </c>
      <c r="J660" s="306">
        <f t="shared" ca="1" si="304"/>
        <v>890.86852944611644</v>
      </c>
      <c r="K660" s="307">
        <f t="shared" ca="1" si="305"/>
        <v>-11.605245895554976</v>
      </c>
      <c r="L660" s="304">
        <f t="shared" ca="1" si="290"/>
        <v>890.94411636745338</v>
      </c>
      <c r="M660" s="306">
        <f t="shared" ca="1" si="306"/>
        <v>-1.5267541279477468</v>
      </c>
      <c r="N660" s="304">
        <f t="shared" ca="1" si="307"/>
        <v>-87.476567885582384</v>
      </c>
      <c r="P660" s="310">
        <f t="shared" ca="1" si="308"/>
        <v>23</v>
      </c>
      <c r="Q660" s="304">
        <f t="shared" ca="1" si="309"/>
        <v>0</v>
      </c>
      <c r="R660" s="306">
        <f t="shared" ca="1" si="310"/>
        <v>0</v>
      </c>
      <c r="S660" s="307">
        <f t="shared" ca="1" si="311"/>
        <v>5.081000000000004</v>
      </c>
      <c r="T660" s="304">
        <f t="shared" ca="1" si="291"/>
        <v>49.844610000000038</v>
      </c>
      <c r="U660" s="311">
        <f t="shared" ca="1" si="292"/>
        <v>0</v>
      </c>
      <c r="V660" s="306">
        <f t="shared" ca="1" si="293"/>
        <v>1.2264224680267672</v>
      </c>
      <c r="W660" s="304">
        <f t="shared" ca="1" si="294"/>
        <v>49.654868944386038</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2.7842007435300076E-2</v>
      </c>
      <c r="AH660" s="304">
        <f t="shared" ca="1" si="318"/>
        <v>-9.7726450644821377</v>
      </c>
    </row>
    <row r="661" spans="1:34" x14ac:dyDescent="0.2">
      <c r="A661" s="347">
        <f t="shared" ca="1" si="296"/>
        <v>1E-4</v>
      </c>
      <c r="B661" s="304">
        <f t="shared" ca="1" si="297"/>
        <v>42.405300000000508</v>
      </c>
      <c r="D661" s="306">
        <f t="shared" ca="1" si="298"/>
        <v>-0.4302701600758167</v>
      </c>
      <c r="E661" s="307">
        <f t="shared" ca="1" si="299"/>
        <v>-4.6819804306837298E-2</v>
      </c>
      <c r="F661" s="304">
        <f t="shared" ca="1" si="300"/>
        <v>0.43281000996626623</v>
      </c>
      <c r="G661" s="306">
        <f t="shared" ca="1" si="301"/>
        <v>5.0557319339948794</v>
      </c>
      <c r="H661" s="307">
        <f t="shared" ca="1" si="302"/>
        <v>-114.71965422617684</v>
      </c>
      <c r="I661" s="304">
        <f t="shared" ca="1" si="303"/>
        <v>114.83100405013444</v>
      </c>
      <c r="J661" s="306">
        <f t="shared" ca="1" si="304"/>
        <v>890.86852944611644</v>
      </c>
      <c r="K661" s="307">
        <f t="shared" ca="1" si="305"/>
        <v>-11.616717860743494</v>
      </c>
      <c r="L661" s="304">
        <f t="shared" ca="1" si="290"/>
        <v>890.94426587264263</v>
      </c>
      <c r="M661" s="306">
        <f t="shared" ca="1" si="306"/>
        <v>-1.5267545040781403</v>
      </c>
      <c r="N661" s="304">
        <f t="shared" ca="1" si="307"/>
        <v>-87.476589436266465</v>
      </c>
      <c r="P661" s="310">
        <f t="shared" ca="1" si="308"/>
        <v>23</v>
      </c>
      <c r="Q661" s="304">
        <f t="shared" ca="1" si="309"/>
        <v>0</v>
      </c>
      <c r="R661" s="306">
        <f t="shared" ca="1" si="310"/>
        <v>0</v>
      </c>
      <c r="S661" s="307">
        <f t="shared" ca="1" si="311"/>
        <v>5.081000000000004</v>
      </c>
      <c r="T661" s="304">
        <f t="shared" ca="1" si="291"/>
        <v>49.844610000000038</v>
      </c>
      <c r="U661" s="311">
        <f t="shared" ca="1" si="292"/>
        <v>0</v>
      </c>
      <c r="V661" s="306">
        <f t="shared" ca="1" si="293"/>
        <v>1.226423874975634</v>
      </c>
      <c r="W661" s="304">
        <f t="shared" ca="1" si="294"/>
        <v>49.654928315215081</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2.7830484840881908E-2</v>
      </c>
      <c r="AH661" s="304">
        <f t="shared" ca="1" si="318"/>
        <v>-9.7726567495347378</v>
      </c>
    </row>
    <row r="662" spans="1:34" x14ac:dyDescent="0.2">
      <c r="A662" s="347">
        <f t="shared" ca="1" si="296"/>
        <v>1E-4</v>
      </c>
      <c r="B662" s="304">
        <f t="shared" ca="1" si="297"/>
        <v>42.405400000000512</v>
      </c>
      <c r="D662" s="306">
        <f t="shared" ca="1" si="298"/>
        <v>-0.43026700230363862</v>
      </c>
      <c r="E662" s="307">
        <f t="shared" ca="1" si="299"/>
        <v>-4.6807968929581278E-2</v>
      </c>
      <c r="F662" s="304">
        <f t="shared" ca="1" si="300"/>
        <v>0.432805590567719</v>
      </c>
      <c r="G662" s="306">
        <f t="shared" ca="1" si="301"/>
        <v>5.0556889072946491</v>
      </c>
      <c r="H662" s="307">
        <f t="shared" ca="1" si="302"/>
        <v>-114.71965890697373</v>
      </c>
      <c r="I662" s="304">
        <f t="shared" ca="1" si="303"/>
        <v>114.8310068320388</v>
      </c>
      <c r="J662" s="306">
        <f t="shared" ca="1" si="304"/>
        <v>890.86852944611644</v>
      </c>
      <c r="K662" s="307">
        <f t="shared" ca="1" si="305"/>
        <v>-11.628189826400151</v>
      </c>
      <c r="L662" s="304">
        <f t="shared" ca="1" si="290"/>
        <v>890.94441552552803</v>
      </c>
      <c r="M662" s="306">
        <f t="shared" ca="1" si="306"/>
        <v>-1.5267548802053144</v>
      </c>
      <c r="N662" s="304">
        <f t="shared" ca="1" si="307"/>
        <v>-87.476610986766104</v>
      </c>
      <c r="P662" s="310">
        <f t="shared" ca="1" si="308"/>
        <v>23</v>
      </c>
      <c r="Q662" s="304">
        <f t="shared" ca="1" si="309"/>
        <v>0</v>
      </c>
      <c r="R662" s="306">
        <f t="shared" ca="1" si="310"/>
        <v>0</v>
      </c>
      <c r="S662" s="307">
        <f t="shared" ca="1" si="311"/>
        <v>5.081000000000004</v>
      </c>
      <c r="T662" s="304">
        <f t="shared" ca="1" si="291"/>
        <v>49.844610000000038</v>
      </c>
      <c r="U662" s="311">
        <f t="shared" ca="1" si="292"/>
        <v>0</v>
      </c>
      <c r="V662" s="306">
        <f t="shared" ca="1" si="293"/>
        <v>1.2264252819261736</v>
      </c>
      <c r="W662" s="304">
        <f t="shared" ca="1" si="294"/>
        <v>49.654987685120901</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2.781896242538906E-2</v>
      </c>
      <c r="AH662" s="304">
        <f t="shared" ca="1" si="318"/>
        <v>-9.7726684344056363</v>
      </c>
    </row>
    <row r="663" spans="1:34" x14ac:dyDescent="0.2">
      <c r="A663" s="347">
        <f t="shared" ca="1" si="296"/>
        <v>1E-4</v>
      </c>
      <c r="B663" s="304">
        <f t="shared" ca="1" si="297"/>
        <v>42.405500000000515</v>
      </c>
      <c r="D663" s="306">
        <f t="shared" ca="1" si="298"/>
        <v>-0.43026384454605043</v>
      </c>
      <c r="E663" s="307">
        <f t="shared" ca="1" si="299"/>
        <v>-4.6796133736226153E-2</v>
      </c>
      <c r="F663" s="304">
        <f t="shared" ca="1" si="300"/>
        <v>0.43280117150512265</v>
      </c>
      <c r="G663" s="306">
        <f t="shared" ca="1" si="301"/>
        <v>5.0556458809101947</v>
      </c>
      <c r="H663" s="307">
        <f t="shared" ca="1" si="302"/>
        <v>-114.7196635865871</v>
      </c>
      <c r="I663" s="304">
        <f t="shared" ca="1" si="303"/>
        <v>114.83100961279094</v>
      </c>
      <c r="J663" s="306">
        <f t="shared" ca="1" si="304"/>
        <v>890.86852944611644</v>
      </c>
      <c r="K663" s="307">
        <f t="shared" ca="1" si="305"/>
        <v>-11.639661792524828</v>
      </c>
      <c r="L663" s="304">
        <f t="shared" ca="1" si="290"/>
        <v>890.94456532610957</v>
      </c>
      <c r="M663" s="306">
        <f t="shared" ca="1" si="306"/>
        <v>-1.5267552563292692</v>
      </c>
      <c r="N663" s="304">
        <f t="shared" ca="1" si="307"/>
        <v>-87.476632537081301</v>
      </c>
      <c r="P663" s="310">
        <f t="shared" ca="1" si="308"/>
        <v>23</v>
      </c>
      <c r="Q663" s="304">
        <f t="shared" ca="1" si="309"/>
        <v>0</v>
      </c>
      <c r="R663" s="306">
        <f t="shared" ca="1" si="310"/>
        <v>0</v>
      </c>
      <c r="S663" s="307">
        <f t="shared" ca="1" si="311"/>
        <v>5.081000000000004</v>
      </c>
      <c r="T663" s="304">
        <f t="shared" ca="1" si="291"/>
        <v>49.844610000000038</v>
      </c>
      <c r="U663" s="311">
        <f t="shared" ca="1" si="292"/>
        <v>0</v>
      </c>
      <c r="V663" s="306">
        <f t="shared" ca="1" si="293"/>
        <v>1.2264266888783857</v>
      </c>
      <c r="W663" s="304">
        <f t="shared" ca="1" si="294"/>
        <v>49.655047054103541</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2.7807440188816201E-2</v>
      </c>
      <c r="AH663" s="304">
        <f t="shared" ca="1" si="318"/>
        <v>-9.7726801190948365</v>
      </c>
    </row>
    <row r="664" spans="1:34" x14ac:dyDescent="0.2">
      <c r="A664" s="347">
        <f t="shared" ca="1" si="296"/>
        <v>1E-4</v>
      </c>
      <c r="B664" s="304">
        <f t="shared" ca="1" si="297"/>
        <v>42.405600000000518</v>
      </c>
      <c r="D664" s="306">
        <f t="shared" ca="1" si="298"/>
        <v>-0.4302606868030503</v>
      </c>
      <c r="E664" s="307">
        <f t="shared" ca="1" si="299"/>
        <v>-4.678429872676837E-2</v>
      </c>
      <c r="F664" s="304">
        <f t="shared" ca="1" si="300"/>
        <v>0.43279675277846996</v>
      </c>
      <c r="G664" s="306">
        <f t="shared" ca="1" si="301"/>
        <v>5.0556028548415144</v>
      </c>
      <c r="H664" s="307">
        <f t="shared" ca="1" si="302"/>
        <v>-114.71966826501698</v>
      </c>
      <c r="I664" s="304">
        <f t="shared" ca="1" si="303"/>
        <v>114.83101239239087</v>
      </c>
      <c r="J664" s="306">
        <f t="shared" ca="1" si="304"/>
        <v>890.86852944611644</v>
      </c>
      <c r="K664" s="307">
        <f t="shared" ca="1" si="305"/>
        <v>-11.651133759117409</v>
      </c>
      <c r="L664" s="304">
        <f t="shared" ca="1" si="290"/>
        <v>890.94471527438725</v>
      </c>
      <c r="M664" s="306">
        <f t="shared" ca="1" si="306"/>
        <v>-1.5267556324500049</v>
      </c>
      <c r="N664" s="304">
        <f t="shared" ca="1" si="307"/>
        <v>-87.47665408721204</v>
      </c>
      <c r="P664" s="310">
        <f t="shared" ca="1" si="308"/>
        <v>23</v>
      </c>
      <c r="Q664" s="304">
        <f t="shared" ca="1" si="309"/>
        <v>0</v>
      </c>
      <c r="R664" s="306">
        <f t="shared" ca="1" si="310"/>
        <v>0</v>
      </c>
      <c r="S664" s="307">
        <f t="shared" ca="1" si="311"/>
        <v>5.081000000000004</v>
      </c>
      <c r="T664" s="304">
        <f t="shared" ca="1" si="291"/>
        <v>49.844610000000038</v>
      </c>
      <c r="U664" s="311">
        <f t="shared" ca="1" si="292"/>
        <v>0</v>
      </c>
      <c r="V664" s="306">
        <f t="shared" ca="1" si="293"/>
        <v>1.2264280958322702</v>
      </c>
      <c r="W664" s="304">
        <f t="shared" ca="1" si="294"/>
        <v>49.655106422163009</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2.7795918131161557E-2</v>
      </c>
      <c r="AH664" s="304">
        <f t="shared" ca="1" si="318"/>
        <v>-9.772691803602342</v>
      </c>
    </row>
    <row r="665" spans="1:34" x14ac:dyDescent="0.2">
      <c r="A665" s="347">
        <f t="shared" ca="1" si="296"/>
        <v>1E-4</v>
      </c>
      <c r="B665" s="304">
        <f t="shared" ca="1" si="297"/>
        <v>42.405700000000522</v>
      </c>
      <c r="D665" s="306">
        <f t="shared" ca="1" si="298"/>
        <v>-0.43025752907463893</v>
      </c>
      <c r="E665" s="307">
        <f t="shared" ca="1" si="299"/>
        <v>-4.6772463901204375E-2</v>
      </c>
      <c r="F665" s="304">
        <f t="shared" ca="1" si="300"/>
        <v>0.43279233438775605</v>
      </c>
      <c r="G665" s="306">
        <f t="shared" ca="1" si="301"/>
        <v>5.0555598290886072</v>
      </c>
      <c r="H665" s="307">
        <f t="shared" ca="1" si="302"/>
        <v>-114.71967294226337</v>
      </c>
      <c r="I665" s="304">
        <f t="shared" ca="1" si="303"/>
        <v>114.83101517083863</v>
      </c>
      <c r="J665" s="306">
        <f t="shared" ca="1" si="304"/>
        <v>890.86852944611644</v>
      </c>
      <c r="K665" s="307">
        <f t="shared" ca="1" si="305"/>
        <v>-11.662605726177773</v>
      </c>
      <c r="L665" s="304">
        <f t="shared" ca="1" si="290"/>
        <v>890.94486537036084</v>
      </c>
      <c r="M665" s="306">
        <f t="shared" ca="1" si="306"/>
        <v>-1.5267560085675216</v>
      </c>
      <c r="N665" s="304">
        <f t="shared" ca="1" si="307"/>
        <v>-87.476675637158337</v>
      </c>
      <c r="P665" s="310">
        <f t="shared" ca="1" si="308"/>
        <v>23</v>
      </c>
      <c r="Q665" s="304">
        <f t="shared" ca="1" si="309"/>
        <v>0</v>
      </c>
      <c r="R665" s="306">
        <f t="shared" ca="1" si="310"/>
        <v>0</v>
      </c>
      <c r="S665" s="307">
        <f t="shared" ca="1" si="311"/>
        <v>5.081000000000004</v>
      </c>
      <c r="T665" s="304">
        <f t="shared" ca="1" si="291"/>
        <v>49.844610000000038</v>
      </c>
      <c r="U665" s="311">
        <f t="shared" ca="1" si="292"/>
        <v>0</v>
      </c>
      <c r="V665" s="306">
        <f t="shared" ca="1" si="293"/>
        <v>1.2264295027878269</v>
      </c>
      <c r="W665" s="304">
        <f t="shared" ca="1" si="294"/>
        <v>49.655165789299296</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2.7784396252419796E-2</v>
      </c>
      <c r="AH665" s="304">
        <f t="shared" ca="1" si="318"/>
        <v>-9.7727034879281582</v>
      </c>
    </row>
    <row r="666" spans="1:34" x14ac:dyDescent="0.2">
      <c r="A666" s="347">
        <f t="shared" ca="1" si="296"/>
        <v>1E-4</v>
      </c>
      <c r="B666" s="304">
        <f t="shared" ca="1" si="297"/>
        <v>42.405800000000525</v>
      </c>
      <c r="D666" s="306">
        <f t="shared" ca="1" si="298"/>
        <v>-0.43025437136081413</v>
      </c>
      <c r="E666" s="307">
        <f t="shared" ca="1" si="299"/>
        <v>-4.6760629259537723E-2</v>
      </c>
      <c r="F666" s="304">
        <f t="shared" ca="1" si="300"/>
        <v>0.43278791633297398</v>
      </c>
      <c r="G666" s="306">
        <f t="shared" ca="1" si="301"/>
        <v>5.0555168036514715</v>
      </c>
      <c r="H666" s="307">
        <f t="shared" ca="1" si="302"/>
        <v>-114.7196776183263</v>
      </c>
      <c r="I666" s="304">
        <f t="shared" ca="1" si="303"/>
        <v>114.8310179481342</v>
      </c>
      <c r="J666" s="306">
        <f t="shared" ca="1" si="304"/>
        <v>890.86852944611644</v>
      </c>
      <c r="K666" s="307">
        <f t="shared" ca="1" si="305"/>
        <v>-11.674077693705803</v>
      </c>
      <c r="L666" s="304">
        <f t="shared" ca="1" si="290"/>
        <v>890.94501561403035</v>
      </c>
      <c r="M666" s="306">
        <f t="shared" ca="1" si="306"/>
        <v>-1.5267563846818188</v>
      </c>
      <c r="N666" s="304">
        <f t="shared" ca="1" si="307"/>
        <v>-87.476697186920191</v>
      </c>
      <c r="P666" s="310">
        <f t="shared" ca="1" si="308"/>
        <v>23</v>
      </c>
      <c r="Q666" s="304">
        <f t="shared" ca="1" si="309"/>
        <v>0</v>
      </c>
      <c r="R666" s="306">
        <f t="shared" ca="1" si="310"/>
        <v>0</v>
      </c>
      <c r="S666" s="307">
        <f t="shared" ca="1" si="311"/>
        <v>5.081000000000004</v>
      </c>
      <c r="T666" s="304">
        <f t="shared" ca="1" si="291"/>
        <v>49.844610000000038</v>
      </c>
      <c r="U666" s="311">
        <f t="shared" ca="1" si="292"/>
        <v>0</v>
      </c>
      <c r="V666" s="306">
        <f t="shared" ca="1" si="293"/>
        <v>1.2264309097450556</v>
      </c>
      <c r="W666" s="304">
        <f t="shared" ca="1" si="294"/>
        <v>49.655225155512404</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2.7772874552596249E-2</v>
      </c>
      <c r="AH666" s="304">
        <f t="shared" ca="1" si="318"/>
        <v>-9.7727151720722798</v>
      </c>
    </row>
    <row r="667" spans="1:34" x14ac:dyDescent="0.2">
      <c r="A667" s="347">
        <f t="shared" ca="1" si="296"/>
        <v>1E-4</v>
      </c>
      <c r="B667" s="304">
        <f t="shared" ca="1" si="297"/>
        <v>42.405900000000528</v>
      </c>
      <c r="D667" s="306">
        <f t="shared" ca="1" si="298"/>
        <v>-0.4302512136615807</v>
      </c>
      <c r="E667" s="307">
        <f t="shared" ca="1" si="299"/>
        <v>-4.6748794801764859E-2</v>
      </c>
      <c r="F667" s="304">
        <f t="shared" ca="1" si="300"/>
        <v>0.43278349861412313</v>
      </c>
      <c r="G667" s="306">
        <f t="shared" ca="1" si="301"/>
        <v>5.0554737785301054</v>
      </c>
      <c r="H667" s="307">
        <f t="shared" ca="1" si="302"/>
        <v>-114.71968229320578</v>
      </c>
      <c r="I667" s="304">
        <f t="shared" ca="1" si="303"/>
        <v>114.83102072427762</v>
      </c>
      <c r="J667" s="306">
        <f t="shared" ca="1" si="304"/>
        <v>890.86852944611644</v>
      </c>
      <c r="K667" s="307">
        <f t="shared" ca="1" si="305"/>
        <v>-11.68554966170138</v>
      </c>
      <c r="L667" s="304">
        <f t="shared" ca="1" si="290"/>
        <v>890.94516600539578</v>
      </c>
      <c r="M667" s="306">
        <f t="shared" ca="1" si="306"/>
        <v>-1.5267567607928971</v>
      </c>
      <c r="N667" s="304">
        <f t="shared" ca="1" si="307"/>
        <v>-87.476718736497602</v>
      </c>
      <c r="P667" s="310">
        <f t="shared" ca="1" si="308"/>
        <v>23</v>
      </c>
      <c r="Q667" s="304">
        <f t="shared" ca="1" si="309"/>
        <v>0</v>
      </c>
      <c r="R667" s="306">
        <f t="shared" ca="1" si="310"/>
        <v>0</v>
      </c>
      <c r="S667" s="307">
        <f t="shared" ca="1" si="311"/>
        <v>5.081000000000004</v>
      </c>
      <c r="T667" s="304">
        <f t="shared" ca="1" si="291"/>
        <v>49.844610000000038</v>
      </c>
      <c r="U667" s="311">
        <f t="shared" ca="1" si="292"/>
        <v>0</v>
      </c>
      <c r="V667" s="306">
        <f t="shared" ca="1" si="293"/>
        <v>1.2264323167039575</v>
      </c>
      <c r="W667" s="304">
        <f t="shared" ca="1" si="294"/>
        <v>49.655284520802383</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2.7761353031685587E-2</v>
      </c>
      <c r="AH667" s="304">
        <f t="shared" ca="1" si="318"/>
        <v>-9.7727268560347103</v>
      </c>
    </row>
    <row r="668" spans="1:34" x14ac:dyDescent="0.2">
      <c r="A668" s="347">
        <f t="shared" ca="1" si="296"/>
        <v>1E-4</v>
      </c>
      <c r="B668" s="304">
        <f t="shared" ca="1" si="297"/>
        <v>42.406000000000532</v>
      </c>
      <c r="D668" s="306">
        <f t="shared" ca="1" si="298"/>
        <v>-0.43024805597693505</v>
      </c>
      <c r="E668" s="307">
        <f t="shared" ca="1" si="299"/>
        <v>-4.6736960527876903E-2</v>
      </c>
      <c r="F668" s="304">
        <f t="shared" ca="1" si="300"/>
        <v>0.43277908123119369</v>
      </c>
      <c r="G668" s="306">
        <f t="shared" ca="1" si="301"/>
        <v>5.055430753724508</v>
      </c>
      <c r="H668" s="307">
        <f t="shared" ca="1" si="302"/>
        <v>-114.71968696690183</v>
      </c>
      <c r="I668" s="304">
        <f t="shared" ca="1" si="303"/>
        <v>114.83102349926892</v>
      </c>
      <c r="J668" s="306">
        <f t="shared" ca="1" si="304"/>
        <v>890.86852944611644</v>
      </c>
      <c r="K668" s="307">
        <f t="shared" ca="1" si="305"/>
        <v>-11.697021630164386</v>
      </c>
      <c r="L668" s="304">
        <f t="shared" ca="1" si="290"/>
        <v>890.94531654445689</v>
      </c>
      <c r="M668" s="306">
        <f t="shared" ca="1" si="306"/>
        <v>-1.5267571369007562</v>
      </c>
      <c r="N668" s="304">
        <f t="shared" ca="1" si="307"/>
        <v>-87.476740285890571</v>
      </c>
      <c r="P668" s="310">
        <f t="shared" ca="1" si="308"/>
        <v>23</v>
      </c>
      <c r="Q668" s="304">
        <f t="shared" ca="1" si="309"/>
        <v>0</v>
      </c>
      <c r="R668" s="306">
        <f t="shared" ca="1" si="310"/>
        <v>0</v>
      </c>
      <c r="S668" s="307">
        <f t="shared" ca="1" si="311"/>
        <v>5.081000000000004</v>
      </c>
      <c r="T668" s="304">
        <f t="shared" ca="1" si="291"/>
        <v>49.844610000000038</v>
      </c>
      <c r="U668" s="311">
        <f t="shared" ca="1" si="292"/>
        <v>0</v>
      </c>
      <c r="V668" s="306">
        <f t="shared" ca="1" si="293"/>
        <v>1.2264337236645311</v>
      </c>
      <c r="W668" s="304">
        <f t="shared" ca="1" si="294"/>
        <v>49.655343885169216</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2.774983168968248E-2</v>
      </c>
      <c r="AH668" s="304">
        <f t="shared" ca="1" si="318"/>
        <v>-9.7727385398154585</v>
      </c>
    </row>
    <row r="669" spans="1:34" x14ac:dyDescent="0.2">
      <c r="A669" s="347">
        <f t="shared" ca="1" si="296"/>
        <v>1E-4</v>
      </c>
      <c r="B669" s="304">
        <f t="shared" ca="1" si="297"/>
        <v>42.406100000000535</v>
      </c>
      <c r="D669" s="306">
        <f t="shared" ca="1" si="298"/>
        <v>-0.43024489830687956</v>
      </c>
      <c r="E669" s="307">
        <f t="shared" ca="1" si="299"/>
        <v>-4.6725126437879183E-2</v>
      </c>
      <c r="F669" s="304">
        <f t="shared" ca="1" si="300"/>
        <v>0.43277466418418364</v>
      </c>
      <c r="G669" s="306">
        <f t="shared" ca="1" si="301"/>
        <v>5.0553877292346776</v>
      </c>
      <c r="H669" s="307">
        <f t="shared" ca="1" si="302"/>
        <v>-114.71969163941448</v>
      </c>
      <c r="I669" s="304">
        <f t="shared" ca="1" si="303"/>
        <v>114.83102627310809</v>
      </c>
      <c r="J669" s="306">
        <f t="shared" ca="1" si="304"/>
        <v>890.86852944611644</v>
      </c>
      <c r="K669" s="307">
        <f t="shared" ca="1" si="305"/>
        <v>-11.708493599094702</v>
      </c>
      <c r="L669" s="304">
        <f t="shared" ca="1" si="290"/>
        <v>890.94546723121391</v>
      </c>
      <c r="M669" s="306">
        <f t="shared" ca="1" si="306"/>
        <v>-1.5267575130053963</v>
      </c>
      <c r="N669" s="304">
        <f t="shared" ca="1" si="307"/>
        <v>-87.476761835099097</v>
      </c>
      <c r="P669" s="310">
        <f t="shared" ca="1" si="308"/>
        <v>23</v>
      </c>
      <c r="Q669" s="304">
        <f t="shared" ca="1" si="309"/>
        <v>0</v>
      </c>
      <c r="R669" s="306">
        <f t="shared" ca="1" si="310"/>
        <v>0</v>
      </c>
      <c r="S669" s="307">
        <f t="shared" ca="1" si="311"/>
        <v>5.081000000000004</v>
      </c>
      <c r="T669" s="304">
        <f t="shared" ca="1" si="291"/>
        <v>49.844610000000038</v>
      </c>
      <c r="U669" s="311">
        <f t="shared" ca="1" si="292"/>
        <v>0</v>
      </c>
      <c r="V669" s="306">
        <f t="shared" ca="1" si="293"/>
        <v>1.2264351306267769</v>
      </c>
      <c r="W669" s="304">
        <f t="shared" ca="1" si="294"/>
        <v>49.655403248612913</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2.7738310526586929E-2</v>
      </c>
      <c r="AH669" s="304">
        <f t="shared" ca="1" si="318"/>
        <v>-9.7727502234145209</v>
      </c>
    </row>
    <row r="670" spans="1:34" x14ac:dyDescent="0.2">
      <c r="A670" s="347">
        <f t="shared" ca="1" si="296"/>
        <v>1E-4</v>
      </c>
      <c r="B670" s="304">
        <f t="shared" ca="1" si="297"/>
        <v>42.406200000000538</v>
      </c>
      <c r="D670" s="306">
        <f t="shared" ca="1" si="298"/>
        <v>-0.4302417406514123</v>
      </c>
      <c r="E670" s="307">
        <f t="shared" ca="1" si="299"/>
        <v>-4.6713292531768147E-2</v>
      </c>
      <c r="F670" s="304">
        <f t="shared" ca="1" si="300"/>
        <v>0.43277024747308551</v>
      </c>
      <c r="G670" s="306">
        <f t="shared" ca="1" si="301"/>
        <v>5.0553447050606124</v>
      </c>
      <c r="H670" s="307">
        <f t="shared" ca="1" si="302"/>
        <v>-114.71969631074373</v>
      </c>
      <c r="I670" s="304">
        <f t="shared" ca="1" si="303"/>
        <v>114.83102904579516</v>
      </c>
      <c r="J670" s="306">
        <f t="shared" ca="1" si="304"/>
        <v>890.86852944611644</v>
      </c>
      <c r="K670" s="307">
        <f t="shared" ca="1" si="305"/>
        <v>-11.71996556849221</v>
      </c>
      <c r="L670" s="304">
        <f t="shared" ca="1" si="290"/>
        <v>890.94561806566662</v>
      </c>
      <c r="M670" s="306">
        <f t="shared" ca="1" si="306"/>
        <v>-1.5267578891068174</v>
      </c>
      <c r="N670" s="304">
        <f t="shared" ca="1" si="307"/>
        <v>-87.476783384123209</v>
      </c>
      <c r="P670" s="310">
        <f t="shared" ca="1" si="308"/>
        <v>23</v>
      </c>
      <c r="Q670" s="304">
        <f t="shared" ca="1" si="309"/>
        <v>0</v>
      </c>
      <c r="R670" s="306">
        <f t="shared" ca="1" si="310"/>
        <v>0</v>
      </c>
      <c r="S670" s="307">
        <f t="shared" ca="1" si="311"/>
        <v>5.081000000000004</v>
      </c>
      <c r="T670" s="304">
        <f t="shared" ca="1" si="291"/>
        <v>49.844610000000038</v>
      </c>
      <c r="U670" s="311">
        <f t="shared" ca="1" si="292"/>
        <v>0</v>
      </c>
      <c r="V670" s="306">
        <f t="shared" ca="1" si="293"/>
        <v>1.2264365375906954</v>
      </c>
      <c r="W670" s="304">
        <f t="shared" ca="1" si="294"/>
        <v>49.655462611133494</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2.7726789542400709E-2</v>
      </c>
      <c r="AH670" s="304">
        <f t="shared" ca="1" si="318"/>
        <v>-9.7727619068318976</v>
      </c>
    </row>
    <row r="671" spans="1:34" x14ac:dyDescent="0.2">
      <c r="A671" s="347">
        <f t="shared" ca="1" si="296"/>
        <v>1E-4</v>
      </c>
      <c r="B671" s="304">
        <f t="shared" ca="1" si="297"/>
        <v>42.406300000000542</v>
      </c>
      <c r="D671" s="306">
        <f t="shared" ca="1" si="298"/>
        <v>-0.43023858301053391</v>
      </c>
      <c r="E671" s="307">
        <f t="shared" ca="1" si="299"/>
        <v>-4.6701458809540242E-2</v>
      </c>
      <c r="F671" s="304">
        <f t="shared" ca="1" si="300"/>
        <v>0.4327658310978944</v>
      </c>
      <c r="G671" s="306">
        <f t="shared" ca="1" si="301"/>
        <v>5.0553016812023115</v>
      </c>
      <c r="H671" s="307">
        <f t="shared" ca="1" si="302"/>
        <v>-114.71970098088961</v>
      </c>
      <c r="I671" s="304">
        <f t="shared" ca="1" si="303"/>
        <v>114.83103181733017</v>
      </c>
      <c r="J671" s="306">
        <f t="shared" ca="1" si="304"/>
        <v>890.86852944611644</v>
      </c>
      <c r="K671" s="307">
        <f t="shared" ca="1" si="305"/>
        <v>-11.731437538356792</v>
      </c>
      <c r="L671" s="304">
        <f t="shared" ca="1" si="290"/>
        <v>890.94576904781491</v>
      </c>
      <c r="M671" s="306">
        <f t="shared" ca="1" si="306"/>
        <v>-1.5267582652050196</v>
      </c>
      <c r="N671" s="304">
        <f t="shared" ca="1" si="307"/>
        <v>-87.476804932962864</v>
      </c>
      <c r="P671" s="310">
        <f t="shared" ca="1" si="308"/>
        <v>23</v>
      </c>
      <c r="Q671" s="304">
        <f t="shared" ca="1" si="309"/>
        <v>0</v>
      </c>
      <c r="R671" s="306">
        <f t="shared" ca="1" si="310"/>
        <v>0</v>
      </c>
      <c r="S671" s="307">
        <f t="shared" ca="1" si="311"/>
        <v>5.081000000000004</v>
      </c>
      <c r="T671" s="304">
        <f t="shared" ca="1" si="291"/>
        <v>49.844610000000038</v>
      </c>
      <c r="U671" s="311">
        <f t="shared" ca="1" si="292"/>
        <v>0</v>
      </c>
      <c r="V671" s="306">
        <f t="shared" ca="1" si="293"/>
        <v>1.2264379445562863</v>
      </c>
      <c r="W671" s="304">
        <f t="shared" ca="1" si="294"/>
        <v>49.655521972731009</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2.7715268737118492E-2</v>
      </c>
      <c r="AH671" s="304">
        <f t="shared" ca="1" si="318"/>
        <v>-9.7727735900675956</v>
      </c>
    </row>
    <row r="672" spans="1:34" x14ac:dyDescent="0.2">
      <c r="A672" s="347">
        <f t="shared" ca="1" si="296"/>
        <v>1E-4</v>
      </c>
      <c r="B672" s="304">
        <f t="shared" ca="1" si="297"/>
        <v>42.406400000000545</v>
      </c>
      <c r="D672" s="306">
        <f t="shared" ca="1" si="298"/>
        <v>-0.4302354253842452</v>
      </c>
      <c r="E672" s="307">
        <f t="shared" ca="1" si="299"/>
        <v>-4.6689625271184809E-2</v>
      </c>
      <c r="F672" s="304">
        <f t="shared" ca="1" si="300"/>
        <v>0.43276141505860488</v>
      </c>
      <c r="G672" s="306">
        <f t="shared" ca="1" si="301"/>
        <v>5.0552586576597731</v>
      </c>
      <c r="H672" s="307">
        <f t="shared" ca="1" si="302"/>
        <v>-114.71970564985214</v>
      </c>
      <c r="I672" s="304">
        <f t="shared" ca="1" si="303"/>
        <v>114.83103458771311</v>
      </c>
      <c r="J672" s="306">
        <f t="shared" ca="1" si="304"/>
        <v>890.86852944611644</v>
      </c>
      <c r="K672" s="307">
        <f t="shared" ca="1" si="305"/>
        <v>-11.742909508688328</v>
      </c>
      <c r="L672" s="304">
        <f t="shared" ca="1" si="290"/>
        <v>890.94592017765888</v>
      </c>
      <c r="M672" s="306">
        <f t="shared" ca="1" si="306"/>
        <v>-1.5267586413000025</v>
      </c>
      <c r="N672" s="304">
        <f t="shared" ca="1" si="307"/>
        <v>-87.47682648161809</v>
      </c>
      <c r="P672" s="310">
        <f t="shared" ca="1" si="308"/>
        <v>23</v>
      </c>
      <c r="Q672" s="304">
        <f t="shared" ca="1" si="309"/>
        <v>0</v>
      </c>
      <c r="R672" s="306">
        <f t="shared" ca="1" si="310"/>
        <v>0</v>
      </c>
      <c r="S672" s="307">
        <f t="shared" ca="1" si="311"/>
        <v>5.081000000000004</v>
      </c>
      <c r="T672" s="304">
        <f t="shared" ca="1" si="291"/>
        <v>49.844610000000038</v>
      </c>
      <c r="U672" s="311">
        <f t="shared" ca="1" si="292"/>
        <v>0</v>
      </c>
      <c r="V672" s="306">
        <f t="shared" ca="1" si="293"/>
        <v>1.226439351523549</v>
      </c>
      <c r="W672" s="304">
        <f t="shared" ca="1" si="294"/>
        <v>49.655581333405379</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2.7703748110727844E-2</v>
      </c>
      <c r="AH672" s="304">
        <f t="shared" ca="1" si="318"/>
        <v>-9.7727852731216238</v>
      </c>
    </row>
    <row r="673" spans="1:34" x14ac:dyDescent="0.2">
      <c r="A673" s="347">
        <f t="shared" ca="1" si="296"/>
        <v>1E-4</v>
      </c>
      <c r="B673" s="304">
        <f t="shared" ca="1" si="297"/>
        <v>42.406500000000548</v>
      </c>
      <c r="D673" s="306">
        <f t="shared" ca="1" si="298"/>
        <v>-0.43023226777254781</v>
      </c>
      <c r="E673" s="307">
        <f t="shared" ca="1" si="299"/>
        <v>-4.6677791916717837E-2</v>
      </c>
      <c r="F673" s="304">
        <f t="shared" ca="1" si="300"/>
        <v>0.43275699935521517</v>
      </c>
      <c r="G673" s="306">
        <f t="shared" ca="1" si="301"/>
        <v>5.0552156344329955</v>
      </c>
      <c r="H673" s="307">
        <f t="shared" ca="1" si="302"/>
        <v>-114.71971031763134</v>
      </c>
      <c r="I673" s="304">
        <f t="shared" ca="1" si="303"/>
        <v>114.83103735694398</v>
      </c>
      <c r="J673" s="306">
        <f t="shared" ca="1" si="304"/>
        <v>890.86852944611644</v>
      </c>
      <c r="K673" s="307">
        <f t="shared" ca="1" si="305"/>
        <v>-11.754381479486701</v>
      </c>
      <c r="L673" s="304">
        <f t="shared" ca="1" si="290"/>
        <v>890.94607145519831</v>
      </c>
      <c r="M673" s="306">
        <f t="shared" ca="1" si="306"/>
        <v>-1.5267590173917669</v>
      </c>
      <c r="N673" s="304">
        <f t="shared" ca="1" si="307"/>
        <v>-87.476848030088902</v>
      </c>
      <c r="P673" s="310">
        <f t="shared" ca="1" si="308"/>
        <v>23</v>
      </c>
      <c r="Q673" s="304">
        <f t="shared" ca="1" si="309"/>
        <v>0</v>
      </c>
      <c r="R673" s="306">
        <f t="shared" ca="1" si="310"/>
        <v>0</v>
      </c>
      <c r="S673" s="307">
        <f t="shared" ca="1" si="311"/>
        <v>5.081000000000004</v>
      </c>
      <c r="T673" s="304">
        <f t="shared" ca="1" si="291"/>
        <v>49.844610000000038</v>
      </c>
      <c r="U673" s="311">
        <f t="shared" ca="1" si="292"/>
        <v>0</v>
      </c>
      <c r="V673" s="306">
        <f t="shared" ca="1" si="293"/>
        <v>1.2264407584924846</v>
      </c>
      <c r="W673" s="304">
        <f t="shared" ca="1" si="294"/>
        <v>49.655640693156698</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2.7692227663246527E-2</v>
      </c>
      <c r="AH673" s="304">
        <f t="shared" ca="1" si="318"/>
        <v>-9.7727969559939663</v>
      </c>
    </row>
    <row r="674" spans="1:34" x14ac:dyDescent="0.2">
      <c r="A674" s="347">
        <f t="shared" ca="1" si="296"/>
        <v>1E-4</v>
      </c>
      <c r="B674" s="304">
        <f t="shared" ca="1" si="297"/>
        <v>42.406600000000552</v>
      </c>
      <c r="D674" s="306">
        <f t="shared" ca="1" si="298"/>
        <v>-0.43022911017543647</v>
      </c>
      <c r="E674" s="307">
        <f t="shared" ca="1" si="299"/>
        <v>-4.6665958746121561E-2</v>
      </c>
      <c r="F674" s="304">
        <f t="shared" ca="1" si="300"/>
        <v>0.43275258398771299</v>
      </c>
      <c r="G674" s="306">
        <f t="shared" ca="1" si="301"/>
        <v>5.0551726115219777</v>
      </c>
      <c r="H674" s="307">
        <f t="shared" ca="1" si="302"/>
        <v>-114.71971498422721</v>
      </c>
      <c r="I674" s="304">
        <f t="shared" ca="1" si="303"/>
        <v>114.83104012502284</v>
      </c>
      <c r="J674" s="306">
        <f t="shared" ca="1" si="304"/>
        <v>890.86852944611644</v>
      </c>
      <c r="K674" s="307">
        <f t="shared" ca="1" si="305"/>
        <v>-11.765853450751795</v>
      </c>
      <c r="L674" s="304">
        <f t="shared" ca="1" si="290"/>
        <v>890.9462228804332</v>
      </c>
      <c r="M674" s="306">
        <f t="shared" ca="1" si="306"/>
        <v>-1.5267593934803121</v>
      </c>
      <c r="N674" s="304">
        <f t="shared" ca="1" si="307"/>
        <v>-87.476869578375258</v>
      </c>
      <c r="P674" s="310">
        <f t="shared" ca="1" si="308"/>
        <v>23</v>
      </c>
      <c r="Q674" s="304">
        <f t="shared" ca="1" si="309"/>
        <v>0</v>
      </c>
      <c r="R674" s="306">
        <f t="shared" ca="1" si="310"/>
        <v>0</v>
      </c>
      <c r="S674" s="307">
        <f t="shared" ca="1" si="311"/>
        <v>5.081000000000004</v>
      </c>
      <c r="T674" s="304">
        <f t="shared" ca="1" si="291"/>
        <v>49.844610000000038</v>
      </c>
      <c r="U674" s="311">
        <f t="shared" ca="1" si="292"/>
        <v>0</v>
      </c>
      <c r="V674" s="306">
        <f t="shared" ca="1" si="293"/>
        <v>1.2264421654630915</v>
      </c>
      <c r="W674" s="304">
        <f t="shared" ca="1" si="294"/>
        <v>49.655700051984915</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2.7680707394658555E-2</v>
      </c>
      <c r="AH674" s="304">
        <f t="shared" ca="1" si="318"/>
        <v>-9.7728086386846407</v>
      </c>
    </row>
    <row r="675" spans="1:34" x14ac:dyDescent="0.2">
      <c r="A675" s="347">
        <f t="shared" ca="1" si="296"/>
        <v>1E-4</v>
      </c>
      <c r="B675" s="304">
        <f t="shared" ca="1" si="297"/>
        <v>42.406700000000555</v>
      </c>
      <c r="D675" s="306">
        <f t="shared" ca="1" si="298"/>
        <v>-0.43022595259291752</v>
      </c>
      <c r="E675" s="307">
        <f t="shared" ca="1" si="299"/>
        <v>-4.6654125759406639E-2</v>
      </c>
      <c r="F675" s="304">
        <f t="shared" ca="1" si="300"/>
        <v>0.43274816895610069</v>
      </c>
      <c r="G675" s="306">
        <f t="shared" ca="1" si="301"/>
        <v>5.055129588926718</v>
      </c>
      <c r="H675" s="307">
        <f t="shared" ca="1" si="302"/>
        <v>-114.71971964963979</v>
      </c>
      <c r="I675" s="304">
        <f t="shared" ca="1" si="303"/>
        <v>114.83104289194971</v>
      </c>
      <c r="J675" s="306">
        <f t="shared" ca="1" si="304"/>
        <v>890.86852944611644</v>
      </c>
      <c r="K675" s="307">
        <f t="shared" ca="1" si="305"/>
        <v>-11.777325422483488</v>
      </c>
      <c r="L675" s="304">
        <f t="shared" ca="1" si="290"/>
        <v>890.94637445336355</v>
      </c>
      <c r="M675" s="306">
        <f t="shared" ca="1" si="306"/>
        <v>-1.5267597695656385</v>
      </c>
      <c r="N675" s="304">
        <f t="shared" ca="1" si="307"/>
        <v>-87.476891126477199</v>
      </c>
      <c r="P675" s="310">
        <f t="shared" ca="1" si="308"/>
        <v>23</v>
      </c>
      <c r="Q675" s="304">
        <f t="shared" ca="1" si="309"/>
        <v>0</v>
      </c>
      <c r="R675" s="306">
        <f t="shared" ca="1" si="310"/>
        <v>0</v>
      </c>
      <c r="S675" s="307">
        <f t="shared" ca="1" si="311"/>
        <v>5.081000000000004</v>
      </c>
      <c r="T675" s="304">
        <f t="shared" ca="1" si="291"/>
        <v>49.844610000000038</v>
      </c>
      <c r="U675" s="311">
        <f t="shared" ca="1" si="292"/>
        <v>0</v>
      </c>
      <c r="V675" s="306">
        <f t="shared" ca="1" si="293"/>
        <v>1.2264435724353715</v>
      </c>
      <c r="W675" s="304">
        <f t="shared" ca="1" si="294"/>
        <v>49.655759409890123</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2.766918730496748E-2</v>
      </c>
      <c r="AH675" s="304">
        <f t="shared" ca="1" si="318"/>
        <v>-9.7728203211936382</v>
      </c>
    </row>
    <row r="676" spans="1:34" x14ac:dyDescent="0.2">
      <c r="A676" s="347">
        <f t="shared" ca="1" si="296"/>
        <v>1E-4</v>
      </c>
      <c r="B676" s="304">
        <f t="shared" ca="1" si="297"/>
        <v>42.406800000000558</v>
      </c>
      <c r="D676" s="306">
        <f t="shared" ca="1" si="298"/>
        <v>-0.43022279502498773</v>
      </c>
      <c r="E676" s="307">
        <f t="shared" ca="1" si="299"/>
        <v>-4.6642292956551756E-2</v>
      </c>
      <c r="F676" s="304">
        <f t="shared" ca="1" si="300"/>
        <v>0.43274375426036754</v>
      </c>
      <c r="G676" s="306">
        <f t="shared" ca="1" si="301"/>
        <v>5.0550865666472156</v>
      </c>
      <c r="H676" s="307">
        <f t="shared" ca="1" si="302"/>
        <v>-114.71972431386908</v>
      </c>
      <c r="I676" s="304">
        <f t="shared" ca="1" si="303"/>
        <v>114.83104565772456</v>
      </c>
      <c r="J676" s="306">
        <f t="shared" ca="1" si="304"/>
        <v>890.86852944611644</v>
      </c>
      <c r="K676" s="307">
        <f t="shared" ca="1" si="305"/>
        <v>-11.788797394681662</v>
      </c>
      <c r="L676" s="304">
        <f t="shared" ca="1" si="290"/>
        <v>890.94652617398924</v>
      </c>
      <c r="M676" s="306">
        <f t="shared" ca="1" si="306"/>
        <v>-1.5267601456477462</v>
      </c>
      <c r="N676" s="304">
        <f t="shared" ca="1" si="307"/>
        <v>-87.476912674394725</v>
      </c>
      <c r="P676" s="310">
        <f t="shared" ca="1" si="308"/>
        <v>23</v>
      </c>
      <c r="Q676" s="304">
        <f t="shared" ca="1" si="309"/>
        <v>0</v>
      </c>
      <c r="R676" s="306">
        <f t="shared" ca="1" si="310"/>
        <v>0</v>
      </c>
      <c r="S676" s="307">
        <f t="shared" ca="1" si="311"/>
        <v>5.081000000000004</v>
      </c>
      <c r="T676" s="304">
        <f t="shared" ca="1" si="291"/>
        <v>49.844610000000038</v>
      </c>
      <c r="U676" s="311">
        <f t="shared" ca="1" si="292"/>
        <v>0</v>
      </c>
      <c r="V676" s="306">
        <f t="shared" ca="1" si="293"/>
        <v>1.2264449794093235</v>
      </c>
      <c r="W676" s="304">
        <f t="shared" ca="1" si="294"/>
        <v>49.655818766872251</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2.7657667394162644E-2</v>
      </c>
      <c r="AH676" s="304">
        <f t="shared" ca="1" si="318"/>
        <v>-9.7728320035209766</v>
      </c>
    </row>
    <row r="677" spans="1:34" x14ac:dyDescent="0.2">
      <c r="A677" s="347">
        <f t="shared" ca="1" si="296"/>
        <v>1E-4</v>
      </c>
      <c r="B677" s="304">
        <f t="shared" ca="1" si="297"/>
        <v>42.406900000000562</v>
      </c>
      <c r="D677" s="306">
        <f t="shared" ca="1" si="298"/>
        <v>-0.43021963747164693</v>
      </c>
      <c r="E677" s="307">
        <f t="shared" ca="1" si="299"/>
        <v>-4.6630460337571122E-2</v>
      </c>
      <c r="F677" s="304">
        <f t="shared" ca="1" si="300"/>
        <v>0.43273933990051</v>
      </c>
      <c r="G677" s="306">
        <f t="shared" ca="1" si="301"/>
        <v>5.0550435446834685</v>
      </c>
      <c r="H677" s="307">
        <f t="shared" ca="1" si="302"/>
        <v>-114.71972897691511</v>
      </c>
      <c r="I677" s="304">
        <f t="shared" ca="1" si="303"/>
        <v>114.83104842234744</v>
      </c>
      <c r="J677" s="306">
        <f t="shared" ca="1" si="304"/>
        <v>890.86852944611644</v>
      </c>
      <c r="K677" s="307">
        <f t="shared" ca="1" si="305"/>
        <v>-11.800269367346202</v>
      </c>
      <c r="L677" s="304">
        <f t="shared" ca="1" si="290"/>
        <v>890.94667804231017</v>
      </c>
      <c r="M677" s="306">
        <f t="shared" ca="1" si="306"/>
        <v>-1.5267605217266349</v>
      </c>
      <c r="N677" s="304">
        <f t="shared" ca="1" si="307"/>
        <v>-87.476934222127809</v>
      </c>
      <c r="P677" s="310">
        <f t="shared" ca="1" si="308"/>
        <v>23</v>
      </c>
      <c r="Q677" s="304">
        <f t="shared" ca="1" si="309"/>
        <v>0</v>
      </c>
      <c r="R677" s="306">
        <f t="shared" ca="1" si="310"/>
        <v>0</v>
      </c>
      <c r="S677" s="307">
        <f t="shared" ca="1" si="311"/>
        <v>5.081000000000004</v>
      </c>
      <c r="T677" s="304">
        <f t="shared" ca="1" si="291"/>
        <v>49.844610000000038</v>
      </c>
      <c r="U677" s="311">
        <f t="shared" ca="1" si="292"/>
        <v>0</v>
      </c>
      <c r="V677" s="306">
        <f t="shared" ca="1" si="293"/>
        <v>1.2264463863849477</v>
      </c>
      <c r="W677" s="304">
        <f t="shared" ca="1" si="294"/>
        <v>49.655878122931348</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2.7646147662251153E-2</v>
      </c>
      <c r="AH677" s="304">
        <f t="shared" ca="1" si="318"/>
        <v>-9.7728436856666434</v>
      </c>
    </row>
    <row r="678" spans="1:34" x14ac:dyDescent="0.2">
      <c r="A678" s="347">
        <f t="shared" ca="1" si="296"/>
        <v>1E-4</v>
      </c>
      <c r="B678" s="304">
        <f t="shared" ca="1" si="297"/>
        <v>42.407000000000565</v>
      </c>
      <c r="D678" s="306">
        <f t="shared" ca="1" si="298"/>
        <v>-0.43021647993289786</v>
      </c>
      <c r="E678" s="307">
        <f t="shared" ca="1" si="299"/>
        <v>-4.6618627902459409E-2</v>
      </c>
      <c r="F678" s="304">
        <f t="shared" ca="1" si="300"/>
        <v>0.43273492587652485</v>
      </c>
      <c r="G678" s="306">
        <f t="shared" ca="1" si="301"/>
        <v>5.0550005230354751</v>
      </c>
      <c r="H678" s="307">
        <f t="shared" ca="1" si="302"/>
        <v>-114.7197336387779</v>
      </c>
      <c r="I678" s="304">
        <f t="shared" ca="1" si="303"/>
        <v>114.83105118581837</v>
      </c>
      <c r="J678" s="306">
        <f t="shared" ca="1" si="304"/>
        <v>890.86852944611644</v>
      </c>
      <c r="K678" s="307">
        <f t="shared" ca="1" si="305"/>
        <v>-11.811741340476987</v>
      </c>
      <c r="L678" s="304">
        <f t="shared" ca="1" si="290"/>
        <v>890.94683005832644</v>
      </c>
      <c r="M678" s="306">
        <f t="shared" ca="1" si="306"/>
        <v>-1.5267608978023048</v>
      </c>
      <c r="N678" s="304">
        <f t="shared" ca="1" si="307"/>
        <v>-87.476955769676465</v>
      </c>
      <c r="P678" s="310">
        <f t="shared" ca="1" si="308"/>
        <v>23</v>
      </c>
      <c r="Q678" s="304">
        <f t="shared" ca="1" si="309"/>
        <v>0</v>
      </c>
      <c r="R678" s="306">
        <f t="shared" ca="1" si="310"/>
        <v>0</v>
      </c>
      <c r="S678" s="307">
        <f t="shared" ca="1" si="311"/>
        <v>5.081000000000004</v>
      </c>
      <c r="T678" s="304">
        <f t="shared" ca="1" si="291"/>
        <v>49.844610000000038</v>
      </c>
      <c r="U678" s="311">
        <f t="shared" ca="1" si="292"/>
        <v>0</v>
      </c>
      <c r="V678" s="306">
        <f t="shared" ca="1" si="293"/>
        <v>1.226447793362244</v>
      </c>
      <c r="W678" s="304">
        <f t="shared" ca="1" si="294"/>
        <v>49.655937478067422</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2.7634628109229453E-2</v>
      </c>
      <c r="AH678" s="304">
        <f t="shared" ca="1" si="318"/>
        <v>-9.7728553676306458</v>
      </c>
    </row>
    <row r="679" spans="1:34" x14ac:dyDescent="0.2">
      <c r="A679" s="347">
        <f t="shared" ca="1" si="296"/>
        <v>1E-4</v>
      </c>
      <c r="B679" s="304">
        <f t="shared" ca="1" si="297"/>
        <v>42.407100000000568</v>
      </c>
      <c r="D679" s="306">
        <f t="shared" ca="1" si="298"/>
        <v>-0.43021332240873877</v>
      </c>
      <c r="E679" s="307">
        <f t="shared" ca="1" si="299"/>
        <v>-4.6606795651211286E-2</v>
      </c>
      <c r="F679" s="304">
        <f t="shared" ca="1" si="300"/>
        <v>0.43273051218840486</v>
      </c>
      <c r="G679" s="306">
        <f t="shared" ca="1" si="301"/>
        <v>5.0549575017032344</v>
      </c>
      <c r="H679" s="307">
        <f t="shared" ca="1" si="302"/>
        <v>-114.71973829945746</v>
      </c>
      <c r="I679" s="304">
        <f t="shared" ca="1" si="303"/>
        <v>114.83105394813737</v>
      </c>
      <c r="J679" s="306">
        <f t="shared" ca="1" si="304"/>
        <v>890.86852944611644</v>
      </c>
      <c r="K679" s="307">
        <f t="shared" ca="1" si="305"/>
        <v>-11.823213314073898</v>
      </c>
      <c r="L679" s="304">
        <f t="shared" ca="1" si="290"/>
        <v>890.94698222203772</v>
      </c>
      <c r="M679" s="306">
        <f t="shared" ca="1" si="306"/>
        <v>-1.5267612738747562</v>
      </c>
      <c r="N679" s="304">
        <f t="shared" ca="1" si="307"/>
        <v>-87.476977317040735</v>
      </c>
      <c r="P679" s="310">
        <f t="shared" ca="1" si="308"/>
        <v>23</v>
      </c>
      <c r="Q679" s="304">
        <f t="shared" ca="1" si="309"/>
        <v>0</v>
      </c>
      <c r="R679" s="306">
        <f t="shared" ca="1" si="310"/>
        <v>0</v>
      </c>
      <c r="S679" s="307">
        <f t="shared" ca="1" si="311"/>
        <v>5.081000000000004</v>
      </c>
      <c r="T679" s="304">
        <f t="shared" ca="1" si="291"/>
        <v>49.844610000000038</v>
      </c>
      <c r="U679" s="311">
        <f t="shared" ca="1" si="292"/>
        <v>0</v>
      </c>
      <c r="V679" s="306">
        <f t="shared" ca="1" si="293"/>
        <v>1.2264492003412126</v>
      </c>
      <c r="W679" s="304">
        <f t="shared" ca="1" si="294"/>
        <v>49.655996832280486</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2.7623108735092217E-2</v>
      </c>
      <c r="AH679" s="304">
        <f t="shared" ca="1" si="318"/>
        <v>-9.7728670494129855</v>
      </c>
    </row>
    <row r="680" spans="1:34" x14ac:dyDescent="0.2">
      <c r="A680" s="347">
        <f t="shared" ca="1" si="296"/>
        <v>1E-4</v>
      </c>
      <c r="B680" s="304">
        <f t="shared" ca="1" si="297"/>
        <v>42.407200000000572</v>
      </c>
      <c r="D680" s="306">
        <f t="shared" ca="1" si="298"/>
        <v>-0.43021016489916808</v>
      </c>
      <c r="E680" s="307">
        <f t="shared" ca="1" si="299"/>
        <v>-4.6594963583824978E-2</v>
      </c>
      <c r="F680" s="304">
        <f t="shared" ca="1" si="300"/>
        <v>0.43272609883614294</v>
      </c>
      <c r="G680" s="306">
        <f t="shared" ca="1" si="301"/>
        <v>5.0549144806867448</v>
      </c>
      <c r="H680" s="307">
        <f t="shared" ca="1" si="302"/>
        <v>-114.71974295895382</v>
      </c>
      <c r="I680" s="304">
        <f t="shared" ca="1" si="303"/>
        <v>114.83105670930442</v>
      </c>
      <c r="J680" s="306">
        <f t="shared" ca="1" si="304"/>
        <v>890.86852944611644</v>
      </c>
      <c r="K680" s="307">
        <f t="shared" ca="1" si="305"/>
        <v>-11.83468528813682</v>
      </c>
      <c r="L680" s="304">
        <f t="shared" ca="1" si="290"/>
        <v>890.94713453344423</v>
      </c>
      <c r="M680" s="306">
        <f t="shared" ca="1" si="306"/>
        <v>-1.5267616499439887</v>
      </c>
      <c r="N680" s="304">
        <f t="shared" ca="1" si="307"/>
        <v>-87.476998864220548</v>
      </c>
      <c r="P680" s="310">
        <f t="shared" ca="1" si="308"/>
        <v>23</v>
      </c>
      <c r="Q680" s="304">
        <f t="shared" ca="1" si="309"/>
        <v>0</v>
      </c>
      <c r="R680" s="306">
        <f t="shared" ca="1" si="310"/>
        <v>0</v>
      </c>
      <c r="S680" s="307">
        <f t="shared" ca="1" si="311"/>
        <v>5.081000000000004</v>
      </c>
      <c r="T680" s="304">
        <f t="shared" ca="1" si="291"/>
        <v>49.844610000000038</v>
      </c>
      <c r="U680" s="311">
        <f t="shared" ca="1" si="292"/>
        <v>0</v>
      </c>
      <c r="V680" s="306">
        <f t="shared" ca="1" si="293"/>
        <v>1.2264506073218535</v>
      </c>
      <c r="W680" s="304">
        <f t="shared" ca="1" si="294"/>
        <v>49.656056185570527</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2.7611589539839443E-2</v>
      </c>
      <c r="AH680" s="304">
        <f t="shared" ca="1" si="318"/>
        <v>-9.7728787310136678</v>
      </c>
    </row>
    <row r="681" spans="1:34" x14ac:dyDescent="0.2">
      <c r="A681" s="347">
        <f t="shared" ca="1" si="296"/>
        <v>1E-4</v>
      </c>
      <c r="B681" s="304">
        <f t="shared" ca="1" si="297"/>
        <v>42.407300000000575</v>
      </c>
      <c r="D681" s="306">
        <f t="shared" ca="1" si="298"/>
        <v>-0.43020700740419016</v>
      </c>
      <c r="E681" s="307">
        <f t="shared" ca="1" si="299"/>
        <v>-4.658313170030226E-2</v>
      </c>
      <c r="F681" s="304">
        <f t="shared" ca="1" si="300"/>
        <v>0.43272168581973869</v>
      </c>
      <c r="G681" s="306">
        <f t="shared" ca="1" si="301"/>
        <v>5.0548714599860043</v>
      </c>
      <c r="H681" s="307">
        <f t="shared" ca="1" si="302"/>
        <v>-114.71974761726699</v>
      </c>
      <c r="I681" s="304">
        <f t="shared" ca="1" si="303"/>
        <v>114.8310594693196</v>
      </c>
      <c r="J681" s="306">
        <f t="shared" ca="1" si="304"/>
        <v>890.86852944611644</v>
      </c>
      <c r="K681" s="307">
        <f t="shared" ca="1" si="305"/>
        <v>-11.846157262665631</v>
      </c>
      <c r="L681" s="304">
        <f t="shared" ca="1" si="290"/>
        <v>890.94728699254586</v>
      </c>
      <c r="M681" s="306">
        <f t="shared" ca="1" si="306"/>
        <v>-1.5267620260100025</v>
      </c>
      <c r="N681" s="304">
        <f t="shared" ca="1" si="307"/>
        <v>-87.47702041121596</v>
      </c>
      <c r="P681" s="310">
        <f t="shared" ca="1" si="308"/>
        <v>23</v>
      </c>
      <c r="Q681" s="304">
        <f t="shared" ca="1" si="309"/>
        <v>0</v>
      </c>
      <c r="R681" s="306">
        <f t="shared" ca="1" si="310"/>
        <v>0</v>
      </c>
      <c r="S681" s="307">
        <f t="shared" ca="1" si="311"/>
        <v>5.081000000000004</v>
      </c>
      <c r="T681" s="304">
        <f t="shared" ca="1" si="291"/>
        <v>49.844610000000038</v>
      </c>
      <c r="U681" s="311">
        <f t="shared" ca="1" si="292"/>
        <v>0</v>
      </c>
      <c r="V681" s="306">
        <f t="shared" ca="1" si="293"/>
        <v>1.2264520143041664</v>
      </c>
      <c r="W681" s="304">
        <f t="shared" ca="1" si="294"/>
        <v>49.656115537937609</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2.7600070523469356E-2</v>
      </c>
      <c r="AH681" s="304">
        <f t="shared" ca="1" si="318"/>
        <v>-9.7728904124326874</v>
      </c>
    </row>
    <row r="682" spans="1:34" x14ac:dyDescent="0.2">
      <c r="A682" s="347">
        <f t="shared" ca="1" si="296"/>
        <v>1E-4</v>
      </c>
      <c r="B682" s="304">
        <f t="shared" ca="1" si="297"/>
        <v>42.407400000000578</v>
      </c>
      <c r="D682" s="306">
        <f t="shared" ca="1" si="298"/>
        <v>-0.43020384992380167</v>
      </c>
      <c r="E682" s="307">
        <f t="shared" ca="1" si="299"/>
        <v>-4.6571300000632476E-2</v>
      </c>
      <c r="F682" s="304">
        <f t="shared" ca="1" si="300"/>
        <v>0.4327172731391824</v>
      </c>
      <c r="G682" s="306">
        <f t="shared" ca="1" si="301"/>
        <v>5.0548284396010121</v>
      </c>
      <c r="H682" s="307">
        <f t="shared" ca="1" si="302"/>
        <v>-114.719752274397</v>
      </c>
      <c r="I682" s="304">
        <f t="shared" ca="1" si="303"/>
        <v>114.8310622281829</v>
      </c>
      <c r="J682" s="306">
        <f t="shared" ca="1" si="304"/>
        <v>890.86852944611644</v>
      </c>
      <c r="K682" s="307">
        <f t="shared" ca="1" si="305"/>
        <v>-11.857629237660214</v>
      </c>
      <c r="L682" s="304">
        <f t="shared" ca="1" si="290"/>
        <v>890.94743959934237</v>
      </c>
      <c r="M682" s="306">
        <f t="shared" ca="1" si="306"/>
        <v>-1.5267624020727979</v>
      </c>
      <c r="N682" s="304">
        <f t="shared" ca="1" si="307"/>
        <v>-87.477041958026973</v>
      </c>
      <c r="P682" s="310">
        <f t="shared" ca="1" si="308"/>
        <v>23</v>
      </c>
      <c r="Q682" s="304">
        <f t="shared" ca="1" si="309"/>
        <v>0</v>
      </c>
      <c r="R682" s="306">
        <f t="shared" ca="1" si="310"/>
        <v>0</v>
      </c>
      <c r="S682" s="307">
        <f t="shared" ca="1" si="311"/>
        <v>5.081000000000004</v>
      </c>
      <c r="T682" s="304">
        <f t="shared" ca="1" si="291"/>
        <v>49.844610000000038</v>
      </c>
      <c r="U682" s="311">
        <f t="shared" ca="1" si="292"/>
        <v>0</v>
      </c>
      <c r="V682" s="306">
        <f t="shared" ca="1" si="293"/>
        <v>1.2264534212881515</v>
      </c>
      <c r="W682" s="304">
        <f t="shared" ca="1" si="294"/>
        <v>49.65617488938171</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2.7588551685974849E-2</v>
      </c>
      <c r="AH682" s="304">
        <f t="shared" ca="1" si="318"/>
        <v>-9.7729020936700586</v>
      </c>
    </row>
    <row r="683" spans="1:34" x14ac:dyDescent="0.2">
      <c r="A683" s="347">
        <f t="shared" ca="1" si="296"/>
        <v>1E-4</v>
      </c>
      <c r="B683" s="304">
        <f t="shared" ca="1" si="297"/>
        <v>42.407500000000582</v>
      </c>
      <c r="D683" s="306">
        <f t="shared" ca="1" si="298"/>
        <v>-0.43020069245800269</v>
      </c>
      <c r="E683" s="307">
        <f t="shared" ca="1" si="299"/>
        <v>-4.6559468484817401E-2</v>
      </c>
      <c r="F683" s="304">
        <f t="shared" ca="1" si="300"/>
        <v>0.43271286079446925</v>
      </c>
      <c r="G683" s="306">
        <f t="shared" ca="1" si="301"/>
        <v>5.0547854195317665</v>
      </c>
      <c r="H683" s="307">
        <f t="shared" ca="1" si="302"/>
        <v>-114.71975693034385</v>
      </c>
      <c r="I683" s="304">
        <f t="shared" ca="1" si="303"/>
        <v>114.83106498589433</v>
      </c>
      <c r="J683" s="306">
        <f t="shared" ca="1" si="304"/>
        <v>890.86852944611644</v>
      </c>
      <c r="K683" s="307">
        <f t="shared" ca="1" si="305"/>
        <v>-11.869101213120452</v>
      </c>
      <c r="L683" s="304">
        <f t="shared" ca="1" si="290"/>
        <v>890.9475923538339</v>
      </c>
      <c r="M683" s="306">
        <f t="shared" ca="1" si="306"/>
        <v>-1.5267627781323745</v>
      </c>
      <c r="N683" s="304">
        <f t="shared" ca="1" si="307"/>
        <v>-87.477063504653557</v>
      </c>
      <c r="P683" s="310">
        <f t="shared" ca="1" si="308"/>
        <v>23</v>
      </c>
      <c r="Q683" s="304">
        <f t="shared" ca="1" si="309"/>
        <v>0</v>
      </c>
      <c r="R683" s="306">
        <f t="shared" ca="1" si="310"/>
        <v>0</v>
      </c>
      <c r="S683" s="307">
        <f t="shared" ca="1" si="311"/>
        <v>5.081000000000004</v>
      </c>
      <c r="T683" s="304">
        <f t="shared" ca="1" si="291"/>
        <v>49.844610000000038</v>
      </c>
      <c r="U683" s="311">
        <f t="shared" ca="1" si="292"/>
        <v>0</v>
      </c>
      <c r="V683" s="306">
        <f t="shared" ca="1" si="293"/>
        <v>1.2264548282738088</v>
      </c>
      <c r="W683" s="304">
        <f t="shared" ca="1" si="294"/>
        <v>49.656234239902851</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2.75770330273577E-2</v>
      </c>
      <c r="AH683" s="304">
        <f t="shared" ca="1" si="318"/>
        <v>-9.7729137747257759</v>
      </c>
    </row>
    <row r="684" spans="1:34" x14ac:dyDescent="0.2">
      <c r="A684" s="347">
        <f t="shared" ca="1" si="296"/>
        <v>1E-4</v>
      </c>
      <c r="B684" s="304">
        <f t="shared" ca="1" si="297"/>
        <v>42.407600000000585</v>
      </c>
      <c r="D684" s="306">
        <f t="shared" ca="1" si="298"/>
        <v>-0.43019753500679581</v>
      </c>
      <c r="E684" s="307">
        <f t="shared" ca="1" si="299"/>
        <v>-4.6547637152855259E-2</v>
      </c>
      <c r="F684" s="304">
        <f t="shared" ca="1" si="300"/>
        <v>0.4327084487855965</v>
      </c>
      <c r="G684" s="306">
        <f t="shared" ca="1" si="301"/>
        <v>5.0547423997782657</v>
      </c>
      <c r="H684" s="307">
        <f t="shared" ca="1" si="302"/>
        <v>-114.71976158510756</v>
      </c>
      <c r="I684" s="304">
        <f t="shared" ca="1" si="303"/>
        <v>114.8310677424539</v>
      </c>
      <c r="J684" s="306">
        <f t="shared" ca="1" si="304"/>
        <v>890.86852944611644</v>
      </c>
      <c r="K684" s="307">
        <f t="shared" ca="1" si="305"/>
        <v>-11.880573189046224</v>
      </c>
      <c r="L684" s="304">
        <f t="shared" ca="1" si="290"/>
        <v>890.9477452560202</v>
      </c>
      <c r="M684" s="306">
        <f t="shared" ca="1" si="306"/>
        <v>-1.5267631541887325</v>
      </c>
      <c r="N684" s="304">
        <f t="shared" ca="1" si="307"/>
        <v>-87.477085051095727</v>
      </c>
      <c r="P684" s="310">
        <f t="shared" ca="1" si="308"/>
        <v>23</v>
      </c>
      <c r="Q684" s="304">
        <f t="shared" ca="1" si="309"/>
        <v>0</v>
      </c>
      <c r="R684" s="306">
        <f t="shared" ca="1" si="310"/>
        <v>0</v>
      </c>
      <c r="S684" s="307">
        <f t="shared" ca="1" si="311"/>
        <v>5.081000000000004</v>
      </c>
      <c r="T684" s="304">
        <f t="shared" ca="1" si="291"/>
        <v>49.844610000000038</v>
      </c>
      <c r="U684" s="311">
        <f t="shared" ca="1" si="292"/>
        <v>0</v>
      </c>
      <c r="V684" s="306">
        <f t="shared" ca="1" si="293"/>
        <v>1.2264562352611383</v>
      </c>
      <c r="W684" s="304">
        <f t="shared" ca="1" si="294"/>
        <v>49.656293589501026</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2.756551454761258E-2</v>
      </c>
      <c r="AH684" s="304">
        <f t="shared" ca="1" si="318"/>
        <v>-9.7729254555998448</v>
      </c>
    </row>
    <row r="685" spans="1:34" x14ac:dyDescent="0.2">
      <c r="A685" s="347">
        <f t="shared" ca="1" si="296"/>
        <v>1E-4</v>
      </c>
      <c r="B685" s="304">
        <f t="shared" ca="1" si="297"/>
        <v>42.407700000000588</v>
      </c>
      <c r="D685" s="306">
        <f t="shared" ca="1" si="298"/>
        <v>-0.43019437757017931</v>
      </c>
      <c r="E685" s="307">
        <f t="shared" ca="1" si="299"/>
        <v>-4.6535806004744273E-2</v>
      </c>
      <c r="F685" s="304">
        <f t="shared" ca="1" si="300"/>
        <v>0.43270403711255712</v>
      </c>
      <c r="G685" s="306">
        <f t="shared" ca="1" si="301"/>
        <v>5.0546993803405087</v>
      </c>
      <c r="H685" s="307">
        <f t="shared" ca="1" si="302"/>
        <v>-114.71976623868817</v>
      </c>
      <c r="I685" s="304">
        <f t="shared" ca="1" si="303"/>
        <v>114.83107049786165</v>
      </c>
      <c r="J685" s="306">
        <f t="shared" ca="1" si="304"/>
        <v>890.86852944611644</v>
      </c>
      <c r="K685" s="307">
        <f t="shared" ca="1" si="305"/>
        <v>-11.892045165437414</v>
      </c>
      <c r="L685" s="304">
        <f t="shared" ca="1" si="290"/>
        <v>890.94789830590139</v>
      </c>
      <c r="M685" s="306">
        <f t="shared" ca="1" si="306"/>
        <v>-1.5267635302418721</v>
      </c>
      <c r="N685" s="304">
        <f t="shared" ca="1" si="307"/>
        <v>-87.477106597353497</v>
      </c>
      <c r="P685" s="310">
        <f t="shared" ca="1" si="308"/>
        <v>23</v>
      </c>
      <c r="Q685" s="304">
        <f t="shared" ca="1" si="309"/>
        <v>0</v>
      </c>
      <c r="R685" s="306">
        <f t="shared" ca="1" si="310"/>
        <v>0</v>
      </c>
      <c r="S685" s="307">
        <f t="shared" ca="1" si="311"/>
        <v>5.081000000000004</v>
      </c>
      <c r="T685" s="304">
        <f t="shared" ca="1" si="291"/>
        <v>49.844610000000038</v>
      </c>
      <c r="U685" s="311">
        <f t="shared" ca="1" si="292"/>
        <v>0</v>
      </c>
      <c r="V685" s="306">
        <f t="shared" ca="1" si="293"/>
        <v>1.2264576422501399</v>
      </c>
      <c r="W685" s="304">
        <f t="shared" ca="1" si="294"/>
        <v>49.656352938176262</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2.7553996246741264E-2</v>
      </c>
      <c r="AH685" s="304">
        <f t="shared" ca="1" si="318"/>
        <v>-9.7729371362922635</v>
      </c>
    </row>
    <row r="686" spans="1:34" x14ac:dyDescent="0.2">
      <c r="A686" s="347">
        <f t="shared" ca="1" si="296"/>
        <v>1E-4</v>
      </c>
      <c r="B686" s="304">
        <f t="shared" ca="1" si="297"/>
        <v>42.407800000000591</v>
      </c>
      <c r="D686" s="306">
        <f t="shared" ca="1" si="298"/>
        <v>-0.43019122014815359</v>
      </c>
      <c r="E686" s="307">
        <f t="shared" ca="1" si="299"/>
        <v>-4.6523975040484444E-2</v>
      </c>
      <c r="F686" s="304">
        <f t="shared" ca="1" si="300"/>
        <v>0.43269962577534632</v>
      </c>
      <c r="G686" s="306">
        <f t="shared" ca="1" si="301"/>
        <v>5.0546563612184938</v>
      </c>
      <c r="H686" s="307">
        <f t="shared" ca="1" si="302"/>
        <v>-114.71977089108567</v>
      </c>
      <c r="I686" s="304">
        <f t="shared" ca="1" si="303"/>
        <v>114.83107325211759</v>
      </c>
      <c r="J686" s="306">
        <f t="shared" ca="1" si="304"/>
        <v>890.86852944611644</v>
      </c>
      <c r="K686" s="307">
        <f t="shared" ca="1" si="305"/>
        <v>-11.903517142293904</v>
      </c>
      <c r="L686" s="304">
        <f t="shared" ca="1" si="290"/>
        <v>890.94805150347736</v>
      </c>
      <c r="M686" s="306">
        <f t="shared" ca="1" si="306"/>
        <v>-1.526763906291793</v>
      </c>
      <c r="N686" s="304">
        <f t="shared" ca="1" si="307"/>
        <v>-87.477128143426853</v>
      </c>
      <c r="P686" s="310">
        <f t="shared" ca="1" si="308"/>
        <v>23</v>
      </c>
      <c r="Q686" s="304">
        <f t="shared" ca="1" si="309"/>
        <v>0</v>
      </c>
      <c r="R686" s="306">
        <f t="shared" ca="1" si="310"/>
        <v>0</v>
      </c>
      <c r="S686" s="307">
        <f t="shared" ca="1" si="311"/>
        <v>5.081000000000004</v>
      </c>
      <c r="T686" s="304">
        <f t="shared" ca="1" si="291"/>
        <v>49.844610000000038</v>
      </c>
      <c r="U686" s="311">
        <f t="shared" ca="1" si="292"/>
        <v>0</v>
      </c>
      <c r="V686" s="306">
        <f t="shared" ca="1" si="293"/>
        <v>1.2264590492408136</v>
      </c>
      <c r="W686" s="304">
        <f t="shared" ca="1" si="294"/>
        <v>49.656412285928582</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2.75424781247402E-2</v>
      </c>
      <c r="AH686" s="304">
        <f t="shared" ca="1" si="318"/>
        <v>-9.7729488168030354</v>
      </c>
    </row>
    <row r="687" spans="1:34" x14ac:dyDescent="0.2">
      <c r="A687" s="347">
        <f t="shared" ca="1" si="296"/>
        <v>1E-4</v>
      </c>
      <c r="B687" s="304">
        <f t="shared" ca="1" si="297"/>
        <v>42.407900000000595</v>
      </c>
      <c r="D687" s="306">
        <f t="shared" ca="1" si="298"/>
        <v>-0.43018806274071919</v>
      </c>
      <c r="E687" s="307">
        <f t="shared" ca="1" si="299"/>
        <v>-4.6512144260063337E-2</v>
      </c>
      <c r="F687" s="304">
        <f t="shared" ca="1" si="300"/>
        <v>0.43269521477395828</v>
      </c>
      <c r="G687" s="306">
        <f t="shared" ca="1" si="301"/>
        <v>5.0546133424122202</v>
      </c>
      <c r="H687" s="307">
        <f t="shared" ca="1" si="302"/>
        <v>-114.7197755423001</v>
      </c>
      <c r="I687" s="304">
        <f t="shared" ca="1" si="303"/>
        <v>114.83107600522172</v>
      </c>
      <c r="J687" s="306">
        <f t="shared" ca="1" si="304"/>
        <v>890.86852944611644</v>
      </c>
      <c r="K687" s="307">
        <f t="shared" ca="1" si="305"/>
        <v>-11.914989119615573</v>
      </c>
      <c r="L687" s="304">
        <f t="shared" ca="1" si="290"/>
        <v>890.94820484874799</v>
      </c>
      <c r="M687" s="306">
        <f t="shared" ca="1" si="306"/>
        <v>-1.5267642823384955</v>
      </c>
      <c r="N687" s="304">
        <f t="shared" ca="1" si="307"/>
        <v>-87.477149689315809</v>
      </c>
      <c r="P687" s="310">
        <f t="shared" ca="1" si="308"/>
        <v>23</v>
      </c>
      <c r="Q687" s="304">
        <f t="shared" ca="1" si="309"/>
        <v>0</v>
      </c>
      <c r="R687" s="306">
        <f t="shared" ca="1" si="310"/>
        <v>0</v>
      </c>
      <c r="S687" s="307">
        <f t="shared" ca="1" si="311"/>
        <v>5.081000000000004</v>
      </c>
      <c r="T687" s="304">
        <f t="shared" ca="1" si="291"/>
        <v>49.844610000000038</v>
      </c>
      <c r="U687" s="311">
        <f t="shared" ca="1" si="292"/>
        <v>0</v>
      </c>
      <c r="V687" s="306">
        <f t="shared" ca="1" si="293"/>
        <v>1.2264604562331591</v>
      </c>
      <c r="W687" s="304">
        <f t="shared" ca="1" si="294"/>
        <v>49.656471632757935</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2.7530960181605835E-2</v>
      </c>
      <c r="AH687" s="304">
        <f t="shared" ca="1" si="318"/>
        <v>-9.7729604971321677</v>
      </c>
    </row>
    <row r="688" spans="1:34" x14ac:dyDescent="0.2">
      <c r="A688" s="347">
        <f t="shared" ca="1" si="296"/>
        <v>1E-4</v>
      </c>
      <c r="B688" s="304">
        <f t="shared" ca="1" si="297"/>
        <v>42.408000000000598</v>
      </c>
      <c r="D688" s="306">
        <f t="shared" ca="1" si="298"/>
        <v>-0.43018490534787596</v>
      </c>
      <c r="E688" s="307">
        <f t="shared" ca="1" si="299"/>
        <v>-4.6500313663500492E-2</v>
      </c>
      <c r="F688" s="304">
        <f t="shared" ca="1" si="300"/>
        <v>0.43269080410838978</v>
      </c>
      <c r="G688" s="306">
        <f t="shared" ca="1" si="301"/>
        <v>5.054570323921685</v>
      </c>
      <c r="H688" s="307">
        <f t="shared" ca="1" si="302"/>
        <v>-114.71978019233147</v>
      </c>
      <c r="I688" s="304">
        <f t="shared" ca="1" si="303"/>
        <v>114.83107875717408</v>
      </c>
      <c r="J688" s="306">
        <f t="shared" ca="1" si="304"/>
        <v>890.86852944611644</v>
      </c>
      <c r="K688" s="307">
        <f t="shared" ca="1" si="305"/>
        <v>-11.926461097402305</v>
      </c>
      <c r="L688" s="304">
        <f t="shared" ca="1" si="290"/>
        <v>890.94835834171317</v>
      </c>
      <c r="M688" s="306">
        <f t="shared" ca="1" si="306"/>
        <v>-1.5267646583819794</v>
      </c>
      <c r="N688" s="304">
        <f t="shared" ca="1" si="307"/>
        <v>-87.47717123502035</v>
      </c>
      <c r="P688" s="310">
        <f t="shared" ca="1" si="308"/>
        <v>23</v>
      </c>
      <c r="Q688" s="304">
        <f t="shared" ca="1" si="309"/>
        <v>0</v>
      </c>
      <c r="R688" s="306">
        <f t="shared" ca="1" si="310"/>
        <v>0</v>
      </c>
      <c r="S688" s="307">
        <f t="shared" ca="1" si="311"/>
        <v>5.081000000000004</v>
      </c>
      <c r="T688" s="304">
        <f t="shared" ca="1" si="291"/>
        <v>49.844610000000038</v>
      </c>
      <c r="U688" s="311">
        <f t="shared" ca="1" si="292"/>
        <v>0</v>
      </c>
      <c r="V688" s="306">
        <f t="shared" ca="1" si="293"/>
        <v>1.2264618632271773</v>
      </c>
      <c r="W688" s="304">
        <f t="shared" ca="1" si="294"/>
        <v>49.656530978664421</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2.7519442417345275E-2</v>
      </c>
      <c r="AH688" s="304">
        <f t="shared" ca="1" si="318"/>
        <v>-9.7729721772796481</v>
      </c>
    </row>
    <row r="689" spans="1:34" x14ac:dyDescent="0.2">
      <c r="A689" s="347">
        <f t="shared" ca="1" si="296"/>
        <v>1E-4</v>
      </c>
      <c r="B689" s="304">
        <f t="shared" ca="1" si="297"/>
        <v>42.408100000000601</v>
      </c>
      <c r="D689" s="306">
        <f t="shared" ca="1" si="298"/>
        <v>-0.43018174796962522</v>
      </c>
      <c r="E689" s="307">
        <f t="shared" ca="1" si="299"/>
        <v>-4.6488483250765711E-2</v>
      </c>
      <c r="F689" s="304">
        <f t="shared" ca="1" si="300"/>
        <v>0.43268639377863372</v>
      </c>
      <c r="G689" s="306">
        <f t="shared" ca="1" si="301"/>
        <v>5.0545273057468885</v>
      </c>
      <c r="H689" s="307">
        <f t="shared" ca="1" si="302"/>
        <v>-114.7197848411798</v>
      </c>
      <c r="I689" s="304">
        <f t="shared" ca="1" si="303"/>
        <v>114.8310815079747</v>
      </c>
      <c r="J689" s="306">
        <f t="shared" ca="1" si="304"/>
        <v>890.86852944611644</v>
      </c>
      <c r="K689" s="307">
        <f t="shared" ca="1" si="305"/>
        <v>-11.93793307565398</v>
      </c>
      <c r="L689" s="304">
        <f t="shared" ca="1" si="290"/>
        <v>890.94851198237313</v>
      </c>
      <c r="M689" s="306">
        <f t="shared" ca="1" si="306"/>
        <v>-1.526765034422245</v>
      </c>
      <c r="N689" s="304">
        <f t="shared" ca="1" si="307"/>
        <v>-87.477192780540491</v>
      </c>
      <c r="P689" s="310">
        <f t="shared" ca="1" si="308"/>
        <v>23</v>
      </c>
      <c r="Q689" s="304">
        <f t="shared" ca="1" si="309"/>
        <v>0</v>
      </c>
      <c r="R689" s="306">
        <f t="shared" ca="1" si="310"/>
        <v>0</v>
      </c>
      <c r="S689" s="307">
        <f t="shared" ca="1" si="311"/>
        <v>5.081000000000004</v>
      </c>
      <c r="T689" s="304">
        <f t="shared" ca="1" si="291"/>
        <v>49.844610000000038</v>
      </c>
      <c r="U689" s="311">
        <f t="shared" ca="1" si="292"/>
        <v>0</v>
      </c>
      <c r="V689" s="306">
        <f t="shared" ca="1" si="293"/>
        <v>1.2264632702228673</v>
      </c>
      <c r="W689" s="304">
        <f t="shared" ca="1" si="294"/>
        <v>49.656590323648011</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2.7507924831938979E-2</v>
      </c>
      <c r="AH689" s="304">
        <f t="shared" ca="1" si="318"/>
        <v>-9.7729838572454995</v>
      </c>
    </row>
    <row r="690" spans="1:34" x14ac:dyDescent="0.2">
      <c r="A690" s="347">
        <f t="shared" ca="1" si="296"/>
        <v>1E-4</v>
      </c>
      <c r="B690" s="304">
        <f t="shared" ca="1" si="297"/>
        <v>42.408200000000605</v>
      </c>
      <c r="D690" s="306">
        <f t="shared" ca="1" si="298"/>
        <v>-0.43017859060596481</v>
      </c>
      <c r="E690" s="307">
        <f t="shared" ca="1" si="299"/>
        <v>-4.6476653021874981E-2</v>
      </c>
      <c r="F690" s="304">
        <f t="shared" ca="1" si="300"/>
        <v>0.43268198378468453</v>
      </c>
      <c r="G690" s="306">
        <f t="shared" ca="1" si="301"/>
        <v>5.0544842878878278</v>
      </c>
      <c r="H690" s="307">
        <f t="shared" ca="1" si="302"/>
        <v>-114.71978948884511</v>
      </c>
      <c r="I690" s="304">
        <f t="shared" ca="1" si="303"/>
        <v>114.83108425762356</v>
      </c>
      <c r="J690" s="306">
        <f t="shared" ca="1" si="304"/>
        <v>890.86852944611644</v>
      </c>
      <c r="K690" s="307">
        <f t="shared" ca="1" si="305"/>
        <v>-11.949405054370482</v>
      </c>
      <c r="L690" s="304">
        <f t="shared" ca="1" si="290"/>
        <v>890.94866577072742</v>
      </c>
      <c r="M690" s="306">
        <f t="shared" ca="1" si="306"/>
        <v>-1.5267654104592923</v>
      </c>
      <c r="N690" s="304">
        <f t="shared" ca="1" si="307"/>
        <v>-87.477214325876247</v>
      </c>
      <c r="P690" s="310">
        <f t="shared" ca="1" si="308"/>
        <v>23</v>
      </c>
      <c r="Q690" s="304">
        <f t="shared" ca="1" si="309"/>
        <v>0</v>
      </c>
      <c r="R690" s="306">
        <f t="shared" ca="1" si="310"/>
        <v>0</v>
      </c>
      <c r="S690" s="307">
        <f t="shared" ca="1" si="311"/>
        <v>5.081000000000004</v>
      </c>
      <c r="T690" s="304">
        <f t="shared" ca="1" si="291"/>
        <v>49.844610000000038</v>
      </c>
      <c r="U690" s="311">
        <f t="shared" ca="1" si="292"/>
        <v>0</v>
      </c>
      <c r="V690" s="306">
        <f t="shared" ca="1" si="293"/>
        <v>1.2264646772202292</v>
      </c>
      <c r="W690" s="304">
        <f t="shared" ca="1" si="294"/>
        <v>49.656649667708692</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2.7496407425394054E-2</v>
      </c>
      <c r="AH690" s="304">
        <f t="shared" ca="1" si="318"/>
        <v>-9.772995537029713</v>
      </c>
    </row>
    <row r="691" spans="1:34" x14ac:dyDescent="0.2">
      <c r="A691" s="347">
        <f t="shared" ca="1" si="296"/>
        <v>1E-4</v>
      </c>
      <c r="B691" s="304">
        <f t="shared" ca="1" si="297"/>
        <v>42.408300000000608</v>
      </c>
      <c r="D691" s="306">
        <f t="shared" ca="1" si="298"/>
        <v>-0.43017543325689483</v>
      </c>
      <c r="E691" s="307">
        <f t="shared" ca="1" si="299"/>
        <v>-4.6464822976822973E-2</v>
      </c>
      <c r="F691" s="304">
        <f t="shared" ca="1" si="300"/>
        <v>0.43267757412653668</v>
      </c>
      <c r="G691" s="306">
        <f t="shared" ca="1" si="301"/>
        <v>5.0544412703445021</v>
      </c>
      <c r="H691" s="307">
        <f t="shared" ca="1" si="302"/>
        <v>-114.7197941353274</v>
      </c>
      <c r="I691" s="304">
        <f t="shared" ca="1" si="303"/>
        <v>114.8310870061207</v>
      </c>
      <c r="J691" s="306">
        <f t="shared" ca="1" si="304"/>
        <v>890.86852944611644</v>
      </c>
      <c r="K691" s="307">
        <f t="shared" ca="1" si="305"/>
        <v>-11.960877033551691</v>
      </c>
      <c r="L691" s="304">
        <f t="shared" ca="1" si="290"/>
        <v>890.94881970677636</v>
      </c>
      <c r="M691" s="306">
        <f t="shared" ca="1" si="306"/>
        <v>-1.526765786493121</v>
      </c>
      <c r="N691" s="304">
        <f t="shared" ca="1" si="307"/>
        <v>-87.477235871027588</v>
      </c>
      <c r="P691" s="310">
        <f t="shared" ca="1" si="308"/>
        <v>23</v>
      </c>
      <c r="Q691" s="304">
        <f t="shared" ca="1" si="309"/>
        <v>0</v>
      </c>
      <c r="R691" s="306">
        <f t="shared" ca="1" si="310"/>
        <v>0</v>
      </c>
      <c r="S691" s="307">
        <f t="shared" ca="1" si="311"/>
        <v>5.081000000000004</v>
      </c>
      <c r="T691" s="304">
        <f t="shared" ca="1" si="291"/>
        <v>49.844610000000038</v>
      </c>
      <c r="U691" s="311">
        <f t="shared" ca="1" si="292"/>
        <v>0</v>
      </c>
      <c r="V691" s="306">
        <f t="shared" ca="1" si="293"/>
        <v>1.2264660842192634</v>
      </c>
      <c r="W691" s="304">
        <f t="shared" ca="1" si="294"/>
        <v>49.656709010846505</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2.7484890197714051E-2</v>
      </c>
      <c r="AH691" s="304">
        <f t="shared" ca="1" si="318"/>
        <v>-9.773007216632287</v>
      </c>
    </row>
    <row r="692" spans="1:34" x14ac:dyDescent="0.2">
      <c r="A692" s="347">
        <f t="shared" ca="1" si="296"/>
        <v>1E-4</v>
      </c>
      <c r="B692" s="304">
        <f t="shared" ca="1" si="297"/>
        <v>42.408400000000611</v>
      </c>
      <c r="D692" s="306">
        <f t="shared" ca="1" si="298"/>
        <v>-0.43017227592241819</v>
      </c>
      <c r="E692" s="307">
        <f t="shared" ca="1" si="299"/>
        <v>-4.6452993115606134E-2</v>
      </c>
      <c r="F692" s="304">
        <f t="shared" ca="1" si="300"/>
        <v>0.43267316480418755</v>
      </c>
      <c r="G692" s="306">
        <f t="shared" ca="1" si="301"/>
        <v>5.0543982531169096</v>
      </c>
      <c r="H692" s="307">
        <f t="shared" ca="1" si="302"/>
        <v>-114.71979878062672</v>
      </c>
      <c r="I692" s="304">
        <f t="shared" ca="1" si="303"/>
        <v>114.83108975346614</v>
      </c>
      <c r="J692" s="306">
        <f t="shared" ca="1" si="304"/>
        <v>890.86852944611644</v>
      </c>
      <c r="K692" s="307">
        <f t="shared" ca="1" si="305"/>
        <v>-11.972349013197489</v>
      </c>
      <c r="L692" s="304">
        <f t="shared" ca="1" si="290"/>
        <v>890.94897379051952</v>
      </c>
      <c r="M692" s="306">
        <f t="shared" ca="1" si="306"/>
        <v>-1.5267661625237317</v>
      </c>
      <c r="N692" s="304">
        <f t="shared" ca="1" si="307"/>
        <v>-87.477257415994544</v>
      </c>
      <c r="P692" s="310">
        <f t="shared" ca="1" si="308"/>
        <v>23</v>
      </c>
      <c r="Q692" s="304">
        <f t="shared" ca="1" si="309"/>
        <v>0</v>
      </c>
      <c r="R692" s="306">
        <f t="shared" ca="1" si="310"/>
        <v>0</v>
      </c>
      <c r="S692" s="307">
        <f t="shared" ca="1" si="311"/>
        <v>5.081000000000004</v>
      </c>
      <c r="T692" s="304">
        <f t="shared" ca="1" si="291"/>
        <v>49.844610000000038</v>
      </c>
      <c r="U692" s="311">
        <f t="shared" ca="1" si="292"/>
        <v>0</v>
      </c>
      <c r="V692" s="306">
        <f t="shared" ca="1" si="293"/>
        <v>1.2264674912199698</v>
      </c>
      <c r="W692" s="304">
        <f t="shared" ca="1" si="294"/>
        <v>49.656768353061487</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2.7473373148888314E-2</v>
      </c>
      <c r="AH692" s="304">
        <f t="shared" ca="1" si="318"/>
        <v>-9.7730188960532303</v>
      </c>
    </row>
    <row r="693" spans="1:34" x14ac:dyDescent="0.2">
      <c r="A693" s="347">
        <f t="shared" ca="1" si="296"/>
        <v>1E-4</v>
      </c>
      <c r="B693" s="304">
        <f t="shared" ca="1" si="297"/>
        <v>42.408500000000615</v>
      </c>
      <c r="D693" s="306">
        <f t="shared" ca="1" si="298"/>
        <v>-0.43016911860253138</v>
      </c>
      <c r="E693" s="307">
        <f t="shared" ca="1" si="299"/>
        <v>-4.6441163438213806E-2</v>
      </c>
      <c r="F693" s="304">
        <f t="shared" ca="1" si="300"/>
        <v>0.43266875581762726</v>
      </c>
      <c r="G693" s="306">
        <f t="shared" ca="1" si="301"/>
        <v>5.0543552362050495</v>
      </c>
      <c r="H693" s="307">
        <f t="shared" ca="1" si="302"/>
        <v>-114.71980342474306</v>
      </c>
      <c r="I693" s="304">
        <f t="shared" ca="1" si="303"/>
        <v>114.83109249965989</v>
      </c>
      <c r="J693" s="306">
        <f t="shared" ca="1" si="304"/>
        <v>890.86852944611644</v>
      </c>
      <c r="K693" s="307">
        <f t="shared" ca="1" si="305"/>
        <v>-11.983820993307758</v>
      </c>
      <c r="L693" s="304">
        <f t="shared" ca="1" si="290"/>
        <v>890.94912802195699</v>
      </c>
      <c r="M693" s="306">
        <f t="shared" ca="1" si="306"/>
        <v>-1.5267665385511238</v>
      </c>
      <c r="N693" s="304">
        <f t="shared" ca="1" si="307"/>
        <v>-87.477278960777085</v>
      </c>
      <c r="P693" s="310">
        <f t="shared" ca="1" si="308"/>
        <v>23</v>
      </c>
      <c r="Q693" s="304">
        <f t="shared" ca="1" si="309"/>
        <v>0</v>
      </c>
      <c r="R693" s="306">
        <f t="shared" ca="1" si="310"/>
        <v>0</v>
      </c>
      <c r="S693" s="307">
        <f t="shared" ca="1" si="311"/>
        <v>5.081000000000004</v>
      </c>
      <c r="T693" s="304">
        <f t="shared" ca="1" si="291"/>
        <v>49.844610000000038</v>
      </c>
      <c r="U693" s="311">
        <f t="shared" ca="1" si="292"/>
        <v>0</v>
      </c>
      <c r="V693" s="306">
        <f t="shared" ca="1" si="293"/>
        <v>1.2264688982223479</v>
      </c>
      <c r="W693" s="304">
        <f t="shared" ca="1" si="294"/>
        <v>49.656827694353581</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2.7461856278911512E-2</v>
      </c>
      <c r="AH693" s="304">
        <f t="shared" ca="1" si="318"/>
        <v>-9.7730305752925499</v>
      </c>
    </row>
    <row r="694" spans="1:34" x14ac:dyDescent="0.2">
      <c r="A694" s="347">
        <f t="shared" ca="1" si="296"/>
        <v>1E-4</v>
      </c>
      <c r="B694" s="304">
        <f t="shared" ca="1" si="297"/>
        <v>42.408600000000618</v>
      </c>
      <c r="D694" s="306">
        <f t="shared" ca="1" si="298"/>
        <v>-0.43016596129723828</v>
      </c>
      <c r="E694" s="307">
        <f t="shared" ca="1" si="299"/>
        <v>-4.6429333944658424E-2</v>
      </c>
      <c r="F694" s="304">
        <f t="shared" ca="1" si="300"/>
        <v>0.43266434716685603</v>
      </c>
      <c r="G694" s="306">
        <f t="shared" ca="1" si="301"/>
        <v>5.0543122196089199</v>
      </c>
      <c r="H694" s="307">
        <f t="shared" ca="1" si="302"/>
        <v>-114.71980806767645</v>
      </c>
      <c r="I694" s="304">
        <f t="shared" ca="1" si="303"/>
        <v>114.83109524470196</v>
      </c>
      <c r="J694" s="306">
        <f t="shared" ca="1" si="304"/>
        <v>890.86852944611644</v>
      </c>
      <c r="K694" s="307">
        <f t="shared" ca="1" si="305"/>
        <v>-11.995292973882378</v>
      </c>
      <c r="L694" s="304">
        <f t="shared" ca="1" si="290"/>
        <v>890.94928240108891</v>
      </c>
      <c r="M694" s="306">
        <f t="shared" ca="1" si="306"/>
        <v>-1.5267669145752976</v>
      </c>
      <c r="N694" s="304">
        <f t="shared" ca="1" si="307"/>
        <v>-87.47730050537524</v>
      </c>
      <c r="P694" s="310">
        <f t="shared" ca="1" si="308"/>
        <v>23</v>
      </c>
      <c r="Q694" s="304">
        <f t="shared" ca="1" si="309"/>
        <v>0</v>
      </c>
      <c r="R694" s="306">
        <f t="shared" ca="1" si="310"/>
        <v>0</v>
      </c>
      <c r="S694" s="307">
        <f t="shared" ca="1" si="311"/>
        <v>5.081000000000004</v>
      </c>
      <c r="T694" s="304">
        <f t="shared" ca="1" si="291"/>
        <v>49.844610000000038</v>
      </c>
      <c r="U694" s="311">
        <f t="shared" ca="1" si="292"/>
        <v>0</v>
      </c>
      <c r="V694" s="306">
        <f t="shared" ca="1" si="293"/>
        <v>1.2264703052263983</v>
      </c>
      <c r="W694" s="304">
        <f t="shared" ca="1" si="294"/>
        <v>49.656887034722843</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2.7450339587794303E-2</v>
      </c>
      <c r="AH694" s="304">
        <f t="shared" ca="1" si="318"/>
        <v>-9.7730422543502353</v>
      </c>
    </row>
    <row r="695" spans="1:34" x14ac:dyDescent="0.2">
      <c r="A695" s="347">
        <f t="shared" ca="1" si="296"/>
        <v>1E-4</v>
      </c>
      <c r="B695" s="304">
        <f t="shared" ca="1" si="297"/>
        <v>42.408700000000621</v>
      </c>
      <c r="D695" s="306">
        <f t="shared" ca="1" si="298"/>
        <v>-0.43016280400653761</v>
      </c>
      <c r="E695" s="307">
        <f t="shared" ca="1" si="299"/>
        <v>-4.6417504634931106E-2</v>
      </c>
      <c r="F695" s="304">
        <f t="shared" ca="1" si="300"/>
        <v>0.43265993885186638</v>
      </c>
      <c r="G695" s="306">
        <f t="shared" ca="1" si="301"/>
        <v>5.054269203328519</v>
      </c>
      <c r="H695" s="307">
        <f t="shared" ca="1" si="302"/>
        <v>-114.71981270942692</v>
      </c>
      <c r="I695" s="304">
        <f t="shared" ca="1" si="303"/>
        <v>114.83109798859239</v>
      </c>
      <c r="J695" s="306">
        <f t="shared" ca="1" si="304"/>
        <v>890.86852944611644</v>
      </c>
      <c r="K695" s="307">
        <f t="shared" ca="1" si="305"/>
        <v>-12.006764954921234</v>
      </c>
      <c r="L695" s="304">
        <f t="shared" ca="1" si="290"/>
        <v>890.94943692791492</v>
      </c>
      <c r="M695" s="306">
        <f t="shared" ca="1" si="306"/>
        <v>-1.5267672905962533</v>
      </c>
      <c r="N695" s="304">
        <f t="shared" ca="1" si="307"/>
        <v>-87.477322049789009</v>
      </c>
      <c r="P695" s="310">
        <f t="shared" ca="1" si="308"/>
        <v>23</v>
      </c>
      <c r="Q695" s="304">
        <f t="shared" ca="1" si="309"/>
        <v>0</v>
      </c>
      <c r="R695" s="306">
        <f t="shared" ca="1" si="310"/>
        <v>0</v>
      </c>
      <c r="S695" s="307">
        <f t="shared" ca="1" si="311"/>
        <v>5.081000000000004</v>
      </c>
      <c r="T695" s="304">
        <f t="shared" ca="1" si="291"/>
        <v>49.844610000000038</v>
      </c>
      <c r="U695" s="311">
        <f t="shared" ca="1" si="292"/>
        <v>0</v>
      </c>
      <c r="V695" s="306">
        <f t="shared" ca="1" si="293"/>
        <v>1.2264717122321203</v>
      </c>
      <c r="W695" s="304">
        <f t="shared" ca="1" si="294"/>
        <v>49.656946374169266</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2.7438823075526031E-2</v>
      </c>
      <c r="AH695" s="304">
        <f t="shared" ca="1" si="318"/>
        <v>-9.7730539332262953</v>
      </c>
    </row>
    <row r="696" spans="1:34" x14ac:dyDescent="0.2">
      <c r="A696" s="347">
        <f t="shared" ca="1" si="296"/>
        <v>1E-4</v>
      </c>
      <c r="B696" s="304">
        <f t="shared" ca="1" si="297"/>
        <v>42.408800000000625</v>
      </c>
      <c r="D696" s="306">
        <f t="shared" ca="1" si="298"/>
        <v>-0.4301596467304275</v>
      </c>
      <c r="E696" s="307">
        <f t="shared" ca="1" si="299"/>
        <v>-4.6405675509031852E-2</v>
      </c>
      <c r="F696" s="304">
        <f t="shared" ca="1" si="300"/>
        <v>0.43265553087265135</v>
      </c>
      <c r="G696" s="306">
        <f t="shared" ca="1" si="301"/>
        <v>5.0542261873638461</v>
      </c>
      <c r="H696" s="307">
        <f t="shared" ca="1" si="302"/>
        <v>-114.71981734999447</v>
      </c>
      <c r="I696" s="304">
        <f t="shared" ca="1" si="303"/>
        <v>114.83110073133118</v>
      </c>
      <c r="J696" s="306">
        <f t="shared" ca="1" si="304"/>
        <v>890.86852944611644</v>
      </c>
      <c r="K696" s="307">
        <f t="shared" ca="1" si="305"/>
        <v>-12.018236936424206</v>
      </c>
      <c r="L696" s="304">
        <f t="shared" ca="1" si="290"/>
        <v>890.94959160243525</v>
      </c>
      <c r="M696" s="306">
        <f t="shared" ca="1" si="306"/>
        <v>-1.5267676666139909</v>
      </c>
      <c r="N696" s="304">
        <f t="shared" ca="1" si="307"/>
        <v>-87.477343594018407</v>
      </c>
      <c r="P696" s="310">
        <f t="shared" ca="1" si="308"/>
        <v>23</v>
      </c>
      <c r="Q696" s="304">
        <f t="shared" ca="1" si="309"/>
        <v>0</v>
      </c>
      <c r="R696" s="306">
        <f t="shared" ca="1" si="310"/>
        <v>0</v>
      </c>
      <c r="S696" s="307">
        <f t="shared" ca="1" si="311"/>
        <v>5.081000000000004</v>
      </c>
      <c r="T696" s="304">
        <f t="shared" ca="1" si="291"/>
        <v>49.844610000000038</v>
      </c>
      <c r="U696" s="311">
        <f t="shared" ca="1" si="292"/>
        <v>0</v>
      </c>
      <c r="V696" s="306">
        <f t="shared" ca="1" si="293"/>
        <v>1.2264731192395149</v>
      </c>
      <c r="W696" s="304">
        <f t="shared" ca="1" si="294"/>
        <v>49.657005712692893</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2.7427306742106694E-2</v>
      </c>
      <c r="AH696" s="304">
        <f t="shared" ca="1" si="318"/>
        <v>-9.77306561192073</v>
      </c>
    </row>
    <row r="697" spans="1:34" x14ac:dyDescent="0.2">
      <c r="A697" s="347">
        <f t="shared" ca="1" si="296"/>
        <v>1E-4</v>
      </c>
      <c r="B697" s="304">
        <f t="shared" ca="1" si="297"/>
        <v>42.408900000000628</v>
      </c>
      <c r="D697" s="306">
        <f t="shared" ca="1" si="298"/>
        <v>-0.43015648946890866</v>
      </c>
      <c r="E697" s="307">
        <f t="shared" ca="1" si="299"/>
        <v>-4.6393846566950003E-2</v>
      </c>
      <c r="F697" s="304">
        <f t="shared" ca="1" si="300"/>
        <v>0.43265112322920535</v>
      </c>
      <c r="G697" s="306">
        <f t="shared" ca="1" si="301"/>
        <v>5.0541831717148993</v>
      </c>
      <c r="H697" s="307">
        <f t="shared" ca="1" si="302"/>
        <v>-114.71982198937913</v>
      </c>
      <c r="I697" s="304">
        <f t="shared" ca="1" si="303"/>
        <v>114.83110347291834</v>
      </c>
      <c r="J697" s="306">
        <f t="shared" ca="1" si="304"/>
        <v>890.86852944611644</v>
      </c>
      <c r="K697" s="307">
        <f t="shared" ca="1" si="305"/>
        <v>-12.029708918391174</v>
      </c>
      <c r="L697" s="304">
        <f t="shared" ca="1" si="290"/>
        <v>890.94974642464945</v>
      </c>
      <c r="M697" s="306">
        <f t="shared" ca="1" si="306"/>
        <v>-1.5267680426285102</v>
      </c>
      <c r="N697" s="304">
        <f t="shared" ca="1" si="307"/>
        <v>-87.477365138063391</v>
      </c>
      <c r="P697" s="310">
        <f t="shared" ca="1" si="308"/>
        <v>23</v>
      </c>
      <c r="Q697" s="304">
        <f t="shared" ca="1" si="309"/>
        <v>0</v>
      </c>
      <c r="R697" s="306">
        <f t="shared" ca="1" si="310"/>
        <v>0</v>
      </c>
      <c r="S697" s="307">
        <f t="shared" ca="1" si="311"/>
        <v>5.081000000000004</v>
      </c>
      <c r="T697" s="304">
        <f t="shared" ca="1" si="291"/>
        <v>49.844610000000038</v>
      </c>
      <c r="U697" s="311">
        <f t="shared" ca="1" si="292"/>
        <v>0</v>
      </c>
      <c r="V697" s="306">
        <f t="shared" ca="1" si="293"/>
        <v>1.2264745262485812</v>
      </c>
      <c r="W697" s="304">
        <f t="shared" ca="1" si="294"/>
        <v>49.657065050293703</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2.7415790587530964E-2</v>
      </c>
      <c r="AH697" s="304">
        <f t="shared" ca="1" si="318"/>
        <v>-9.7730772904335481</v>
      </c>
    </row>
    <row r="698" spans="1:34" x14ac:dyDescent="0.2">
      <c r="A698" s="347">
        <f t="shared" ca="1" si="296"/>
        <v>1E-4</v>
      </c>
      <c r="B698" s="304">
        <f t="shared" ca="1" si="297"/>
        <v>42.409000000000631</v>
      </c>
      <c r="D698" s="306">
        <f t="shared" ca="1" si="298"/>
        <v>-0.43015333222198338</v>
      </c>
      <c r="E698" s="307">
        <f t="shared" ca="1" si="299"/>
        <v>-4.6382017808692666E-2</v>
      </c>
      <c r="F698" s="304">
        <f t="shared" ca="1" si="300"/>
        <v>0.43264671592152631</v>
      </c>
      <c r="G698" s="306">
        <f t="shared" ca="1" si="301"/>
        <v>5.0541401563816768</v>
      </c>
      <c r="H698" s="307">
        <f t="shared" ca="1" si="302"/>
        <v>-114.71982662758091</v>
      </c>
      <c r="I698" s="304">
        <f t="shared" ca="1" si="303"/>
        <v>114.83110621335393</v>
      </c>
      <c r="J698" s="306">
        <f t="shared" ca="1" si="304"/>
        <v>890.86852944611644</v>
      </c>
      <c r="K698" s="307">
        <f t="shared" ca="1" si="305"/>
        <v>-12.041180900822022</v>
      </c>
      <c r="L698" s="304">
        <f t="shared" ca="1" si="290"/>
        <v>890.94990139455786</v>
      </c>
      <c r="M698" s="306">
        <f t="shared" ca="1" si="306"/>
        <v>-1.5267684186398112</v>
      </c>
      <c r="N698" s="304">
        <f t="shared" ca="1" si="307"/>
        <v>-87.477386681923988</v>
      </c>
      <c r="P698" s="310">
        <f t="shared" ca="1" si="308"/>
        <v>23</v>
      </c>
      <c r="Q698" s="304">
        <f t="shared" ca="1" si="309"/>
        <v>0</v>
      </c>
      <c r="R698" s="306">
        <f t="shared" ca="1" si="310"/>
        <v>0</v>
      </c>
      <c r="S698" s="307">
        <f t="shared" ca="1" si="311"/>
        <v>5.081000000000004</v>
      </c>
      <c r="T698" s="304">
        <f t="shared" ca="1" si="291"/>
        <v>49.844610000000038</v>
      </c>
      <c r="U698" s="311">
        <f t="shared" ca="1" si="292"/>
        <v>0</v>
      </c>
      <c r="V698" s="306">
        <f t="shared" ca="1" si="293"/>
        <v>1.2264759332593196</v>
      </c>
      <c r="W698" s="304">
        <f t="shared" ca="1" si="294"/>
        <v>49.657124386971731</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2.7404274611800616E-2</v>
      </c>
      <c r="AH698" s="304">
        <f t="shared" ca="1" si="318"/>
        <v>-9.7730889687647444</v>
      </c>
    </row>
    <row r="699" spans="1:34" x14ac:dyDescent="0.2">
      <c r="A699" s="347">
        <f t="shared" ca="1" si="296"/>
        <v>1E-4</v>
      </c>
      <c r="B699" s="304">
        <f t="shared" ca="1" si="297"/>
        <v>42.409100000000635</v>
      </c>
      <c r="D699" s="306">
        <f t="shared" ca="1" si="298"/>
        <v>-0.43015017498965219</v>
      </c>
      <c r="E699" s="307">
        <f t="shared" ca="1" si="299"/>
        <v>-4.6370189234252734E-2</v>
      </c>
      <c r="F699" s="304">
        <f t="shared" ca="1" si="300"/>
        <v>0.43264230894960887</v>
      </c>
      <c r="G699" s="306">
        <f t="shared" ca="1" si="301"/>
        <v>5.0540971413641778</v>
      </c>
      <c r="H699" s="307">
        <f t="shared" ca="1" si="302"/>
        <v>-114.71983126459983</v>
      </c>
      <c r="I699" s="304">
        <f t="shared" ca="1" si="303"/>
        <v>114.83110895263793</v>
      </c>
      <c r="J699" s="306">
        <f t="shared" ca="1" si="304"/>
        <v>890.86852944611644</v>
      </c>
      <c r="K699" s="307">
        <f t="shared" ca="1" si="305"/>
        <v>-12.052652883716631</v>
      </c>
      <c r="L699" s="304">
        <f t="shared" ca="1" si="290"/>
        <v>890.95005651216013</v>
      </c>
      <c r="M699" s="306">
        <f t="shared" ca="1" si="306"/>
        <v>-1.5267687946478943</v>
      </c>
      <c r="N699" s="304">
        <f t="shared" ca="1" si="307"/>
        <v>-87.477408225600215</v>
      </c>
      <c r="P699" s="310">
        <f t="shared" ca="1" si="308"/>
        <v>23</v>
      </c>
      <c r="Q699" s="304">
        <f t="shared" ca="1" si="309"/>
        <v>0</v>
      </c>
      <c r="R699" s="306">
        <f t="shared" ca="1" si="310"/>
        <v>0</v>
      </c>
      <c r="S699" s="307">
        <f t="shared" ca="1" si="311"/>
        <v>5.081000000000004</v>
      </c>
      <c r="T699" s="304">
        <f t="shared" ca="1" si="291"/>
        <v>49.844610000000038</v>
      </c>
      <c r="U699" s="311">
        <f t="shared" ca="1" si="292"/>
        <v>0</v>
      </c>
      <c r="V699" s="306">
        <f t="shared" ca="1" si="293"/>
        <v>1.2264773402717297</v>
      </c>
      <c r="W699" s="304">
        <f t="shared" ca="1" si="294"/>
        <v>49.657183722726977</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2.7392758814910323E-2</v>
      </c>
      <c r="AH699" s="304">
        <f t="shared" ca="1" si="318"/>
        <v>-9.773100646914326</v>
      </c>
    </row>
    <row r="700" spans="1:34" x14ac:dyDescent="0.2">
      <c r="A700" s="347">
        <f t="shared" ca="1" si="296"/>
        <v>1E-4</v>
      </c>
      <c r="B700" s="304">
        <f t="shared" ca="1" si="297"/>
        <v>42.409200000000638</v>
      </c>
      <c r="D700" s="306">
        <f t="shared" ca="1" si="298"/>
        <v>-0.43014701777191122</v>
      </c>
      <c r="E700" s="307">
        <f t="shared" ca="1" si="299"/>
        <v>-4.6358360843628432E-2</v>
      </c>
      <c r="F700" s="304">
        <f t="shared" ca="1" si="300"/>
        <v>0.43263790231344385</v>
      </c>
      <c r="G700" s="306">
        <f t="shared" ca="1" si="301"/>
        <v>5.0540541266624004</v>
      </c>
      <c r="H700" s="307">
        <f t="shared" ca="1" si="302"/>
        <v>-114.71983590043591</v>
      </c>
      <c r="I700" s="304">
        <f t="shared" ca="1" si="303"/>
        <v>114.83111169077036</v>
      </c>
      <c r="J700" s="306">
        <f t="shared" ca="1" si="304"/>
        <v>890.86852944611644</v>
      </c>
      <c r="K700" s="307">
        <f t="shared" ca="1" si="305"/>
        <v>-12.064124867074883</v>
      </c>
      <c r="L700" s="304">
        <f t="shared" ca="1" si="290"/>
        <v>890.95021177745639</v>
      </c>
      <c r="M700" s="306">
        <f t="shared" ca="1" si="306"/>
        <v>-1.5267691706527593</v>
      </c>
      <c r="N700" s="304">
        <f t="shared" ca="1" si="307"/>
        <v>-87.477429769092055</v>
      </c>
      <c r="P700" s="310">
        <f t="shared" ca="1" si="308"/>
        <v>23</v>
      </c>
      <c r="Q700" s="304">
        <f t="shared" ca="1" si="309"/>
        <v>0</v>
      </c>
      <c r="R700" s="306">
        <f t="shared" ca="1" si="310"/>
        <v>0</v>
      </c>
      <c r="S700" s="307">
        <f t="shared" ca="1" si="311"/>
        <v>5.081000000000004</v>
      </c>
      <c r="T700" s="304">
        <f t="shared" ca="1" si="291"/>
        <v>49.844610000000038</v>
      </c>
      <c r="U700" s="311">
        <f t="shared" ca="1" si="292"/>
        <v>0</v>
      </c>
      <c r="V700" s="306">
        <f t="shared" ca="1" si="293"/>
        <v>1.2264787472858121</v>
      </c>
      <c r="W700" s="304">
        <f t="shared" ca="1" si="294"/>
        <v>49.657243057559427</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2.7381243196856531E-2</v>
      </c>
      <c r="AH700" s="304">
        <f t="shared" ca="1" si="318"/>
        <v>-9.7731123248822946</v>
      </c>
    </row>
    <row r="701" spans="1:34" x14ac:dyDescent="0.2">
      <c r="A701" s="347">
        <f t="shared" ca="1" si="296"/>
        <v>1E-4</v>
      </c>
      <c r="B701" s="304">
        <f t="shared" ca="1" si="297"/>
        <v>42.409300000000641</v>
      </c>
      <c r="D701" s="306">
        <f t="shared" ca="1" si="298"/>
        <v>-0.43014386056876269</v>
      </c>
      <c r="E701" s="307">
        <f t="shared" ca="1" si="299"/>
        <v>-4.6346532636823312E-2</v>
      </c>
      <c r="F701" s="304">
        <f t="shared" ca="1" si="300"/>
        <v>0.4326334960130287</v>
      </c>
      <c r="G701" s="306">
        <f t="shared" ca="1" si="301"/>
        <v>5.0540111122763438</v>
      </c>
      <c r="H701" s="307">
        <f t="shared" ca="1" si="302"/>
        <v>-114.71984053508918</v>
      </c>
      <c r="I701" s="304">
        <f t="shared" ca="1" si="303"/>
        <v>114.83111442775126</v>
      </c>
      <c r="J701" s="306">
        <f t="shared" ca="1" si="304"/>
        <v>890.86852944611644</v>
      </c>
      <c r="K701" s="307">
        <f t="shared" ca="1" si="305"/>
        <v>-12.075596850896659</v>
      </c>
      <c r="L701" s="304">
        <f t="shared" ca="1" si="290"/>
        <v>890.95036719044651</v>
      </c>
      <c r="M701" s="306">
        <f t="shared" ca="1" si="306"/>
        <v>-1.5267695466544062</v>
      </c>
      <c r="N701" s="304">
        <f t="shared" ca="1" si="307"/>
        <v>-87.477451312399509</v>
      </c>
      <c r="P701" s="310">
        <f t="shared" ca="1" si="308"/>
        <v>23</v>
      </c>
      <c r="Q701" s="304">
        <f t="shared" ca="1" si="309"/>
        <v>0</v>
      </c>
      <c r="R701" s="306">
        <f t="shared" ca="1" si="310"/>
        <v>0</v>
      </c>
      <c r="S701" s="307">
        <f t="shared" ca="1" si="311"/>
        <v>5.081000000000004</v>
      </c>
      <c r="T701" s="304">
        <f t="shared" ca="1" si="291"/>
        <v>49.844610000000038</v>
      </c>
      <c r="U701" s="311">
        <f t="shared" ca="1" si="292"/>
        <v>0</v>
      </c>
      <c r="V701" s="306">
        <f t="shared" ca="1" si="293"/>
        <v>1.226480154301566</v>
      </c>
      <c r="W701" s="304">
        <f t="shared" ca="1" si="294"/>
        <v>49.657302391469138</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2.7369727757648121E-2</v>
      </c>
      <c r="AH701" s="304">
        <f t="shared" ca="1" si="318"/>
        <v>-9.773124002668645</v>
      </c>
    </row>
    <row r="702" spans="1:34" x14ac:dyDescent="0.2">
      <c r="A702" s="347">
        <f t="shared" ca="1" si="296"/>
        <v>1E-4</v>
      </c>
      <c r="B702" s="304">
        <f t="shared" ca="1" si="297"/>
        <v>42.409400000000645</v>
      </c>
      <c r="D702" s="306">
        <f t="shared" ca="1" si="298"/>
        <v>-0.43014070338020766</v>
      </c>
      <c r="E702" s="307">
        <f t="shared" ca="1" si="299"/>
        <v>-4.633470461382494E-2</v>
      </c>
      <c r="F702" s="304">
        <f t="shared" ca="1" si="300"/>
        <v>0.43262909004835792</v>
      </c>
      <c r="G702" s="306">
        <f t="shared" ca="1" si="301"/>
        <v>5.0539680982060062</v>
      </c>
      <c r="H702" s="307">
        <f t="shared" ca="1" si="302"/>
        <v>-114.71984516855964</v>
      </c>
      <c r="I702" s="304">
        <f t="shared" ca="1" si="303"/>
        <v>114.83111716358063</v>
      </c>
      <c r="J702" s="306">
        <f t="shared" ca="1" si="304"/>
        <v>890.86852944611644</v>
      </c>
      <c r="K702" s="307">
        <f t="shared" ca="1" si="305"/>
        <v>-12.08706883518184</v>
      </c>
      <c r="L702" s="304">
        <f t="shared" ca="1" si="290"/>
        <v>890.95052275113039</v>
      </c>
      <c r="M702" s="306">
        <f t="shared" ca="1" si="306"/>
        <v>-1.5267699226528351</v>
      </c>
      <c r="N702" s="304">
        <f t="shared" ca="1" si="307"/>
        <v>-87.477472855522592</v>
      </c>
      <c r="P702" s="310">
        <f t="shared" ca="1" si="308"/>
        <v>23</v>
      </c>
      <c r="Q702" s="304">
        <f t="shared" ca="1" si="309"/>
        <v>0</v>
      </c>
      <c r="R702" s="306">
        <f t="shared" ca="1" si="310"/>
        <v>0</v>
      </c>
      <c r="S702" s="307">
        <f t="shared" ca="1" si="311"/>
        <v>5.081000000000004</v>
      </c>
      <c r="T702" s="304">
        <f t="shared" ca="1" si="291"/>
        <v>49.844610000000038</v>
      </c>
      <c r="U702" s="311">
        <f t="shared" ca="1" si="292"/>
        <v>0</v>
      </c>
      <c r="V702" s="306">
        <f t="shared" ca="1" si="293"/>
        <v>1.2264815613189923</v>
      </c>
      <c r="W702" s="304">
        <f t="shared" ca="1" si="294"/>
        <v>49.657361724456109</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2.7358212497267331E-2</v>
      </c>
      <c r="AH702" s="304">
        <f t="shared" ca="1" si="318"/>
        <v>-9.7731356802733913</v>
      </c>
    </row>
    <row r="703" spans="1:34" x14ac:dyDescent="0.2">
      <c r="A703" s="347">
        <f t="shared" ca="1" si="296"/>
        <v>1E-4</v>
      </c>
      <c r="B703" s="304">
        <f t="shared" ca="1" si="297"/>
        <v>42.409500000000648</v>
      </c>
      <c r="D703" s="306">
        <f t="shared" ca="1" si="298"/>
        <v>-0.43013754620624606</v>
      </c>
      <c r="E703" s="307">
        <f t="shared" ca="1" si="299"/>
        <v>-4.6322876774635091E-2</v>
      </c>
      <c r="F703" s="304">
        <f t="shared" ca="1" si="300"/>
        <v>0.43262468441942664</v>
      </c>
      <c r="G703" s="306">
        <f t="shared" ca="1" si="301"/>
        <v>5.0539250844513859</v>
      </c>
      <c r="H703" s="307">
        <f t="shared" ca="1" si="302"/>
        <v>-114.71984980084733</v>
      </c>
      <c r="I703" s="304">
        <f t="shared" ca="1" si="303"/>
        <v>114.83111989825849</v>
      </c>
      <c r="J703" s="306">
        <f t="shared" ca="1" si="304"/>
        <v>890.86852944611644</v>
      </c>
      <c r="K703" s="307">
        <f t="shared" ca="1" si="305"/>
        <v>-12.09854081993031</v>
      </c>
      <c r="L703" s="304">
        <f t="shared" ca="1" si="290"/>
        <v>890.95067845950803</v>
      </c>
      <c r="M703" s="306">
        <f t="shared" ca="1" si="306"/>
        <v>-1.5267702986480458</v>
      </c>
      <c r="N703" s="304">
        <f t="shared" ca="1" si="307"/>
        <v>-87.477494398461289</v>
      </c>
      <c r="P703" s="310">
        <f t="shared" ca="1" si="308"/>
        <v>23</v>
      </c>
      <c r="Q703" s="304">
        <f t="shared" ca="1" si="309"/>
        <v>0</v>
      </c>
      <c r="R703" s="306">
        <f t="shared" ca="1" si="310"/>
        <v>0</v>
      </c>
      <c r="S703" s="307">
        <f t="shared" ca="1" si="311"/>
        <v>5.081000000000004</v>
      </c>
      <c r="T703" s="304">
        <f t="shared" ca="1" si="291"/>
        <v>49.844610000000038</v>
      </c>
      <c r="U703" s="311">
        <f t="shared" ca="1" si="292"/>
        <v>0</v>
      </c>
      <c r="V703" s="306">
        <f t="shared" ca="1" si="293"/>
        <v>1.2264829683380902</v>
      </c>
      <c r="W703" s="304">
        <f t="shared" ca="1" si="294"/>
        <v>49.657421056520334</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2.734669741571949E-2</v>
      </c>
      <c r="AH703" s="304">
        <f t="shared" ca="1" si="318"/>
        <v>-9.77314735769653</v>
      </c>
    </row>
    <row r="704" spans="1:34" x14ac:dyDescent="0.2">
      <c r="A704" s="347">
        <f t="shared" ca="1" si="296"/>
        <v>1E-4</v>
      </c>
      <c r="B704" s="304">
        <f t="shared" ca="1" si="297"/>
        <v>42.409600000000651</v>
      </c>
      <c r="D704" s="306">
        <f t="shared" ca="1" si="298"/>
        <v>-0.43013438904687851</v>
      </c>
      <c r="E704" s="307">
        <f t="shared" ca="1" si="299"/>
        <v>-4.6311049119253767E-2</v>
      </c>
      <c r="F704" s="304">
        <f t="shared" ca="1" si="300"/>
        <v>0.43262027912623024</v>
      </c>
      <c r="G704" s="306">
        <f t="shared" ca="1" si="301"/>
        <v>5.053882071012481</v>
      </c>
      <c r="H704" s="307">
        <f t="shared" ca="1" si="302"/>
        <v>-114.71985443195224</v>
      </c>
      <c r="I704" s="304">
        <f t="shared" ca="1" si="303"/>
        <v>114.83112263178487</v>
      </c>
      <c r="J704" s="306">
        <f t="shared" ca="1" si="304"/>
        <v>890.86852944611644</v>
      </c>
      <c r="K704" s="307">
        <f t="shared" ca="1" si="305"/>
        <v>-12.110012805141951</v>
      </c>
      <c r="L704" s="304">
        <f t="shared" ca="1" si="290"/>
        <v>890.9508343155793</v>
      </c>
      <c r="M704" s="306">
        <f t="shared" ca="1" si="306"/>
        <v>-1.5267706746400389</v>
      </c>
      <c r="N704" s="304">
        <f t="shared" ca="1" si="307"/>
        <v>-87.477515941215614</v>
      </c>
      <c r="P704" s="310">
        <f t="shared" ca="1" si="308"/>
        <v>23</v>
      </c>
      <c r="Q704" s="304">
        <f t="shared" ca="1" si="309"/>
        <v>0</v>
      </c>
      <c r="R704" s="306">
        <f t="shared" ca="1" si="310"/>
        <v>0</v>
      </c>
      <c r="S704" s="307">
        <f t="shared" ca="1" si="311"/>
        <v>5.081000000000004</v>
      </c>
      <c r="T704" s="304">
        <f t="shared" ca="1" si="291"/>
        <v>49.844610000000038</v>
      </c>
      <c r="U704" s="311">
        <f t="shared" ca="1" si="292"/>
        <v>0</v>
      </c>
      <c r="V704" s="306">
        <f t="shared" ca="1" si="293"/>
        <v>1.2264843753588599</v>
      </c>
      <c r="W704" s="304">
        <f t="shared" ca="1" si="294"/>
        <v>49.657480387661835</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2.733518251300282E-2</v>
      </c>
      <c r="AH704" s="304">
        <f t="shared" ca="1" si="318"/>
        <v>-9.7731590349380628</v>
      </c>
    </row>
    <row r="705" spans="1:34" x14ac:dyDescent="0.2">
      <c r="A705" s="347">
        <f t="shared" ca="1" si="296"/>
        <v>1E-4</v>
      </c>
      <c r="B705" s="304">
        <f t="shared" ca="1" si="297"/>
        <v>42.409700000000655</v>
      </c>
      <c r="D705" s="306">
        <f t="shared" ca="1" si="298"/>
        <v>-0.43013123190210095</v>
      </c>
      <c r="E705" s="307">
        <f t="shared" ca="1" si="299"/>
        <v>-4.629922164767919E-2</v>
      </c>
      <c r="F705" s="304">
        <f t="shared" ca="1" si="300"/>
        <v>0.43261587416875941</v>
      </c>
      <c r="G705" s="306">
        <f t="shared" ca="1" si="301"/>
        <v>5.0538390578892907</v>
      </c>
      <c r="H705" s="307">
        <f t="shared" ca="1" si="302"/>
        <v>-114.7198590618744</v>
      </c>
      <c r="I705" s="304">
        <f t="shared" ca="1" si="303"/>
        <v>114.83112536415975</v>
      </c>
      <c r="J705" s="306">
        <f t="shared" ca="1" si="304"/>
        <v>890.86852944611644</v>
      </c>
      <c r="K705" s="307">
        <f t="shared" ca="1" si="305"/>
        <v>-12.121484790816641</v>
      </c>
      <c r="L705" s="304">
        <f t="shared" ca="1" si="290"/>
        <v>890.9509903193441</v>
      </c>
      <c r="M705" s="306">
        <f t="shared" ca="1" si="306"/>
        <v>-1.5267710506288139</v>
      </c>
      <c r="N705" s="304">
        <f t="shared" ca="1" si="307"/>
        <v>-87.477537483785568</v>
      </c>
      <c r="P705" s="310">
        <f t="shared" ca="1" si="308"/>
        <v>23</v>
      </c>
      <c r="Q705" s="304">
        <f t="shared" ca="1" si="309"/>
        <v>0</v>
      </c>
      <c r="R705" s="306">
        <f t="shared" ca="1" si="310"/>
        <v>0</v>
      </c>
      <c r="S705" s="307">
        <f t="shared" ca="1" si="311"/>
        <v>5.081000000000004</v>
      </c>
      <c r="T705" s="304">
        <f t="shared" ca="1" si="291"/>
        <v>49.844610000000038</v>
      </c>
      <c r="U705" s="311">
        <f t="shared" ca="1" si="292"/>
        <v>0</v>
      </c>
      <c r="V705" s="306">
        <f t="shared" ca="1" si="293"/>
        <v>1.226485782381302</v>
      </c>
      <c r="W705" s="304">
        <f t="shared" ca="1" si="294"/>
        <v>49.657539717880617</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2.7323667789115547E-2</v>
      </c>
      <c r="AH705" s="304">
        <f t="shared" ca="1" si="318"/>
        <v>-9.7731707119979916</v>
      </c>
    </row>
    <row r="706" spans="1:34" x14ac:dyDescent="0.2">
      <c r="A706" s="347">
        <f t="shared" ca="1" si="296"/>
        <v>1E-4</v>
      </c>
      <c r="B706" s="304">
        <f t="shared" ca="1" si="297"/>
        <v>42.409800000000658</v>
      </c>
      <c r="D706" s="306">
        <f t="shared" ca="1" si="298"/>
        <v>-0.43012807477191828</v>
      </c>
      <c r="E706" s="307">
        <f t="shared" ca="1" si="299"/>
        <v>-4.6287394359907807E-2</v>
      </c>
      <c r="F706" s="304">
        <f t="shared" ca="1" si="300"/>
        <v>0.43261146954701346</v>
      </c>
      <c r="G706" s="306">
        <f t="shared" ca="1" si="301"/>
        <v>5.0537960450818131</v>
      </c>
      <c r="H706" s="307">
        <f t="shared" ca="1" si="302"/>
        <v>-114.71986369061383</v>
      </c>
      <c r="I706" s="304">
        <f t="shared" ca="1" si="303"/>
        <v>114.83112809538319</v>
      </c>
      <c r="J706" s="306">
        <f t="shared" ca="1" si="304"/>
        <v>890.86852944611644</v>
      </c>
      <c r="K706" s="307">
        <f t="shared" ca="1" si="305"/>
        <v>-12.132956776954266</v>
      </c>
      <c r="L706" s="304">
        <f t="shared" ca="1" si="290"/>
        <v>890.95114647080254</v>
      </c>
      <c r="M706" s="306">
        <f t="shared" ca="1" si="306"/>
        <v>-1.526771426614371</v>
      </c>
      <c r="N706" s="304">
        <f t="shared" ca="1" si="307"/>
        <v>-87.47755902617115</v>
      </c>
      <c r="P706" s="310">
        <f t="shared" ca="1" si="308"/>
        <v>23</v>
      </c>
      <c r="Q706" s="304">
        <f t="shared" ca="1" si="309"/>
        <v>0</v>
      </c>
      <c r="R706" s="306">
        <f t="shared" ca="1" si="310"/>
        <v>0</v>
      </c>
      <c r="S706" s="307">
        <f t="shared" ca="1" si="311"/>
        <v>5.081000000000004</v>
      </c>
      <c r="T706" s="304">
        <f t="shared" ca="1" si="291"/>
        <v>49.844610000000038</v>
      </c>
      <c r="U706" s="311">
        <f t="shared" ca="1" si="292"/>
        <v>0</v>
      </c>
      <c r="V706" s="306">
        <f t="shared" ca="1" si="293"/>
        <v>1.2264871894054157</v>
      </c>
      <c r="W706" s="304">
        <f t="shared" ca="1" si="294"/>
        <v>49.65759904717671</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2.731215324405234E-2</v>
      </c>
      <c r="AH706" s="304">
        <f t="shared" ca="1" si="318"/>
        <v>-9.7731823888763198</v>
      </c>
    </row>
    <row r="707" spans="1:34" x14ac:dyDescent="0.2">
      <c r="A707" s="347">
        <f t="shared" ca="1" si="296"/>
        <v>1E-4</v>
      </c>
      <c r="B707" s="304">
        <f t="shared" ca="1" si="297"/>
        <v>42.409900000000661</v>
      </c>
      <c r="D707" s="306">
        <f t="shared" ca="1" si="298"/>
        <v>-0.43012491765632871</v>
      </c>
      <c r="E707" s="307">
        <f t="shared" ca="1" si="299"/>
        <v>-4.6275567255934291E-2</v>
      </c>
      <c r="F707" s="304">
        <f t="shared" ca="1" si="300"/>
        <v>0.43260706526098491</v>
      </c>
      <c r="G707" s="306">
        <f t="shared" ca="1" si="301"/>
        <v>5.0537530325900475</v>
      </c>
      <c r="H707" s="307">
        <f t="shared" ca="1" si="302"/>
        <v>-114.71986831817055</v>
      </c>
      <c r="I707" s="304">
        <f t="shared" ca="1" si="303"/>
        <v>114.83113082545519</v>
      </c>
      <c r="J707" s="306">
        <f t="shared" ca="1" si="304"/>
        <v>890.86852944611644</v>
      </c>
      <c r="K707" s="307">
        <f t="shared" ca="1" si="305"/>
        <v>-12.144428763554705</v>
      </c>
      <c r="L707" s="304">
        <f t="shared" ca="1" si="290"/>
        <v>890.95130276995451</v>
      </c>
      <c r="M707" s="306">
        <f t="shared" ca="1" si="306"/>
        <v>-1.5267718025967103</v>
      </c>
      <c r="N707" s="304">
        <f t="shared" ca="1" si="307"/>
        <v>-87.47758056837236</v>
      </c>
      <c r="P707" s="310">
        <f t="shared" ca="1" si="308"/>
        <v>23</v>
      </c>
      <c r="Q707" s="304">
        <f t="shared" ca="1" si="309"/>
        <v>0</v>
      </c>
      <c r="R707" s="306">
        <f t="shared" ca="1" si="310"/>
        <v>0</v>
      </c>
      <c r="S707" s="307">
        <f t="shared" ca="1" si="311"/>
        <v>5.081000000000004</v>
      </c>
      <c r="T707" s="304">
        <f t="shared" ca="1" si="291"/>
        <v>49.844610000000038</v>
      </c>
      <c r="U707" s="311">
        <f t="shared" ca="1" si="292"/>
        <v>0</v>
      </c>
      <c r="V707" s="306">
        <f t="shared" ca="1" si="293"/>
        <v>1.2264885964312013</v>
      </c>
      <c r="W707" s="304">
        <f t="shared" ca="1" si="294"/>
        <v>49.657658375550106</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2.7300638877813199E-2</v>
      </c>
      <c r="AH707" s="304">
        <f t="shared" ca="1" si="318"/>
        <v>-9.7731940655730511</v>
      </c>
    </row>
    <row r="708" spans="1:34" x14ac:dyDescent="0.2">
      <c r="A708" s="347">
        <f t="shared" ca="1" si="296"/>
        <v>1E-4</v>
      </c>
      <c r="B708" s="304">
        <f t="shared" ca="1" si="297"/>
        <v>42.410000000000664</v>
      </c>
      <c r="D708" s="306">
        <f t="shared" ca="1" si="298"/>
        <v>-0.43012176055533258</v>
      </c>
      <c r="E708" s="307">
        <f t="shared" ca="1" si="299"/>
        <v>-4.6263740335760417E-2</v>
      </c>
      <c r="F708" s="304">
        <f t="shared" ca="1" si="300"/>
        <v>0.43260266131066916</v>
      </c>
      <c r="G708" s="306">
        <f t="shared" ca="1" si="301"/>
        <v>5.053710020413992</v>
      </c>
      <c r="H708" s="307">
        <f t="shared" ca="1" si="302"/>
        <v>-114.71987294454459</v>
      </c>
      <c r="I708" s="304">
        <f t="shared" ca="1" si="303"/>
        <v>114.83113355437578</v>
      </c>
      <c r="J708" s="306">
        <f t="shared" ca="1" si="304"/>
        <v>890.86852944611644</v>
      </c>
      <c r="K708" s="307">
        <f t="shared" ca="1" si="305"/>
        <v>-12.155900750617841</v>
      </c>
      <c r="L708" s="304">
        <f t="shared" ref="L708:L771" ca="1" si="319">SQRT(pos_x^2+pos_z^2)</f>
        <v>890.95145921679978</v>
      </c>
      <c r="M708" s="306">
        <f t="shared" ca="1" si="306"/>
        <v>-1.5267721785758317</v>
      </c>
      <c r="N708" s="304">
        <f t="shared" ca="1" si="307"/>
        <v>-87.477602110389199</v>
      </c>
      <c r="P708" s="310">
        <f t="shared" ca="1" si="308"/>
        <v>23</v>
      </c>
      <c r="Q708" s="304">
        <f t="shared" ca="1" si="309"/>
        <v>0</v>
      </c>
      <c r="R708" s="306">
        <f t="shared" ca="1" si="310"/>
        <v>0</v>
      </c>
      <c r="S708" s="307">
        <f t="shared" ca="1" si="311"/>
        <v>5.081000000000004</v>
      </c>
      <c r="T708" s="304">
        <f t="shared" ref="T708:T771" ca="1" si="320">m*g</f>
        <v>49.844610000000038</v>
      </c>
      <c r="U708" s="311">
        <f t="shared" ref="U708:U771" ca="1" si="321">IF(pos_xz&lt;L_rampe,Poids*COS(Beta),0)</f>
        <v>0</v>
      </c>
      <c r="V708" s="306">
        <f t="shared" ref="V708:V771" ca="1" si="322">Rho_moyen*(20000-Alt_rampe-pos_z)/(20000+Alt_rampe+pos_z)</f>
        <v>1.226490003458659</v>
      </c>
      <c r="W708" s="304">
        <f t="shared" ref="W708:W771" ca="1" si="323">1/2*Rho*Sref*Cx*vit_xz^2</f>
        <v>49.657717703000834</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2.7289124690394573E-2</v>
      </c>
      <c r="AH708" s="304">
        <f t="shared" ca="1" si="318"/>
        <v>-9.7732057420881855</v>
      </c>
    </row>
    <row r="709" spans="1:34" x14ac:dyDescent="0.2">
      <c r="A709" s="347">
        <f t="shared" ref="A709:A772" ca="1" si="325">IF(B708+0.01&lt;=T_ini+ROUNDUP(Temps_fin_propu,0), 0.01, IF(K708&gt;0, 0.1, 0.0001))</f>
        <v>1E-4</v>
      </c>
      <c r="B709" s="304">
        <f t="shared" ref="B709:B772" ca="1" si="326">B708+pas</f>
        <v>42.410100000000668</v>
      </c>
      <c r="D709" s="306">
        <f t="shared" ref="D709:D772" ca="1" si="327">IF(AND(L708&lt;L_rampe,Poussee&lt;Poids*SIN(M708)),0,(-W708+Poussee)/m*COS(M708)-U708/m*SIN(M708))</f>
        <v>-0.43011860346893044</v>
      </c>
      <c r="E709" s="307">
        <f t="shared" ref="E709:E772" ca="1" si="328">IF(AND(L708&lt;L_rampe,Poussee&lt;Poids*SIN(M708)),0,(-W708+Poussee)/m*SIN(M708)+U708/m*COS(M708)-Poids/m)</f>
        <v>-4.6251913599380856E-2</v>
      </c>
      <c r="F709" s="304">
        <f t="shared" ref="F709:F772" ca="1" si="329">SQRT(acc_x^2+acc_z^2)</f>
        <v>0.43259825769606103</v>
      </c>
      <c r="G709" s="306">
        <f t="shared" ref="G709:G772" ca="1" si="330">G708+acc_x*pas</f>
        <v>5.0536670085536448</v>
      </c>
      <c r="H709" s="307">
        <f t="shared" ref="H709:H772" ca="1" si="331">H708+acc_z*pas</f>
        <v>-114.71987756973596</v>
      </c>
      <c r="I709" s="304">
        <f t="shared" ref="I709:I772" ca="1" si="332">SQRT(vit_x^2+vit_z^2)</f>
        <v>114.83113628214497</v>
      </c>
      <c r="J709" s="306">
        <f t="shared" ref="J709:J772" ca="1" si="333">J708+0.5*(vit_x+G708)*pas*(K708&gt;=0)</f>
        <v>890.86852944611644</v>
      </c>
      <c r="K709" s="307">
        <f t="shared" ref="K709:K772" ca="1" si="334">K708+0.5*(vit_z+H708)*pas</f>
        <v>-12.167372738143555</v>
      </c>
      <c r="L709" s="304">
        <f t="shared" ca="1" si="319"/>
        <v>890.95161581133857</v>
      </c>
      <c r="M709" s="306">
        <f t="shared" ref="M709:M772" ca="1" si="335">IF(AND(L708&gt;L_rampe,G709&gt;0),ATAN2(G709,H709),$M$4)</f>
        <v>-1.5267725545517352</v>
      </c>
      <c r="N709" s="304">
        <f t="shared" ref="N709:N772" ca="1" si="336">DEGREES(Beta)</f>
        <v>-87.477623652221681</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5.081000000000004</v>
      </c>
      <c r="T709" s="304">
        <f t="shared" ca="1" si="320"/>
        <v>49.844610000000038</v>
      </c>
      <c r="U709" s="311">
        <f t="shared" ca="1" si="321"/>
        <v>0</v>
      </c>
      <c r="V709" s="306">
        <f t="shared" ca="1" si="322"/>
        <v>1.226491410487788</v>
      </c>
      <c r="W709" s="304">
        <f t="shared" ca="1" si="323"/>
        <v>49.657777029528873</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2.7277610681794684E-2</v>
      </c>
      <c r="AH709" s="304">
        <f t="shared" ref="AH709:AH772" ca="1" si="347">IF(AND(L708&lt;L_rampe,Poussee&lt;Poids*SIN(M708)), g*SIN(M708), (-W708+Poussee)/m)</f>
        <v>-9.7732174184217264</v>
      </c>
    </row>
    <row r="710" spans="1:34" x14ac:dyDescent="0.2">
      <c r="A710" s="347">
        <f t="shared" ca="1" si="325"/>
        <v>1E-4</v>
      </c>
      <c r="B710" s="304">
        <f t="shared" ca="1" si="326"/>
        <v>42.410200000000671</v>
      </c>
      <c r="D710" s="306">
        <f t="shared" ca="1" si="327"/>
        <v>-0.43011544639712262</v>
      </c>
      <c r="E710" s="307">
        <f t="shared" ca="1" si="328"/>
        <v>-4.6240087046797385E-2</v>
      </c>
      <c r="F710" s="304">
        <f t="shared" ca="1" si="329"/>
        <v>0.43259385441715587</v>
      </c>
      <c r="G710" s="306">
        <f t="shared" ca="1" si="330"/>
        <v>5.0536239970090051</v>
      </c>
      <c r="H710" s="307">
        <f t="shared" ca="1" si="331"/>
        <v>-114.71988219374467</v>
      </c>
      <c r="I710" s="304">
        <f t="shared" ca="1" si="332"/>
        <v>114.83113900876278</v>
      </c>
      <c r="J710" s="306">
        <f t="shared" ca="1" si="333"/>
        <v>890.86852944611644</v>
      </c>
      <c r="K710" s="307">
        <f t="shared" ca="1" si="334"/>
        <v>-12.178844726131729</v>
      </c>
      <c r="L710" s="304">
        <f t="shared" ca="1" si="319"/>
        <v>890.95177255357055</v>
      </c>
      <c r="M710" s="306">
        <f t="shared" ca="1" si="335"/>
        <v>-1.5267729305244211</v>
      </c>
      <c r="N710" s="304">
        <f t="shared" ca="1" si="336"/>
        <v>-87.47764519386979</v>
      </c>
      <c r="P710" s="310">
        <f t="shared" ca="1" si="337"/>
        <v>23</v>
      </c>
      <c r="Q710" s="304">
        <f t="shared" ca="1" si="338"/>
        <v>0</v>
      </c>
      <c r="R710" s="306">
        <f t="shared" ca="1" si="339"/>
        <v>0</v>
      </c>
      <c r="S710" s="307">
        <f t="shared" ca="1" si="340"/>
        <v>5.081000000000004</v>
      </c>
      <c r="T710" s="304">
        <f t="shared" ca="1" si="320"/>
        <v>49.844610000000038</v>
      </c>
      <c r="U710" s="311">
        <f t="shared" ca="1" si="321"/>
        <v>0</v>
      </c>
      <c r="V710" s="306">
        <f t="shared" ca="1" si="322"/>
        <v>1.2264928175185894</v>
      </c>
      <c r="W710" s="304">
        <f t="shared" ca="1" si="323"/>
        <v>49.657836355134286</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2.7266096852013533E-2</v>
      </c>
      <c r="AH710" s="304">
        <f t="shared" ca="1" si="347"/>
        <v>-9.7732290945736739</v>
      </c>
    </row>
    <row r="711" spans="1:34" x14ac:dyDescent="0.2">
      <c r="A711" s="347">
        <f t="shared" ca="1" si="325"/>
        <v>1E-4</v>
      </c>
      <c r="B711" s="304">
        <f t="shared" ca="1" si="326"/>
        <v>42.410300000000674</v>
      </c>
      <c r="D711" s="306">
        <f t="shared" ca="1" si="327"/>
        <v>-0.43011228933990747</v>
      </c>
      <c r="E711" s="307">
        <f t="shared" ca="1" si="328"/>
        <v>-4.6228260677997568E-2</v>
      </c>
      <c r="F711" s="304">
        <f t="shared" ca="1" si="329"/>
        <v>0.43258945147394562</v>
      </c>
      <c r="G711" s="306">
        <f t="shared" ca="1" si="330"/>
        <v>5.0535809857800711</v>
      </c>
      <c r="H711" s="307">
        <f t="shared" ca="1" si="331"/>
        <v>-114.71988681657074</v>
      </c>
      <c r="I711" s="304">
        <f t="shared" ca="1" si="332"/>
        <v>114.83114173422922</v>
      </c>
      <c r="J711" s="306">
        <f t="shared" ca="1" si="333"/>
        <v>890.86852944611644</v>
      </c>
      <c r="K711" s="307">
        <f t="shared" ca="1" si="334"/>
        <v>-12.190316714582245</v>
      </c>
      <c r="L711" s="304">
        <f t="shared" ca="1" si="319"/>
        <v>890.95192944349571</v>
      </c>
      <c r="M711" s="306">
        <f t="shared" ca="1" si="335"/>
        <v>-1.5267733064938891</v>
      </c>
      <c r="N711" s="304">
        <f t="shared" ca="1" si="336"/>
        <v>-87.477666735333528</v>
      </c>
      <c r="P711" s="310">
        <f t="shared" ca="1" si="337"/>
        <v>23</v>
      </c>
      <c r="Q711" s="304">
        <f t="shared" ca="1" si="338"/>
        <v>0</v>
      </c>
      <c r="R711" s="306">
        <f t="shared" ca="1" si="339"/>
        <v>0</v>
      </c>
      <c r="S711" s="307">
        <f t="shared" ca="1" si="340"/>
        <v>5.081000000000004</v>
      </c>
      <c r="T711" s="304">
        <f t="shared" ca="1" si="320"/>
        <v>49.844610000000038</v>
      </c>
      <c r="U711" s="311">
        <f t="shared" ca="1" si="321"/>
        <v>0</v>
      </c>
      <c r="V711" s="306">
        <f t="shared" ca="1" si="322"/>
        <v>1.2264942245510626</v>
      </c>
      <c r="W711" s="304">
        <f t="shared" ca="1" si="323"/>
        <v>49.657895679817059</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2.7254583201044014E-2</v>
      </c>
      <c r="AH711" s="304">
        <f t="shared" ca="1" si="347"/>
        <v>-9.7732407705440369</v>
      </c>
    </row>
    <row r="712" spans="1:34" x14ac:dyDescent="0.2">
      <c r="A712" s="347">
        <f t="shared" ca="1" si="325"/>
        <v>1E-4</v>
      </c>
      <c r="B712" s="304">
        <f t="shared" ca="1" si="326"/>
        <v>42.410400000000678</v>
      </c>
      <c r="D712" s="306">
        <f t="shared" ca="1" si="327"/>
        <v>-0.43010913229728753</v>
      </c>
      <c r="E712" s="307">
        <f t="shared" ca="1" si="328"/>
        <v>-4.6216434492992065E-2</v>
      </c>
      <c r="F712" s="304">
        <f t="shared" ca="1" si="329"/>
        <v>0.43258504886642879</v>
      </c>
      <c r="G712" s="306">
        <f t="shared" ca="1" si="330"/>
        <v>5.053537974866841</v>
      </c>
      <c r="H712" s="307">
        <f t="shared" ca="1" si="331"/>
        <v>-114.71989143821419</v>
      </c>
      <c r="I712" s="304">
        <f t="shared" ca="1" si="332"/>
        <v>114.8311444585443</v>
      </c>
      <c r="J712" s="306">
        <f t="shared" ca="1" si="333"/>
        <v>890.86852944611644</v>
      </c>
      <c r="K712" s="307">
        <f t="shared" ca="1" si="334"/>
        <v>-12.201788703494984</v>
      </c>
      <c r="L712" s="304">
        <f t="shared" ca="1" si="319"/>
        <v>890.95208648111418</v>
      </c>
      <c r="M712" s="306">
        <f t="shared" ca="1" si="335"/>
        <v>-1.5267736824601397</v>
      </c>
      <c r="N712" s="304">
        <f t="shared" ca="1" si="336"/>
        <v>-87.477688276612923</v>
      </c>
      <c r="P712" s="310">
        <f t="shared" ca="1" si="337"/>
        <v>23</v>
      </c>
      <c r="Q712" s="304">
        <f t="shared" ca="1" si="338"/>
        <v>0</v>
      </c>
      <c r="R712" s="306">
        <f t="shared" ca="1" si="339"/>
        <v>0</v>
      </c>
      <c r="S712" s="307">
        <f t="shared" ca="1" si="340"/>
        <v>5.081000000000004</v>
      </c>
      <c r="T712" s="304">
        <f t="shared" ca="1" si="320"/>
        <v>49.844610000000038</v>
      </c>
      <c r="U712" s="311">
        <f t="shared" ca="1" si="321"/>
        <v>0</v>
      </c>
      <c r="V712" s="306">
        <f t="shared" ca="1" si="322"/>
        <v>1.2264956315852074</v>
      </c>
      <c r="W712" s="304">
        <f t="shared" ca="1" si="323"/>
        <v>49.657955003577172</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2.7243069728887903E-2</v>
      </c>
      <c r="AH712" s="304">
        <f t="shared" ca="1" si="347"/>
        <v>-9.7732524463328119</v>
      </c>
    </row>
    <row r="713" spans="1:34" x14ac:dyDescent="0.2">
      <c r="A713" s="347">
        <f t="shared" ca="1" si="325"/>
        <v>1E-4</v>
      </c>
      <c r="B713" s="304">
        <f t="shared" ca="1" si="326"/>
        <v>42.410500000000681</v>
      </c>
      <c r="D713" s="306">
        <f t="shared" ca="1" si="327"/>
        <v>-0.4301059752692587</v>
      </c>
      <c r="E713" s="307">
        <f t="shared" ca="1" si="328"/>
        <v>-4.6204608491773769E-2</v>
      </c>
      <c r="F713" s="304">
        <f t="shared" ca="1" si="329"/>
        <v>0.43258064659459544</v>
      </c>
      <c r="G713" s="306">
        <f t="shared" ca="1" si="330"/>
        <v>5.0534949642693139</v>
      </c>
      <c r="H713" s="307">
        <f t="shared" ca="1" si="331"/>
        <v>-114.71989605867503</v>
      </c>
      <c r="I713" s="304">
        <f t="shared" ca="1" si="332"/>
        <v>114.83114718170806</v>
      </c>
      <c r="J713" s="306">
        <f t="shared" ca="1" si="333"/>
        <v>890.86852944611644</v>
      </c>
      <c r="K713" s="307">
        <f t="shared" ca="1" si="334"/>
        <v>-12.213260692869827</v>
      </c>
      <c r="L713" s="304">
        <f t="shared" ca="1" si="319"/>
        <v>890.95224366642572</v>
      </c>
      <c r="M713" s="306">
        <f t="shared" ca="1" si="335"/>
        <v>-1.5267740584231724</v>
      </c>
      <c r="N713" s="304">
        <f t="shared" ca="1" si="336"/>
        <v>-87.477709817707947</v>
      </c>
      <c r="P713" s="310">
        <f t="shared" ca="1" si="337"/>
        <v>23</v>
      </c>
      <c r="Q713" s="304">
        <f t="shared" ca="1" si="338"/>
        <v>0</v>
      </c>
      <c r="R713" s="306">
        <f t="shared" ca="1" si="339"/>
        <v>0</v>
      </c>
      <c r="S713" s="307">
        <f t="shared" ca="1" si="340"/>
        <v>5.081000000000004</v>
      </c>
      <c r="T713" s="304">
        <f t="shared" ca="1" si="320"/>
        <v>49.844610000000038</v>
      </c>
      <c r="U713" s="311">
        <f t="shared" ca="1" si="321"/>
        <v>0</v>
      </c>
      <c r="V713" s="306">
        <f t="shared" ca="1" si="322"/>
        <v>1.2264970386210237</v>
      </c>
      <c r="W713" s="304">
        <f t="shared" ca="1" si="323"/>
        <v>49.658014326414659</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2.7231556435545201E-2</v>
      </c>
      <c r="AH713" s="304">
        <f t="shared" ca="1" si="347"/>
        <v>-9.7732641219399987</v>
      </c>
    </row>
    <row r="714" spans="1:34" x14ac:dyDescent="0.2">
      <c r="A714" s="347">
        <f t="shared" ca="1" si="325"/>
        <v>1E-4</v>
      </c>
      <c r="B714" s="304">
        <f t="shared" ca="1" si="326"/>
        <v>42.410600000000684</v>
      </c>
      <c r="D714" s="306">
        <f t="shared" ca="1" si="327"/>
        <v>-0.4301028182558258</v>
      </c>
      <c r="E714" s="307">
        <f t="shared" ca="1" si="328"/>
        <v>-4.6192782674342681E-2</v>
      </c>
      <c r="F714" s="304">
        <f t="shared" ca="1" si="329"/>
        <v>0.43257624465844513</v>
      </c>
      <c r="G714" s="306">
        <f t="shared" ca="1" si="330"/>
        <v>5.053451953987488</v>
      </c>
      <c r="H714" s="307">
        <f t="shared" ca="1" si="331"/>
        <v>-114.71990067795331</v>
      </c>
      <c r="I714" s="304">
        <f t="shared" ca="1" si="332"/>
        <v>114.83114990372052</v>
      </c>
      <c r="J714" s="306">
        <f t="shared" ca="1" si="333"/>
        <v>890.86852944611644</v>
      </c>
      <c r="K714" s="307">
        <f t="shared" ca="1" si="334"/>
        <v>-12.224732682706659</v>
      </c>
      <c r="L714" s="304">
        <f t="shared" ca="1" si="319"/>
        <v>890.95240099943032</v>
      </c>
      <c r="M714" s="306">
        <f t="shared" ca="1" si="335"/>
        <v>-1.5267744343829874</v>
      </c>
      <c r="N714" s="304">
        <f t="shared" ca="1" si="336"/>
        <v>-87.477731358618627</v>
      </c>
      <c r="P714" s="310">
        <f t="shared" ca="1" si="337"/>
        <v>23</v>
      </c>
      <c r="Q714" s="304">
        <f t="shared" ca="1" si="338"/>
        <v>0</v>
      </c>
      <c r="R714" s="306">
        <f t="shared" ca="1" si="339"/>
        <v>0</v>
      </c>
      <c r="S714" s="307">
        <f t="shared" ca="1" si="340"/>
        <v>5.081000000000004</v>
      </c>
      <c r="T714" s="304">
        <f t="shared" ca="1" si="320"/>
        <v>49.844610000000038</v>
      </c>
      <c r="U714" s="311">
        <f t="shared" ca="1" si="321"/>
        <v>0</v>
      </c>
      <c r="V714" s="306">
        <f t="shared" ca="1" si="322"/>
        <v>1.2264984456585122</v>
      </c>
      <c r="W714" s="304">
        <f t="shared" ca="1" si="323"/>
        <v>49.658073648329562</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2.7220043321010579E-2</v>
      </c>
      <c r="AH714" s="304">
        <f t="shared" ca="1" si="347"/>
        <v>-9.773275797365601</v>
      </c>
    </row>
    <row r="715" spans="1:34" x14ac:dyDescent="0.2">
      <c r="A715" s="347">
        <f t="shared" ca="1" si="325"/>
        <v>1E-4</v>
      </c>
      <c r="B715" s="304">
        <f t="shared" ca="1" si="326"/>
        <v>42.410700000000688</v>
      </c>
      <c r="D715" s="306">
        <f t="shared" ca="1" si="327"/>
        <v>-0.4300996612569874</v>
      </c>
      <c r="E715" s="307">
        <f t="shared" ca="1" si="328"/>
        <v>-4.6180957040686366E-2</v>
      </c>
      <c r="F715" s="304">
        <f t="shared" ca="1" si="329"/>
        <v>0.43257184305797003</v>
      </c>
      <c r="G715" s="306">
        <f t="shared" ca="1" si="330"/>
        <v>5.0534089440213625</v>
      </c>
      <c r="H715" s="307">
        <f t="shared" ca="1" si="331"/>
        <v>-114.71990529604901</v>
      </c>
      <c r="I715" s="304">
        <f t="shared" ca="1" si="332"/>
        <v>114.83115262458166</v>
      </c>
      <c r="J715" s="306">
        <f t="shared" ca="1" si="333"/>
        <v>890.86852944611644</v>
      </c>
      <c r="K715" s="307">
        <f t="shared" ca="1" si="334"/>
        <v>-12.236204673005359</v>
      </c>
      <c r="L715" s="304">
        <f t="shared" ca="1" si="319"/>
        <v>890.95255848012789</v>
      </c>
      <c r="M715" s="306">
        <f t="shared" ca="1" si="335"/>
        <v>-1.5267748103395848</v>
      </c>
      <c r="N715" s="304">
        <f t="shared" ca="1" si="336"/>
        <v>-87.477752899344935</v>
      </c>
      <c r="P715" s="310">
        <f t="shared" ca="1" si="337"/>
        <v>23</v>
      </c>
      <c r="Q715" s="304">
        <f t="shared" ca="1" si="338"/>
        <v>0</v>
      </c>
      <c r="R715" s="306">
        <f t="shared" ca="1" si="339"/>
        <v>0</v>
      </c>
      <c r="S715" s="307">
        <f t="shared" ca="1" si="340"/>
        <v>5.081000000000004</v>
      </c>
      <c r="T715" s="304">
        <f t="shared" ca="1" si="320"/>
        <v>49.844610000000038</v>
      </c>
      <c r="U715" s="311">
        <f t="shared" ca="1" si="321"/>
        <v>0</v>
      </c>
      <c r="V715" s="306">
        <f t="shared" ca="1" si="322"/>
        <v>1.2264998526976727</v>
      </c>
      <c r="W715" s="304">
        <f t="shared" ca="1" si="323"/>
        <v>49.658132969321855</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2.720853038527693E-2</v>
      </c>
      <c r="AH715" s="304">
        <f t="shared" ca="1" si="347"/>
        <v>-9.7732874726096295</v>
      </c>
    </row>
    <row r="716" spans="1:34" x14ac:dyDescent="0.2">
      <c r="A716" s="347">
        <f t="shared" ca="1" si="325"/>
        <v>1E-4</v>
      </c>
      <c r="B716" s="304">
        <f t="shared" ca="1" si="326"/>
        <v>42.410800000000691</v>
      </c>
      <c r="D716" s="306">
        <f t="shared" ca="1" si="327"/>
        <v>-0.43009650427274354</v>
      </c>
      <c r="E716" s="307">
        <f t="shared" ca="1" si="328"/>
        <v>-4.6169131590815482E-2</v>
      </c>
      <c r="F716" s="304">
        <f t="shared" ca="1" si="329"/>
        <v>0.43256744179316609</v>
      </c>
      <c r="G716" s="306">
        <f t="shared" ca="1" si="330"/>
        <v>5.0533659343709356</v>
      </c>
      <c r="H716" s="307">
        <f t="shared" ca="1" si="331"/>
        <v>-114.71990991296217</v>
      </c>
      <c r="I716" s="304">
        <f t="shared" ca="1" si="332"/>
        <v>114.83115534429155</v>
      </c>
      <c r="J716" s="306">
        <f t="shared" ca="1" si="333"/>
        <v>890.86852944611644</v>
      </c>
      <c r="K716" s="307">
        <f t="shared" ca="1" si="334"/>
        <v>-12.247676663765809</v>
      </c>
      <c r="L716" s="304">
        <f t="shared" ca="1" si="319"/>
        <v>890.95271610851842</v>
      </c>
      <c r="M716" s="306">
        <f t="shared" ca="1" si="335"/>
        <v>-1.5267751862929648</v>
      </c>
      <c r="N716" s="304">
        <f t="shared" ca="1" si="336"/>
        <v>-87.4777744398869</v>
      </c>
      <c r="P716" s="310">
        <f t="shared" ca="1" si="337"/>
        <v>23</v>
      </c>
      <c r="Q716" s="304">
        <f t="shared" ca="1" si="338"/>
        <v>0</v>
      </c>
      <c r="R716" s="306">
        <f t="shared" ca="1" si="339"/>
        <v>0</v>
      </c>
      <c r="S716" s="307">
        <f t="shared" ca="1" si="340"/>
        <v>5.081000000000004</v>
      </c>
      <c r="T716" s="304">
        <f t="shared" ca="1" si="320"/>
        <v>49.844610000000038</v>
      </c>
      <c r="U716" s="311">
        <f t="shared" ca="1" si="321"/>
        <v>0</v>
      </c>
      <c r="V716" s="306">
        <f t="shared" ca="1" si="322"/>
        <v>1.2265012597385048</v>
      </c>
      <c r="W716" s="304">
        <f t="shared" ca="1" si="323"/>
        <v>49.658192289391565</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2.7197017628353137E-2</v>
      </c>
      <c r="AH716" s="304">
        <f t="shared" ca="1" si="347"/>
        <v>-9.7732991476720752</v>
      </c>
    </row>
    <row r="717" spans="1:34" x14ac:dyDescent="0.2">
      <c r="A717" s="347">
        <f t="shared" ca="1" si="325"/>
        <v>1E-4</v>
      </c>
      <c r="B717" s="304">
        <f t="shared" ca="1" si="326"/>
        <v>42.410900000000694</v>
      </c>
      <c r="D717" s="306">
        <f t="shared" ca="1" si="327"/>
        <v>-0.43009334730309262</v>
      </c>
      <c r="E717" s="307">
        <f t="shared" ca="1" si="328"/>
        <v>-4.6157306324719372E-2</v>
      </c>
      <c r="F717" s="304">
        <f t="shared" ca="1" si="329"/>
        <v>0.43256304086402553</v>
      </c>
      <c r="G717" s="306">
        <f t="shared" ca="1" si="330"/>
        <v>5.0533229250362055</v>
      </c>
      <c r="H717" s="307">
        <f t="shared" ca="1" si="331"/>
        <v>-114.7199145286928</v>
      </c>
      <c r="I717" s="304">
        <f t="shared" ca="1" si="332"/>
        <v>114.83115806285016</v>
      </c>
      <c r="J717" s="306">
        <f t="shared" ca="1" si="333"/>
        <v>890.86852944611644</v>
      </c>
      <c r="K717" s="307">
        <f t="shared" ca="1" si="334"/>
        <v>-12.259148654987891</v>
      </c>
      <c r="L717" s="304">
        <f t="shared" ca="1" si="319"/>
        <v>890.95287388460179</v>
      </c>
      <c r="M717" s="306">
        <f t="shared" ca="1" si="335"/>
        <v>-1.5267755622431272</v>
      </c>
      <c r="N717" s="304">
        <f t="shared" ca="1" si="336"/>
        <v>-87.477795980244508</v>
      </c>
      <c r="P717" s="310">
        <f t="shared" ca="1" si="337"/>
        <v>23</v>
      </c>
      <c r="Q717" s="304">
        <f t="shared" ca="1" si="338"/>
        <v>0</v>
      </c>
      <c r="R717" s="306">
        <f t="shared" ca="1" si="339"/>
        <v>0</v>
      </c>
      <c r="S717" s="307">
        <f t="shared" ca="1" si="340"/>
        <v>5.081000000000004</v>
      </c>
      <c r="T717" s="304">
        <f t="shared" ca="1" si="320"/>
        <v>49.844610000000038</v>
      </c>
      <c r="U717" s="311">
        <f t="shared" ca="1" si="321"/>
        <v>0</v>
      </c>
      <c r="V717" s="306">
        <f t="shared" ca="1" si="322"/>
        <v>1.2265026667810082</v>
      </c>
      <c r="W717" s="304">
        <f t="shared" ca="1" si="323"/>
        <v>49.658251608538684</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2.7185505050226766E-2</v>
      </c>
      <c r="AH717" s="304">
        <f t="shared" ca="1" si="347"/>
        <v>-9.773310822552947</v>
      </c>
    </row>
    <row r="718" spans="1:34" x14ac:dyDescent="0.2">
      <c r="A718" s="347">
        <f t="shared" ca="1" si="325"/>
        <v>1E-4</v>
      </c>
      <c r="B718" s="304">
        <f t="shared" ca="1" si="326"/>
        <v>42.411000000000698</v>
      </c>
      <c r="D718" s="306">
        <f t="shared" ca="1" si="327"/>
        <v>-0.43009019034803714</v>
      </c>
      <c r="E718" s="307">
        <f t="shared" ca="1" si="328"/>
        <v>-4.6145481242399811E-2</v>
      </c>
      <c r="F718" s="304">
        <f t="shared" ca="1" si="329"/>
        <v>0.43255864027054586</v>
      </c>
      <c r="G718" s="306">
        <f t="shared" ca="1" si="330"/>
        <v>5.0532799160171704</v>
      </c>
      <c r="H718" s="307">
        <f t="shared" ca="1" si="331"/>
        <v>-114.71991914324092</v>
      </c>
      <c r="I718" s="304">
        <f t="shared" ca="1" si="332"/>
        <v>114.83116078025753</v>
      </c>
      <c r="J718" s="306">
        <f t="shared" ca="1" si="333"/>
        <v>890.86852944611644</v>
      </c>
      <c r="K718" s="307">
        <f t="shared" ca="1" si="334"/>
        <v>-12.270620646671487</v>
      </c>
      <c r="L718" s="304">
        <f t="shared" ca="1" si="319"/>
        <v>890.953031808378</v>
      </c>
      <c r="M718" s="306">
        <f t="shared" ca="1" si="335"/>
        <v>-1.5267759381900718</v>
      </c>
      <c r="N718" s="304">
        <f t="shared" ca="1" si="336"/>
        <v>-87.477817520417759</v>
      </c>
      <c r="P718" s="310">
        <f t="shared" ca="1" si="337"/>
        <v>23</v>
      </c>
      <c r="Q718" s="304">
        <f t="shared" ca="1" si="338"/>
        <v>0</v>
      </c>
      <c r="R718" s="306">
        <f t="shared" ca="1" si="339"/>
        <v>0</v>
      </c>
      <c r="S718" s="307">
        <f t="shared" ca="1" si="340"/>
        <v>5.081000000000004</v>
      </c>
      <c r="T718" s="304">
        <f t="shared" ca="1" si="320"/>
        <v>49.844610000000038</v>
      </c>
      <c r="U718" s="311">
        <f t="shared" ca="1" si="321"/>
        <v>0</v>
      </c>
      <c r="V718" s="306">
        <f t="shared" ca="1" si="322"/>
        <v>1.226504073825184</v>
      </c>
      <c r="W718" s="304">
        <f t="shared" ca="1" si="323"/>
        <v>49.658310926763257</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2.7173992650903145E-2</v>
      </c>
      <c r="AH718" s="304">
        <f t="shared" ca="1" si="347"/>
        <v>-9.7733224972522432</v>
      </c>
    </row>
    <row r="719" spans="1:34" x14ac:dyDescent="0.2">
      <c r="A719" s="347">
        <f t="shared" ca="1" si="325"/>
        <v>1E-4</v>
      </c>
      <c r="B719" s="304">
        <f t="shared" ca="1" si="326"/>
        <v>42.411100000000701</v>
      </c>
      <c r="D719" s="306">
        <f t="shared" ca="1" si="327"/>
        <v>-0.43008703340757776</v>
      </c>
      <c r="E719" s="307">
        <f t="shared" ca="1" si="328"/>
        <v>-4.613365634385147E-2</v>
      </c>
      <c r="F719" s="304">
        <f t="shared" ca="1" si="329"/>
        <v>0.43255424001272197</v>
      </c>
      <c r="G719" s="306">
        <f t="shared" ca="1" si="330"/>
        <v>5.0532369073138295</v>
      </c>
      <c r="H719" s="307">
        <f t="shared" ca="1" si="331"/>
        <v>-114.71992375660655</v>
      </c>
      <c r="I719" s="304">
        <f t="shared" ca="1" si="332"/>
        <v>114.8311634965137</v>
      </c>
      <c r="J719" s="306">
        <f t="shared" ca="1" si="333"/>
        <v>890.86852944611644</v>
      </c>
      <c r="K719" s="307">
        <f t="shared" ca="1" si="334"/>
        <v>-12.282092638816479</v>
      </c>
      <c r="L719" s="304">
        <f t="shared" ca="1" si="319"/>
        <v>890.95318987984683</v>
      </c>
      <c r="M719" s="306">
        <f t="shared" ca="1" si="335"/>
        <v>-1.5267763141337993</v>
      </c>
      <c r="N719" s="304">
        <f t="shared" ca="1" si="336"/>
        <v>-87.47783906040668</v>
      </c>
      <c r="P719" s="310">
        <f t="shared" ca="1" si="337"/>
        <v>23</v>
      </c>
      <c r="Q719" s="304">
        <f t="shared" ca="1" si="338"/>
        <v>0</v>
      </c>
      <c r="R719" s="306">
        <f t="shared" ca="1" si="339"/>
        <v>0</v>
      </c>
      <c r="S719" s="307">
        <f t="shared" ca="1" si="340"/>
        <v>5.081000000000004</v>
      </c>
      <c r="T719" s="304">
        <f t="shared" ca="1" si="320"/>
        <v>49.844610000000038</v>
      </c>
      <c r="U719" s="311">
        <f t="shared" ca="1" si="321"/>
        <v>0</v>
      </c>
      <c r="V719" s="306">
        <f t="shared" ca="1" si="322"/>
        <v>1.2265054808710312</v>
      </c>
      <c r="W719" s="304">
        <f t="shared" ca="1" si="323"/>
        <v>49.658370244065274</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2.7162480430371616E-2</v>
      </c>
      <c r="AH719" s="304">
        <f t="shared" ca="1" si="347"/>
        <v>-9.7733341717699709</v>
      </c>
    </row>
    <row r="720" spans="1:34" x14ac:dyDescent="0.2">
      <c r="A720" s="347">
        <f t="shared" ca="1" si="325"/>
        <v>1E-4</v>
      </c>
      <c r="B720" s="304">
        <f t="shared" ca="1" si="326"/>
        <v>42.411200000000704</v>
      </c>
      <c r="D720" s="306">
        <f t="shared" ca="1" si="327"/>
        <v>-0.43008387648171037</v>
      </c>
      <c r="E720" s="307">
        <f t="shared" ca="1" si="328"/>
        <v>-4.612183162907435E-2</v>
      </c>
      <c r="F720" s="304">
        <f t="shared" ca="1" si="329"/>
        <v>0.4325498400905447</v>
      </c>
      <c r="G720" s="306">
        <f t="shared" ca="1" si="330"/>
        <v>5.0531938989261809</v>
      </c>
      <c r="H720" s="307">
        <f t="shared" ca="1" si="331"/>
        <v>-114.71992836878971</v>
      </c>
      <c r="I720" s="304">
        <f t="shared" ca="1" si="332"/>
        <v>114.83116621161864</v>
      </c>
      <c r="J720" s="306">
        <f t="shared" ca="1" si="333"/>
        <v>890.86852944611644</v>
      </c>
      <c r="K720" s="307">
        <f t="shared" ca="1" si="334"/>
        <v>-12.293564631422749</v>
      </c>
      <c r="L720" s="304">
        <f t="shared" ca="1" si="319"/>
        <v>890.95334809900851</v>
      </c>
      <c r="M720" s="306">
        <f t="shared" ca="1" si="335"/>
        <v>-1.5267766900743092</v>
      </c>
      <c r="N720" s="304">
        <f t="shared" ca="1" si="336"/>
        <v>-87.477860600211244</v>
      </c>
      <c r="P720" s="310">
        <f t="shared" ca="1" si="337"/>
        <v>23</v>
      </c>
      <c r="Q720" s="304">
        <f t="shared" ca="1" si="338"/>
        <v>0</v>
      </c>
      <c r="R720" s="306">
        <f t="shared" ca="1" si="339"/>
        <v>0</v>
      </c>
      <c r="S720" s="307">
        <f t="shared" ca="1" si="340"/>
        <v>5.081000000000004</v>
      </c>
      <c r="T720" s="304">
        <f t="shared" ca="1" si="320"/>
        <v>49.844610000000038</v>
      </c>
      <c r="U720" s="311">
        <f t="shared" ca="1" si="321"/>
        <v>0</v>
      </c>
      <c r="V720" s="306">
        <f t="shared" ca="1" si="322"/>
        <v>1.2265068879185503</v>
      </c>
      <c r="W720" s="304">
        <f t="shared" ca="1" si="323"/>
        <v>49.658429560444745</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2.7150968388639285E-2</v>
      </c>
      <c r="AH720" s="304">
        <f t="shared" ca="1" si="347"/>
        <v>-9.7733458461061282</v>
      </c>
    </row>
    <row r="721" spans="1:34" x14ac:dyDescent="0.2">
      <c r="A721" s="347">
        <f t="shared" ca="1" si="325"/>
        <v>1E-4</v>
      </c>
      <c r="B721" s="304">
        <f t="shared" ca="1" si="326"/>
        <v>42.411300000000708</v>
      </c>
      <c r="D721" s="306">
        <f t="shared" ca="1" si="327"/>
        <v>-0.43008071957043964</v>
      </c>
      <c r="E721" s="307">
        <f t="shared" ca="1" si="328"/>
        <v>-4.6110007098068451E-2</v>
      </c>
      <c r="F721" s="304">
        <f t="shared" ca="1" si="329"/>
        <v>0.4325454405040135</v>
      </c>
      <c r="G721" s="306">
        <f t="shared" ca="1" si="330"/>
        <v>5.0531508908542238</v>
      </c>
      <c r="H721" s="307">
        <f t="shared" ca="1" si="331"/>
        <v>-114.71993297979041</v>
      </c>
      <c r="I721" s="304">
        <f t="shared" ca="1" si="332"/>
        <v>114.8311689255724</v>
      </c>
      <c r="J721" s="306">
        <f t="shared" ca="1" si="333"/>
        <v>890.86852944611644</v>
      </c>
      <c r="K721" s="307">
        <f t="shared" ca="1" si="334"/>
        <v>-12.305036624490178</v>
      </c>
      <c r="L721" s="304">
        <f t="shared" ca="1" si="319"/>
        <v>890.95350646586269</v>
      </c>
      <c r="M721" s="306">
        <f t="shared" ca="1" si="335"/>
        <v>-1.5267770660116016</v>
      </c>
      <c r="N721" s="304">
        <f t="shared" ca="1" si="336"/>
        <v>-87.477882139831465</v>
      </c>
      <c r="P721" s="310">
        <f t="shared" ca="1" si="337"/>
        <v>23</v>
      </c>
      <c r="Q721" s="304">
        <f t="shared" ca="1" si="338"/>
        <v>0</v>
      </c>
      <c r="R721" s="306">
        <f t="shared" ca="1" si="339"/>
        <v>0</v>
      </c>
      <c r="S721" s="307">
        <f t="shared" ca="1" si="340"/>
        <v>5.081000000000004</v>
      </c>
      <c r="T721" s="304">
        <f t="shared" ca="1" si="320"/>
        <v>49.844610000000038</v>
      </c>
      <c r="U721" s="311">
        <f t="shared" ca="1" si="321"/>
        <v>0</v>
      </c>
      <c r="V721" s="306">
        <f t="shared" ca="1" si="322"/>
        <v>1.2265082949677411</v>
      </c>
      <c r="W721" s="304">
        <f t="shared" ca="1" si="323"/>
        <v>49.658488875901689</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2.7139456525700822E-2</v>
      </c>
      <c r="AH721" s="304">
        <f t="shared" ca="1" si="347"/>
        <v>-9.773357520260717</v>
      </c>
    </row>
    <row r="722" spans="1:34" x14ac:dyDescent="0.2">
      <c r="A722" s="347">
        <f t="shared" ca="1" si="325"/>
        <v>1E-4</v>
      </c>
      <c r="B722" s="304">
        <f t="shared" ca="1" si="326"/>
        <v>42.411400000000711</v>
      </c>
      <c r="D722" s="306">
        <f t="shared" ca="1" si="327"/>
        <v>-0.43007756267376396</v>
      </c>
      <c r="E722" s="307">
        <f t="shared" ca="1" si="328"/>
        <v>-4.6098182750826666E-2</v>
      </c>
      <c r="F722" s="304">
        <f t="shared" ca="1" si="329"/>
        <v>0.43254104125312082</v>
      </c>
      <c r="G722" s="306">
        <f t="shared" ca="1" si="330"/>
        <v>5.0531078830979563</v>
      </c>
      <c r="H722" s="307">
        <f t="shared" ca="1" si="331"/>
        <v>-114.71993758960869</v>
      </c>
      <c r="I722" s="304">
        <f t="shared" ca="1" si="332"/>
        <v>114.831171638375</v>
      </c>
      <c r="J722" s="306">
        <f t="shared" ca="1" si="333"/>
        <v>890.86852944611644</v>
      </c>
      <c r="K722" s="307">
        <f t="shared" ca="1" si="334"/>
        <v>-12.316508618018648</v>
      </c>
      <c r="L722" s="304">
        <f t="shared" ca="1" si="319"/>
        <v>890.95366498040948</v>
      </c>
      <c r="M722" s="306">
        <f t="shared" ca="1" si="335"/>
        <v>-1.5267774419456766</v>
      </c>
      <c r="N722" s="304">
        <f t="shared" ca="1" si="336"/>
        <v>-87.477903679267328</v>
      </c>
      <c r="P722" s="310">
        <f t="shared" ca="1" si="337"/>
        <v>23</v>
      </c>
      <c r="Q722" s="304">
        <f t="shared" ca="1" si="338"/>
        <v>0</v>
      </c>
      <c r="R722" s="306">
        <f t="shared" ca="1" si="339"/>
        <v>0</v>
      </c>
      <c r="S722" s="307">
        <f t="shared" ca="1" si="340"/>
        <v>5.081000000000004</v>
      </c>
      <c r="T722" s="304">
        <f t="shared" ca="1" si="320"/>
        <v>49.844610000000038</v>
      </c>
      <c r="U722" s="311">
        <f t="shared" ca="1" si="321"/>
        <v>0</v>
      </c>
      <c r="V722" s="306">
        <f t="shared" ca="1" si="322"/>
        <v>1.2265097020186038</v>
      </c>
      <c r="W722" s="304">
        <f t="shared" ca="1" si="323"/>
        <v>49.658548190436129</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2.7127944841549123E-2</v>
      </c>
      <c r="AH722" s="304">
        <f t="shared" ca="1" si="347"/>
        <v>-9.7733691942337426</v>
      </c>
    </row>
    <row r="723" spans="1:34" x14ac:dyDescent="0.2">
      <c r="A723" s="347">
        <f t="shared" ca="1" si="325"/>
        <v>1E-4</v>
      </c>
      <c r="B723" s="304">
        <f t="shared" ca="1" si="326"/>
        <v>42.411500000000714</v>
      </c>
      <c r="D723" s="306">
        <f t="shared" ca="1" si="327"/>
        <v>-0.43007440579168399</v>
      </c>
      <c r="E723" s="307">
        <f t="shared" ca="1" si="328"/>
        <v>-4.6086358587345444E-2</v>
      </c>
      <c r="F723" s="304">
        <f t="shared" ca="1" si="329"/>
        <v>0.43253664233786188</v>
      </c>
      <c r="G723" s="306">
        <f t="shared" ca="1" si="330"/>
        <v>5.0530648756573768</v>
      </c>
      <c r="H723" s="307">
        <f t="shared" ca="1" si="331"/>
        <v>-114.71994219824455</v>
      </c>
      <c r="I723" s="304">
        <f t="shared" ca="1" si="332"/>
        <v>114.83117435002646</v>
      </c>
      <c r="J723" s="306">
        <f t="shared" ca="1" si="333"/>
        <v>890.86852944611644</v>
      </c>
      <c r="K723" s="307">
        <f t="shared" ca="1" si="334"/>
        <v>-12.327980612008041</v>
      </c>
      <c r="L723" s="304">
        <f t="shared" ca="1" si="319"/>
        <v>890.95382364264879</v>
      </c>
      <c r="M723" s="306">
        <f t="shared" ca="1" si="335"/>
        <v>-1.5267778178765343</v>
      </c>
      <c r="N723" s="304">
        <f t="shared" ca="1" si="336"/>
        <v>-87.477925218518862</v>
      </c>
      <c r="P723" s="310">
        <f t="shared" ca="1" si="337"/>
        <v>23</v>
      </c>
      <c r="Q723" s="304">
        <f t="shared" ca="1" si="338"/>
        <v>0</v>
      </c>
      <c r="R723" s="306">
        <f t="shared" ca="1" si="339"/>
        <v>0</v>
      </c>
      <c r="S723" s="307">
        <f t="shared" ca="1" si="340"/>
        <v>5.081000000000004</v>
      </c>
      <c r="T723" s="304">
        <f t="shared" ca="1" si="320"/>
        <v>49.844610000000038</v>
      </c>
      <c r="U723" s="311">
        <f t="shared" ca="1" si="321"/>
        <v>0</v>
      </c>
      <c r="V723" s="306">
        <f t="shared" ca="1" si="322"/>
        <v>1.2265111090711376</v>
      </c>
      <c r="W723" s="304">
        <f t="shared" ca="1" si="323"/>
        <v>49.658607504048057</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2.7116433336182411E-2</v>
      </c>
      <c r="AH723" s="304">
        <f t="shared" ca="1" si="347"/>
        <v>-9.7733808680252103</v>
      </c>
    </row>
    <row r="724" spans="1:34" x14ac:dyDescent="0.2">
      <c r="A724" s="347">
        <f t="shared" ca="1" si="325"/>
        <v>1E-4</v>
      </c>
      <c r="B724" s="304">
        <f t="shared" ca="1" si="326"/>
        <v>42.411600000000718</v>
      </c>
      <c r="D724" s="306">
        <f t="shared" ca="1" si="327"/>
        <v>-0.43007124892419751</v>
      </c>
      <c r="E724" s="307">
        <f t="shared" ca="1" si="328"/>
        <v>-4.6074534607628337E-2</v>
      </c>
      <c r="F724" s="304">
        <f t="shared" ca="1" si="329"/>
        <v>0.43253224375822968</v>
      </c>
      <c r="G724" s="306">
        <f t="shared" ca="1" si="330"/>
        <v>5.0530218685324844</v>
      </c>
      <c r="H724" s="307">
        <f t="shared" ca="1" si="331"/>
        <v>-114.71994680569802</v>
      </c>
      <c r="I724" s="304">
        <f t="shared" ca="1" si="332"/>
        <v>114.83117706052677</v>
      </c>
      <c r="J724" s="306">
        <f t="shared" ca="1" si="333"/>
        <v>890.86852944611644</v>
      </c>
      <c r="K724" s="307">
        <f t="shared" ca="1" si="334"/>
        <v>-12.339452606458238</v>
      </c>
      <c r="L724" s="304">
        <f t="shared" ca="1" si="319"/>
        <v>890.95398245258048</v>
      </c>
      <c r="M724" s="306">
        <f t="shared" ca="1" si="335"/>
        <v>-1.5267781938041747</v>
      </c>
      <c r="N724" s="304">
        <f t="shared" ca="1" si="336"/>
        <v>-87.477946757586068</v>
      </c>
      <c r="P724" s="310">
        <f t="shared" ca="1" si="337"/>
        <v>23</v>
      </c>
      <c r="Q724" s="304">
        <f t="shared" ca="1" si="338"/>
        <v>0</v>
      </c>
      <c r="R724" s="306">
        <f t="shared" ca="1" si="339"/>
        <v>0</v>
      </c>
      <c r="S724" s="307">
        <f t="shared" ca="1" si="340"/>
        <v>5.081000000000004</v>
      </c>
      <c r="T724" s="304">
        <f t="shared" ca="1" si="320"/>
        <v>49.844610000000038</v>
      </c>
      <c r="U724" s="311">
        <f t="shared" ca="1" si="321"/>
        <v>0</v>
      </c>
      <c r="V724" s="306">
        <f t="shared" ca="1" si="322"/>
        <v>1.2265125161253436</v>
      </c>
      <c r="W724" s="304">
        <f t="shared" ca="1" si="323"/>
        <v>49.658666816737494</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2.7104922009606014E-2</v>
      </c>
      <c r="AH724" s="304">
        <f t="shared" ca="1" si="347"/>
        <v>-9.7733925416351148</v>
      </c>
    </row>
    <row r="725" spans="1:34" x14ac:dyDescent="0.2">
      <c r="A725" s="347">
        <f t="shared" ca="1" si="325"/>
        <v>1E-4</v>
      </c>
      <c r="B725" s="304">
        <f t="shared" ca="1" si="326"/>
        <v>42.411700000000721</v>
      </c>
      <c r="D725" s="306">
        <f t="shared" ca="1" si="327"/>
        <v>-0.43006809207130742</v>
      </c>
      <c r="E725" s="307">
        <f t="shared" ca="1" si="328"/>
        <v>-4.6062710811666463E-2</v>
      </c>
      <c r="F725" s="304">
        <f t="shared" ca="1" si="329"/>
        <v>0.43252784551422097</v>
      </c>
      <c r="G725" s="306">
        <f t="shared" ca="1" si="330"/>
        <v>5.0529788617232771</v>
      </c>
      <c r="H725" s="307">
        <f t="shared" ca="1" si="331"/>
        <v>-114.71995141196909</v>
      </c>
      <c r="I725" s="304">
        <f t="shared" ca="1" si="332"/>
        <v>114.83117976987597</v>
      </c>
      <c r="J725" s="306">
        <f t="shared" ca="1" si="333"/>
        <v>890.86852944611644</v>
      </c>
      <c r="K725" s="307">
        <f t="shared" ca="1" si="334"/>
        <v>-12.350924601369121</v>
      </c>
      <c r="L725" s="304">
        <f t="shared" ca="1" si="319"/>
        <v>890.95414141020456</v>
      </c>
      <c r="M725" s="306">
        <f t="shared" ca="1" si="335"/>
        <v>-1.5267785697285978</v>
      </c>
      <c r="N725" s="304">
        <f t="shared" ca="1" si="336"/>
        <v>-87.47796829646893</v>
      </c>
      <c r="P725" s="310">
        <f t="shared" ca="1" si="337"/>
        <v>23</v>
      </c>
      <c r="Q725" s="304">
        <f t="shared" ca="1" si="338"/>
        <v>0</v>
      </c>
      <c r="R725" s="306">
        <f t="shared" ca="1" si="339"/>
        <v>0</v>
      </c>
      <c r="S725" s="307">
        <f t="shared" ca="1" si="340"/>
        <v>5.081000000000004</v>
      </c>
      <c r="T725" s="304">
        <f t="shared" ca="1" si="320"/>
        <v>49.844610000000038</v>
      </c>
      <c r="U725" s="311">
        <f t="shared" ca="1" si="321"/>
        <v>0</v>
      </c>
      <c r="V725" s="306">
        <f t="shared" ca="1" si="322"/>
        <v>1.2265139231812212</v>
      </c>
      <c r="W725" s="304">
        <f t="shared" ca="1" si="323"/>
        <v>49.658726128504455</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2.7093410861811051E-2</v>
      </c>
      <c r="AH725" s="304">
        <f t="shared" ca="1" si="347"/>
        <v>-9.7734042150634632</v>
      </c>
    </row>
    <row r="726" spans="1:34" x14ac:dyDescent="0.2">
      <c r="A726" s="347">
        <f t="shared" ca="1" si="325"/>
        <v>1E-4</v>
      </c>
      <c r="B726" s="304">
        <f t="shared" ca="1" si="326"/>
        <v>42.411800000000724</v>
      </c>
      <c r="D726" s="306">
        <f t="shared" ca="1" si="327"/>
        <v>-0.43006493523301187</v>
      </c>
      <c r="E726" s="307">
        <f t="shared" ca="1" si="328"/>
        <v>-4.6050887199463375E-2</v>
      </c>
      <c r="F726" s="304">
        <f t="shared" ca="1" si="329"/>
        <v>0.43252344760582911</v>
      </c>
      <c r="G726" s="306">
        <f t="shared" ca="1" si="330"/>
        <v>5.0529358552297534</v>
      </c>
      <c r="H726" s="307">
        <f t="shared" ca="1" si="331"/>
        <v>-114.71995601705781</v>
      </c>
      <c r="I726" s="304">
        <f t="shared" ca="1" si="332"/>
        <v>114.83118247807407</v>
      </c>
      <c r="J726" s="306">
        <f t="shared" ca="1" si="333"/>
        <v>890.86852944611644</v>
      </c>
      <c r="K726" s="307">
        <f t="shared" ca="1" si="334"/>
        <v>-12.362396596740572</v>
      </c>
      <c r="L726" s="304">
        <f t="shared" ca="1" si="319"/>
        <v>890.95430051552091</v>
      </c>
      <c r="M726" s="306">
        <f t="shared" ca="1" si="335"/>
        <v>-1.5267789456498035</v>
      </c>
      <c r="N726" s="304">
        <f t="shared" ca="1" si="336"/>
        <v>-87.477989835167449</v>
      </c>
      <c r="P726" s="310">
        <f t="shared" ca="1" si="337"/>
        <v>23</v>
      </c>
      <c r="Q726" s="304">
        <f t="shared" ca="1" si="338"/>
        <v>0</v>
      </c>
      <c r="R726" s="306">
        <f t="shared" ca="1" si="339"/>
        <v>0</v>
      </c>
      <c r="S726" s="307">
        <f t="shared" ca="1" si="340"/>
        <v>5.081000000000004</v>
      </c>
      <c r="T726" s="304">
        <f t="shared" ca="1" si="320"/>
        <v>49.844610000000038</v>
      </c>
      <c r="U726" s="311">
        <f t="shared" ca="1" si="321"/>
        <v>0</v>
      </c>
      <c r="V726" s="306">
        <f t="shared" ca="1" si="322"/>
        <v>1.2265153302387701</v>
      </c>
      <c r="W726" s="304">
        <f t="shared" ca="1" si="323"/>
        <v>49.658785439348911</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2.7081899892797523E-2</v>
      </c>
      <c r="AH726" s="304">
        <f t="shared" ca="1" si="347"/>
        <v>-9.7734158883102573</v>
      </c>
    </row>
    <row r="727" spans="1:34" x14ac:dyDescent="0.2">
      <c r="A727" s="347">
        <f t="shared" ca="1" si="325"/>
        <v>1E-4</v>
      </c>
      <c r="B727" s="304">
        <f t="shared" ca="1" si="326"/>
        <v>42.411900000000728</v>
      </c>
      <c r="D727" s="306">
        <f t="shared" ca="1" si="327"/>
        <v>-0.43006177840931314</v>
      </c>
      <c r="E727" s="307">
        <f t="shared" ca="1" si="328"/>
        <v>-4.6039063771020849E-2</v>
      </c>
      <c r="F727" s="304">
        <f t="shared" ca="1" si="329"/>
        <v>0.43251905003305147</v>
      </c>
      <c r="G727" s="306">
        <f t="shared" ca="1" si="330"/>
        <v>5.0528928490519123</v>
      </c>
      <c r="H727" s="307">
        <f t="shared" ca="1" si="331"/>
        <v>-114.71996062096419</v>
      </c>
      <c r="I727" s="304">
        <f t="shared" ca="1" si="332"/>
        <v>114.83118518512109</v>
      </c>
      <c r="J727" s="306">
        <f t="shared" ca="1" si="333"/>
        <v>890.86852944611644</v>
      </c>
      <c r="K727" s="307">
        <f t="shared" ca="1" si="334"/>
        <v>-12.373868592572473</v>
      </c>
      <c r="L727" s="304">
        <f t="shared" ca="1" si="319"/>
        <v>890.95445976852955</v>
      </c>
      <c r="M727" s="306">
        <f t="shared" ca="1" si="335"/>
        <v>-1.5267793215677921</v>
      </c>
      <c r="N727" s="304">
        <f t="shared" ca="1" si="336"/>
        <v>-87.478011373681625</v>
      </c>
      <c r="P727" s="310">
        <f t="shared" ca="1" si="337"/>
        <v>23</v>
      </c>
      <c r="Q727" s="304">
        <f t="shared" ca="1" si="338"/>
        <v>0</v>
      </c>
      <c r="R727" s="306">
        <f t="shared" ca="1" si="339"/>
        <v>0</v>
      </c>
      <c r="S727" s="307">
        <f t="shared" ca="1" si="340"/>
        <v>5.081000000000004</v>
      </c>
      <c r="T727" s="304">
        <f t="shared" ca="1" si="320"/>
        <v>49.844610000000038</v>
      </c>
      <c r="U727" s="311">
        <f t="shared" ca="1" si="321"/>
        <v>0</v>
      </c>
      <c r="V727" s="306">
        <f t="shared" ca="1" si="322"/>
        <v>1.2265167372979908</v>
      </c>
      <c r="W727" s="304">
        <f t="shared" ca="1" si="323"/>
        <v>49.658844749270926</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2.7070389102568981E-2</v>
      </c>
      <c r="AH727" s="304">
        <f t="shared" ca="1" si="347"/>
        <v>-9.7734275613754917</v>
      </c>
    </row>
    <row r="728" spans="1:34" x14ac:dyDescent="0.2">
      <c r="A728" s="347">
        <f t="shared" ca="1" si="325"/>
        <v>1E-4</v>
      </c>
      <c r="B728" s="304">
        <f t="shared" ca="1" si="326"/>
        <v>42.412000000000731</v>
      </c>
      <c r="D728" s="306">
        <f t="shared" ca="1" si="327"/>
        <v>-0.43005862160020997</v>
      </c>
      <c r="E728" s="307">
        <f t="shared" ca="1" si="328"/>
        <v>-4.6027240526324675E-2</v>
      </c>
      <c r="F728" s="304">
        <f t="shared" ca="1" si="329"/>
        <v>0.43251465279588014</v>
      </c>
      <c r="G728" s="306">
        <f t="shared" ca="1" si="330"/>
        <v>5.0528498431897519</v>
      </c>
      <c r="H728" s="307">
        <f t="shared" ca="1" si="331"/>
        <v>-114.71996522368823</v>
      </c>
      <c r="I728" s="304">
        <f t="shared" ca="1" si="332"/>
        <v>114.83118789101705</v>
      </c>
      <c r="J728" s="306">
        <f t="shared" ca="1" si="333"/>
        <v>890.86852944611644</v>
      </c>
      <c r="K728" s="307">
        <f t="shared" ca="1" si="334"/>
        <v>-12.385340588864706</v>
      </c>
      <c r="L728" s="304">
        <f t="shared" ca="1" si="319"/>
        <v>890.95461916923034</v>
      </c>
      <c r="M728" s="306">
        <f t="shared" ca="1" si="335"/>
        <v>-1.5267796974825634</v>
      </c>
      <c r="N728" s="304">
        <f t="shared" ca="1" si="336"/>
        <v>-87.478032912011486</v>
      </c>
      <c r="P728" s="310">
        <f t="shared" ca="1" si="337"/>
        <v>23</v>
      </c>
      <c r="Q728" s="304">
        <f t="shared" ca="1" si="338"/>
        <v>0</v>
      </c>
      <c r="R728" s="306">
        <f t="shared" ca="1" si="339"/>
        <v>0</v>
      </c>
      <c r="S728" s="307">
        <f t="shared" ca="1" si="340"/>
        <v>5.081000000000004</v>
      </c>
      <c r="T728" s="304">
        <f t="shared" ca="1" si="320"/>
        <v>49.844610000000038</v>
      </c>
      <c r="U728" s="311">
        <f t="shared" ca="1" si="321"/>
        <v>0</v>
      </c>
      <c r="V728" s="306">
        <f t="shared" ca="1" si="322"/>
        <v>1.2265181443588835</v>
      </c>
      <c r="W728" s="304">
        <f t="shared" ca="1" si="323"/>
        <v>49.658904058270501</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2.7058878491114768E-2</v>
      </c>
      <c r="AH728" s="304">
        <f t="shared" ca="1" si="347"/>
        <v>-9.7734392342591789</v>
      </c>
    </row>
    <row r="729" spans="1:34" x14ac:dyDescent="0.2">
      <c r="A729" s="347">
        <f t="shared" ca="1" si="325"/>
        <v>1E-4</v>
      </c>
      <c r="B729" s="304">
        <f t="shared" ca="1" si="326"/>
        <v>42.412100000000734</v>
      </c>
      <c r="D729" s="306">
        <f t="shared" ca="1" si="327"/>
        <v>-0.43005546480570267</v>
      </c>
      <c r="E729" s="307">
        <f t="shared" ca="1" si="328"/>
        <v>-4.6015417465380182E-2</v>
      </c>
      <c r="F729" s="304">
        <f t="shared" ca="1" si="329"/>
        <v>0.43251025589431075</v>
      </c>
      <c r="G729" s="306">
        <f t="shared" ca="1" si="330"/>
        <v>5.0528068376432715</v>
      </c>
      <c r="H729" s="307">
        <f t="shared" ca="1" si="331"/>
        <v>-114.71996982522998</v>
      </c>
      <c r="I729" s="304">
        <f t="shared" ca="1" si="332"/>
        <v>114.83119059576197</v>
      </c>
      <c r="J729" s="306">
        <f t="shared" ca="1" si="333"/>
        <v>890.86852944611644</v>
      </c>
      <c r="K729" s="307">
        <f t="shared" ca="1" si="334"/>
        <v>-12.396812585617152</v>
      </c>
      <c r="L729" s="304">
        <f t="shared" ca="1" si="319"/>
        <v>890.95477871762319</v>
      </c>
      <c r="M729" s="306">
        <f t="shared" ca="1" si="335"/>
        <v>-1.5267800733941177</v>
      </c>
      <c r="N729" s="304">
        <f t="shared" ca="1" si="336"/>
        <v>-87.478054450157018</v>
      </c>
      <c r="P729" s="310">
        <f t="shared" ca="1" si="337"/>
        <v>23</v>
      </c>
      <c r="Q729" s="304">
        <f t="shared" ca="1" si="338"/>
        <v>0</v>
      </c>
      <c r="R729" s="306">
        <f t="shared" ca="1" si="339"/>
        <v>0</v>
      </c>
      <c r="S729" s="307">
        <f t="shared" ca="1" si="340"/>
        <v>5.081000000000004</v>
      </c>
      <c r="T729" s="304">
        <f t="shared" ca="1" si="320"/>
        <v>49.844610000000038</v>
      </c>
      <c r="U729" s="311">
        <f t="shared" ca="1" si="321"/>
        <v>0</v>
      </c>
      <c r="V729" s="306">
        <f t="shared" ca="1" si="322"/>
        <v>1.2265195514214471</v>
      </c>
      <c r="W729" s="304">
        <f t="shared" ca="1" si="323"/>
        <v>49.658963366347614</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2.7047368058433108E-2</v>
      </c>
      <c r="AH729" s="304">
        <f t="shared" ca="1" si="347"/>
        <v>-9.7734509069613189</v>
      </c>
    </row>
    <row r="730" spans="1:34" x14ac:dyDescent="0.2">
      <c r="A730" s="347">
        <f t="shared" ca="1" si="325"/>
        <v>1E-4</v>
      </c>
      <c r="B730" s="304">
        <f t="shared" ca="1" si="326"/>
        <v>42.412200000000738</v>
      </c>
      <c r="D730" s="306">
        <f t="shared" ca="1" si="327"/>
        <v>-0.4300523080257892</v>
      </c>
      <c r="E730" s="307">
        <f t="shared" ca="1" si="328"/>
        <v>-4.6003594588185592E-2</v>
      </c>
      <c r="F730" s="304">
        <f t="shared" ca="1" si="329"/>
        <v>0.43250585932833607</v>
      </c>
      <c r="G730" s="306">
        <f t="shared" ca="1" si="330"/>
        <v>5.0527638324124693</v>
      </c>
      <c r="H730" s="307">
        <f t="shared" ca="1" si="331"/>
        <v>-114.71997442558944</v>
      </c>
      <c r="I730" s="304">
        <f t="shared" ca="1" si="332"/>
        <v>114.83119329935586</v>
      </c>
      <c r="J730" s="306">
        <f t="shared" ca="1" si="333"/>
        <v>890.86852944611644</v>
      </c>
      <c r="K730" s="307">
        <f t="shared" ca="1" si="334"/>
        <v>-12.408284582829692</v>
      </c>
      <c r="L730" s="304">
        <f t="shared" ca="1" si="319"/>
        <v>890.95493841370819</v>
      </c>
      <c r="M730" s="306">
        <f t="shared" ca="1" si="335"/>
        <v>-1.5267804493024546</v>
      </c>
      <c r="N730" s="304">
        <f t="shared" ca="1" si="336"/>
        <v>-87.478075988118206</v>
      </c>
      <c r="P730" s="310">
        <f t="shared" ca="1" si="337"/>
        <v>23</v>
      </c>
      <c r="Q730" s="304">
        <f t="shared" ca="1" si="338"/>
        <v>0</v>
      </c>
      <c r="R730" s="306">
        <f t="shared" ca="1" si="339"/>
        <v>0</v>
      </c>
      <c r="S730" s="307">
        <f t="shared" ca="1" si="340"/>
        <v>5.081000000000004</v>
      </c>
      <c r="T730" s="304">
        <f t="shared" ca="1" si="320"/>
        <v>49.844610000000038</v>
      </c>
      <c r="U730" s="311">
        <f t="shared" ca="1" si="321"/>
        <v>0</v>
      </c>
      <c r="V730" s="306">
        <f t="shared" ca="1" si="322"/>
        <v>1.2265209584856833</v>
      </c>
      <c r="W730" s="304">
        <f t="shared" ca="1" si="323"/>
        <v>49.659022673502349</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2.7035857804529329E-2</v>
      </c>
      <c r="AH730" s="304">
        <f t="shared" ca="1" si="347"/>
        <v>-9.7734625794819081</v>
      </c>
    </row>
    <row r="731" spans="1:34" x14ac:dyDescent="0.2">
      <c r="A731" s="347">
        <f t="shared" ca="1" si="325"/>
        <v>1E-4</v>
      </c>
      <c r="B731" s="304">
        <f t="shared" ca="1" si="326"/>
        <v>42.412300000000741</v>
      </c>
      <c r="D731" s="306">
        <f t="shared" ca="1" si="327"/>
        <v>-0.43004915126047494</v>
      </c>
      <c r="E731" s="307">
        <f t="shared" ca="1" si="328"/>
        <v>-4.5991771894726696E-2</v>
      </c>
      <c r="F731" s="304">
        <f t="shared" ca="1" si="329"/>
        <v>0.43250146309795462</v>
      </c>
      <c r="G731" s="306">
        <f t="shared" ca="1" si="330"/>
        <v>5.0527208274973434</v>
      </c>
      <c r="H731" s="307">
        <f t="shared" ca="1" si="331"/>
        <v>-114.71997902476663</v>
      </c>
      <c r="I731" s="304">
        <f t="shared" ca="1" si="332"/>
        <v>114.83119600179874</v>
      </c>
      <c r="J731" s="306">
        <f t="shared" ca="1" si="333"/>
        <v>890.86852944611644</v>
      </c>
      <c r="K731" s="307">
        <f t="shared" ca="1" si="334"/>
        <v>-12.419756580502209</v>
      </c>
      <c r="L731" s="304">
        <f t="shared" ca="1" si="319"/>
        <v>890.95509825748502</v>
      </c>
      <c r="M731" s="306">
        <f t="shared" ca="1" si="335"/>
        <v>-1.5267808252075745</v>
      </c>
      <c r="N731" s="304">
        <f t="shared" ca="1" si="336"/>
        <v>-87.478097525895066</v>
      </c>
      <c r="P731" s="310">
        <f t="shared" ca="1" si="337"/>
        <v>23</v>
      </c>
      <c r="Q731" s="304">
        <f t="shared" ca="1" si="338"/>
        <v>0</v>
      </c>
      <c r="R731" s="306">
        <f t="shared" ca="1" si="339"/>
        <v>0</v>
      </c>
      <c r="S731" s="307">
        <f t="shared" ca="1" si="340"/>
        <v>5.081000000000004</v>
      </c>
      <c r="T731" s="304">
        <f t="shared" ca="1" si="320"/>
        <v>49.844610000000038</v>
      </c>
      <c r="U731" s="311">
        <f t="shared" ca="1" si="321"/>
        <v>0</v>
      </c>
      <c r="V731" s="306">
        <f t="shared" ca="1" si="322"/>
        <v>1.2265223655515902</v>
      </c>
      <c r="W731" s="304">
        <f t="shared" ca="1" si="323"/>
        <v>49.65908197973463</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2.7024347729385667E-2</v>
      </c>
      <c r="AH731" s="304">
        <f t="shared" ca="1" si="347"/>
        <v>-9.7734742518209625</v>
      </c>
    </row>
    <row r="732" spans="1:34" x14ac:dyDescent="0.2">
      <c r="A732" s="347">
        <f t="shared" ca="1" si="325"/>
        <v>1E-4</v>
      </c>
      <c r="B732" s="304">
        <f t="shared" ca="1" si="326"/>
        <v>42.412400000000744</v>
      </c>
      <c r="D732" s="306">
        <f t="shared" ca="1" si="327"/>
        <v>-0.43004599450975517</v>
      </c>
      <c r="E732" s="307">
        <f t="shared" ca="1" si="328"/>
        <v>-4.5979949385021257E-2</v>
      </c>
      <c r="F732" s="304">
        <f t="shared" ca="1" si="329"/>
        <v>0.43249706720315861</v>
      </c>
      <c r="G732" s="306">
        <f t="shared" ca="1" si="330"/>
        <v>5.0526778228978921</v>
      </c>
      <c r="H732" s="307">
        <f t="shared" ca="1" si="331"/>
        <v>-114.71998362276157</v>
      </c>
      <c r="I732" s="304">
        <f t="shared" ca="1" si="332"/>
        <v>114.83119870309065</v>
      </c>
      <c r="J732" s="306">
        <f t="shared" ca="1" si="333"/>
        <v>890.86852944611644</v>
      </c>
      <c r="K732" s="307">
        <f t="shared" ca="1" si="334"/>
        <v>-12.431228578634586</v>
      </c>
      <c r="L732" s="304">
        <f t="shared" ca="1" si="319"/>
        <v>890.95525824895401</v>
      </c>
      <c r="M732" s="306">
        <f t="shared" ca="1" si="335"/>
        <v>-1.5267812011094775</v>
      </c>
      <c r="N732" s="304">
        <f t="shared" ca="1" si="336"/>
        <v>-87.478119063487625</v>
      </c>
      <c r="P732" s="310">
        <f t="shared" ca="1" si="337"/>
        <v>23</v>
      </c>
      <c r="Q732" s="304">
        <f t="shared" ca="1" si="338"/>
        <v>0</v>
      </c>
      <c r="R732" s="306">
        <f t="shared" ca="1" si="339"/>
        <v>0</v>
      </c>
      <c r="S732" s="307">
        <f t="shared" ca="1" si="340"/>
        <v>5.081000000000004</v>
      </c>
      <c r="T732" s="304">
        <f t="shared" ca="1" si="320"/>
        <v>49.844610000000038</v>
      </c>
      <c r="U732" s="311">
        <f t="shared" ca="1" si="321"/>
        <v>0</v>
      </c>
      <c r="V732" s="306">
        <f t="shared" ca="1" si="322"/>
        <v>1.2265237726191696</v>
      </c>
      <c r="W732" s="304">
        <f t="shared" ca="1" si="323"/>
        <v>49.659141285044541</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2.7012837833016334E-2</v>
      </c>
      <c r="AH732" s="304">
        <f t="shared" ca="1" si="347"/>
        <v>-9.7734859239784679</v>
      </c>
    </row>
    <row r="733" spans="1:34" x14ac:dyDescent="0.2">
      <c r="A733" s="347">
        <f t="shared" ca="1" si="325"/>
        <v>1E-4</v>
      </c>
      <c r="B733" s="304">
        <f t="shared" ca="1" si="326"/>
        <v>42.412500000000747</v>
      </c>
      <c r="D733" s="306">
        <f t="shared" ca="1" si="327"/>
        <v>-0.43004283777363095</v>
      </c>
      <c r="E733" s="307">
        <f t="shared" ca="1" si="328"/>
        <v>-4.5968127059049735E-2</v>
      </c>
      <c r="F733" s="304">
        <f t="shared" ca="1" si="329"/>
        <v>0.43249267164394173</v>
      </c>
      <c r="G733" s="306">
        <f t="shared" ca="1" si="330"/>
        <v>5.0526348186141146</v>
      </c>
      <c r="H733" s="307">
        <f t="shared" ca="1" si="331"/>
        <v>-114.71998821957428</v>
      </c>
      <c r="I733" s="304">
        <f t="shared" ca="1" si="332"/>
        <v>114.83120140323157</v>
      </c>
      <c r="J733" s="306">
        <f t="shared" ca="1" si="333"/>
        <v>890.86852944611644</v>
      </c>
      <c r="K733" s="307">
        <f t="shared" ca="1" si="334"/>
        <v>-12.442700577226704</v>
      </c>
      <c r="L733" s="304">
        <f t="shared" ca="1" si="319"/>
        <v>890.95541838811471</v>
      </c>
      <c r="M733" s="306">
        <f t="shared" ca="1" si="335"/>
        <v>-1.5267815770081632</v>
      </c>
      <c r="N733" s="304">
        <f t="shared" ca="1" si="336"/>
        <v>-87.478140600895841</v>
      </c>
      <c r="P733" s="310">
        <f t="shared" ca="1" si="337"/>
        <v>23</v>
      </c>
      <c r="Q733" s="304">
        <f t="shared" ca="1" si="338"/>
        <v>0</v>
      </c>
      <c r="R733" s="306">
        <f t="shared" ca="1" si="339"/>
        <v>0</v>
      </c>
      <c r="S733" s="307">
        <f t="shared" ca="1" si="340"/>
        <v>5.081000000000004</v>
      </c>
      <c r="T733" s="304">
        <f t="shared" ca="1" si="320"/>
        <v>49.844610000000038</v>
      </c>
      <c r="U733" s="311">
        <f t="shared" ca="1" si="321"/>
        <v>0</v>
      </c>
      <c r="V733" s="306">
        <f t="shared" ca="1" si="322"/>
        <v>1.2265251796884198</v>
      </c>
      <c r="W733" s="304">
        <f t="shared" ca="1" si="323"/>
        <v>49.659200589432032</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2.7001328115410672E-2</v>
      </c>
      <c r="AH733" s="304">
        <f t="shared" ca="1" si="347"/>
        <v>-9.7734975959544386</v>
      </c>
    </row>
    <row r="734" spans="1:34" x14ac:dyDescent="0.2">
      <c r="A734" s="347">
        <f t="shared" ca="1" si="325"/>
        <v>1E-4</v>
      </c>
      <c r="B734" s="304">
        <f t="shared" ca="1" si="326"/>
        <v>42.412600000000751</v>
      </c>
      <c r="D734" s="306">
        <f t="shared" ca="1" si="327"/>
        <v>-0.43003968105210438</v>
      </c>
      <c r="E734" s="307">
        <f t="shared" ca="1" si="328"/>
        <v>-4.5956304916819235E-2</v>
      </c>
      <c r="F734" s="304">
        <f t="shared" ca="1" si="329"/>
        <v>0.43248827642030174</v>
      </c>
      <c r="G734" s="306">
        <f t="shared" ca="1" si="330"/>
        <v>5.0525918146460089</v>
      </c>
      <c r="H734" s="307">
        <f t="shared" ca="1" si="331"/>
        <v>-114.71999281520476</v>
      </c>
      <c r="I734" s="304">
        <f t="shared" ca="1" si="332"/>
        <v>114.83120410222153</v>
      </c>
      <c r="J734" s="306">
        <f t="shared" ca="1" si="333"/>
        <v>890.86852944611644</v>
      </c>
      <c r="K734" s="307">
        <f t="shared" ca="1" si="334"/>
        <v>-12.454172576278443</v>
      </c>
      <c r="L734" s="304">
        <f t="shared" ca="1" si="319"/>
        <v>890.95557867496723</v>
      </c>
      <c r="M734" s="306">
        <f t="shared" ca="1" si="335"/>
        <v>-1.5267819529036319</v>
      </c>
      <c r="N734" s="304">
        <f t="shared" ca="1" si="336"/>
        <v>-87.478162138119728</v>
      </c>
      <c r="P734" s="310">
        <f t="shared" ca="1" si="337"/>
        <v>23</v>
      </c>
      <c r="Q734" s="304">
        <f t="shared" ca="1" si="338"/>
        <v>0</v>
      </c>
      <c r="R734" s="306">
        <f t="shared" ca="1" si="339"/>
        <v>0</v>
      </c>
      <c r="S734" s="307">
        <f t="shared" ca="1" si="340"/>
        <v>5.081000000000004</v>
      </c>
      <c r="T734" s="304">
        <f t="shared" ca="1" si="320"/>
        <v>49.844610000000038</v>
      </c>
      <c r="U734" s="311">
        <f t="shared" ca="1" si="321"/>
        <v>0</v>
      </c>
      <c r="V734" s="306">
        <f t="shared" ca="1" si="322"/>
        <v>1.226526586759342</v>
      </c>
      <c r="W734" s="304">
        <f t="shared" ca="1" si="323"/>
        <v>49.659259892897161</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2.698981857657401E-2</v>
      </c>
      <c r="AH734" s="304">
        <f t="shared" ca="1" si="347"/>
        <v>-9.7735092677488673</v>
      </c>
    </row>
    <row r="735" spans="1:34" x14ac:dyDescent="0.2">
      <c r="A735" s="347">
        <f t="shared" ca="1" si="325"/>
        <v>1E-4</v>
      </c>
      <c r="B735" s="304">
        <f t="shared" ca="1" si="326"/>
        <v>42.412700000000754</v>
      </c>
      <c r="D735" s="306">
        <f t="shared" ca="1" si="327"/>
        <v>-0.4300365243451742</v>
      </c>
      <c r="E735" s="307">
        <f t="shared" ca="1" si="328"/>
        <v>-4.5944482958324429E-2</v>
      </c>
      <c r="F735" s="304">
        <f t="shared" ca="1" si="329"/>
        <v>0.43248388153223161</v>
      </c>
      <c r="G735" s="306">
        <f t="shared" ca="1" si="330"/>
        <v>5.0525488109935743</v>
      </c>
      <c r="H735" s="307">
        <f t="shared" ca="1" si="331"/>
        <v>-114.71999740965306</v>
      </c>
      <c r="I735" s="304">
        <f t="shared" ca="1" si="332"/>
        <v>114.83120680006057</v>
      </c>
      <c r="J735" s="306">
        <f t="shared" ca="1" si="333"/>
        <v>890.86852944611644</v>
      </c>
      <c r="K735" s="307">
        <f t="shared" ca="1" si="334"/>
        <v>-12.465644575789685</v>
      </c>
      <c r="L735" s="304">
        <f t="shared" ca="1" si="319"/>
        <v>890.95573910951146</v>
      </c>
      <c r="M735" s="306">
        <f t="shared" ca="1" si="335"/>
        <v>-1.5267823287958837</v>
      </c>
      <c r="N735" s="304">
        <f t="shared" ca="1" si="336"/>
        <v>-87.478183675159315</v>
      </c>
      <c r="P735" s="310">
        <f t="shared" ca="1" si="337"/>
        <v>23</v>
      </c>
      <c r="Q735" s="304">
        <f t="shared" ca="1" si="338"/>
        <v>0</v>
      </c>
      <c r="R735" s="306">
        <f t="shared" ca="1" si="339"/>
        <v>0</v>
      </c>
      <c r="S735" s="307">
        <f t="shared" ca="1" si="340"/>
        <v>5.081000000000004</v>
      </c>
      <c r="T735" s="304">
        <f t="shared" ca="1" si="320"/>
        <v>49.844610000000038</v>
      </c>
      <c r="U735" s="311">
        <f t="shared" ca="1" si="321"/>
        <v>0</v>
      </c>
      <c r="V735" s="306">
        <f t="shared" ca="1" si="322"/>
        <v>1.2265279938319356</v>
      </c>
      <c r="W735" s="304">
        <f t="shared" ca="1" si="323"/>
        <v>49.659319195439913</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2.6978309216492136E-2</v>
      </c>
      <c r="AH735" s="304">
        <f t="shared" ca="1" si="347"/>
        <v>-9.7735209393617648</v>
      </c>
    </row>
    <row r="736" spans="1:34" x14ac:dyDescent="0.2">
      <c r="A736" s="347">
        <f t="shared" ca="1" si="325"/>
        <v>1E-4</v>
      </c>
      <c r="B736" s="304">
        <f t="shared" ca="1" si="326"/>
        <v>42.412800000000757</v>
      </c>
      <c r="D736" s="306">
        <f t="shared" ca="1" si="327"/>
        <v>-0.43003336765284034</v>
      </c>
      <c r="E736" s="307">
        <f t="shared" ca="1" si="328"/>
        <v>-4.5932661183567092E-2</v>
      </c>
      <c r="F736" s="304">
        <f t="shared" ca="1" si="329"/>
        <v>0.43247948697972638</v>
      </c>
      <c r="G736" s="306">
        <f t="shared" ca="1" si="330"/>
        <v>5.052505807656809</v>
      </c>
      <c r="H736" s="307">
        <f t="shared" ca="1" si="331"/>
        <v>-114.72000200291917</v>
      </c>
      <c r="I736" s="304">
        <f t="shared" ca="1" si="332"/>
        <v>114.83120949674868</v>
      </c>
      <c r="J736" s="306">
        <f t="shared" ca="1" si="333"/>
        <v>890.86852944611644</v>
      </c>
      <c r="K736" s="307">
        <f t="shared" ca="1" si="334"/>
        <v>-12.477116575760315</v>
      </c>
      <c r="L736" s="304">
        <f t="shared" ca="1" si="319"/>
        <v>890.95589969174739</v>
      </c>
      <c r="M736" s="306">
        <f t="shared" ca="1" si="335"/>
        <v>-1.5267827046849185</v>
      </c>
      <c r="N736" s="304">
        <f t="shared" ca="1" si="336"/>
        <v>-87.478205212014572</v>
      </c>
      <c r="P736" s="310">
        <f t="shared" ca="1" si="337"/>
        <v>23</v>
      </c>
      <c r="Q736" s="304">
        <f t="shared" ca="1" si="338"/>
        <v>0</v>
      </c>
      <c r="R736" s="306">
        <f t="shared" ca="1" si="339"/>
        <v>0</v>
      </c>
      <c r="S736" s="307">
        <f t="shared" ca="1" si="340"/>
        <v>5.081000000000004</v>
      </c>
      <c r="T736" s="304">
        <f t="shared" ca="1" si="320"/>
        <v>49.844610000000038</v>
      </c>
      <c r="U736" s="311">
        <f t="shared" ca="1" si="321"/>
        <v>0</v>
      </c>
      <c r="V736" s="306">
        <f t="shared" ca="1" si="322"/>
        <v>1.2265294009062004</v>
      </c>
      <c r="W736" s="304">
        <f t="shared" ca="1" si="323"/>
        <v>49.659378497060302</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2.6966800035175709E-2</v>
      </c>
      <c r="AH736" s="304">
        <f t="shared" ca="1" si="347"/>
        <v>-9.7735326107931257</v>
      </c>
    </row>
    <row r="737" spans="1:34" x14ac:dyDescent="0.2">
      <c r="A737" s="347">
        <f t="shared" ca="1" si="325"/>
        <v>1E-4</v>
      </c>
      <c r="B737" s="304">
        <f t="shared" ca="1" si="326"/>
        <v>42.412900000000761</v>
      </c>
      <c r="D737" s="306">
        <f t="shared" ca="1" si="327"/>
        <v>-0.43003021097510347</v>
      </c>
      <c r="E737" s="307">
        <f t="shared" ca="1" si="328"/>
        <v>-4.5920839592538343E-2</v>
      </c>
      <c r="F737" s="304">
        <f t="shared" ca="1" si="329"/>
        <v>0.43247509276278051</v>
      </c>
      <c r="G737" s="306">
        <f t="shared" ca="1" si="330"/>
        <v>5.0524628046357112</v>
      </c>
      <c r="H737" s="307">
        <f t="shared" ca="1" si="331"/>
        <v>-114.72000659500313</v>
      </c>
      <c r="I737" s="304">
        <f t="shared" ca="1" si="332"/>
        <v>114.83121219228589</v>
      </c>
      <c r="J737" s="306">
        <f t="shared" ca="1" si="333"/>
        <v>890.86852944611644</v>
      </c>
      <c r="K737" s="307">
        <f t="shared" ca="1" si="334"/>
        <v>-12.48858857619021</v>
      </c>
      <c r="L737" s="304">
        <f t="shared" ca="1" si="319"/>
        <v>890.95606042167492</v>
      </c>
      <c r="M737" s="306">
        <f t="shared" ca="1" si="335"/>
        <v>-1.5267830805707365</v>
      </c>
      <c r="N737" s="304">
        <f t="shared" ca="1" si="336"/>
        <v>-87.478226748685529</v>
      </c>
      <c r="P737" s="310">
        <f t="shared" ca="1" si="337"/>
        <v>23</v>
      </c>
      <c r="Q737" s="304">
        <f t="shared" ca="1" si="338"/>
        <v>0</v>
      </c>
      <c r="R737" s="306">
        <f t="shared" ca="1" si="339"/>
        <v>0</v>
      </c>
      <c r="S737" s="307">
        <f t="shared" ca="1" si="340"/>
        <v>5.081000000000004</v>
      </c>
      <c r="T737" s="304">
        <f t="shared" ca="1" si="320"/>
        <v>49.844610000000038</v>
      </c>
      <c r="U737" s="311">
        <f t="shared" ca="1" si="321"/>
        <v>0</v>
      </c>
      <c r="V737" s="306">
        <f t="shared" ca="1" si="322"/>
        <v>1.2265308079821373</v>
      </c>
      <c r="W737" s="304">
        <f t="shared" ca="1" si="323"/>
        <v>49.659437797758358</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2.695529103261407E-2</v>
      </c>
      <c r="AH737" s="304">
        <f t="shared" ca="1" si="347"/>
        <v>-9.7735442820429572</v>
      </c>
    </row>
    <row r="738" spans="1:34" x14ac:dyDescent="0.2">
      <c r="A738" s="347">
        <f t="shared" ca="1" si="325"/>
        <v>1E-4</v>
      </c>
      <c r="B738" s="304">
        <f t="shared" ca="1" si="326"/>
        <v>42.413000000000764</v>
      </c>
      <c r="D738" s="306">
        <f t="shared" ca="1" si="327"/>
        <v>-0.43002705431196192</v>
      </c>
      <c r="E738" s="307">
        <f t="shared" ca="1" si="328"/>
        <v>-4.5909018185238182E-2</v>
      </c>
      <c r="F738" s="304">
        <f t="shared" ca="1" si="329"/>
        <v>0.43247069888138728</v>
      </c>
      <c r="G738" s="306">
        <f t="shared" ca="1" si="330"/>
        <v>5.05241980193028</v>
      </c>
      <c r="H738" s="307">
        <f t="shared" ca="1" si="331"/>
        <v>-114.72001118590495</v>
      </c>
      <c r="I738" s="304">
        <f t="shared" ca="1" si="332"/>
        <v>114.83121488667223</v>
      </c>
      <c r="J738" s="306">
        <f t="shared" ca="1" si="333"/>
        <v>890.86852944611644</v>
      </c>
      <c r="K738" s="307">
        <f t="shared" ca="1" si="334"/>
        <v>-12.500060577079255</v>
      </c>
      <c r="L738" s="304">
        <f t="shared" ca="1" si="319"/>
        <v>890.95622129929404</v>
      </c>
      <c r="M738" s="306">
        <f t="shared" ca="1" si="335"/>
        <v>-1.5267834564533376</v>
      </c>
      <c r="N738" s="304">
        <f t="shared" ca="1" si="336"/>
        <v>-87.478248285172157</v>
      </c>
      <c r="P738" s="310">
        <f t="shared" ca="1" si="337"/>
        <v>23</v>
      </c>
      <c r="Q738" s="304">
        <f t="shared" ca="1" si="338"/>
        <v>0</v>
      </c>
      <c r="R738" s="306">
        <f t="shared" ca="1" si="339"/>
        <v>0</v>
      </c>
      <c r="S738" s="307">
        <f t="shared" ca="1" si="340"/>
        <v>5.081000000000004</v>
      </c>
      <c r="T738" s="304">
        <f t="shared" ca="1" si="320"/>
        <v>49.844610000000038</v>
      </c>
      <c r="U738" s="311">
        <f t="shared" ca="1" si="321"/>
        <v>0</v>
      </c>
      <c r="V738" s="306">
        <f t="shared" ca="1" si="322"/>
        <v>1.2265322150597455</v>
      </c>
      <c r="W738" s="304">
        <f t="shared" ca="1" si="323"/>
        <v>49.659497097534079</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2.6943782208808997E-2</v>
      </c>
      <c r="AH738" s="304">
        <f t="shared" ca="1" si="347"/>
        <v>-9.773555953111261</v>
      </c>
    </row>
    <row r="739" spans="1:34" x14ac:dyDescent="0.2">
      <c r="A739" s="347">
        <f t="shared" ca="1" si="325"/>
        <v>1E-4</v>
      </c>
      <c r="B739" s="304">
        <f t="shared" ca="1" si="326"/>
        <v>42.413100000000767</v>
      </c>
      <c r="D739" s="306">
        <f t="shared" ca="1" si="327"/>
        <v>-0.43002389766341814</v>
      </c>
      <c r="E739" s="307">
        <f t="shared" ca="1" si="328"/>
        <v>-4.5897196961668385E-2</v>
      </c>
      <c r="F739" s="304">
        <f t="shared" ca="1" si="329"/>
        <v>0.43246630533554414</v>
      </c>
      <c r="G739" s="306">
        <f t="shared" ca="1" si="330"/>
        <v>5.0523767995405136</v>
      </c>
      <c r="H739" s="307">
        <f t="shared" ca="1" si="331"/>
        <v>-114.72001577562465</v>
      </c>
      <c r="I739" s="304">
        <f t="shared" ca="1" si="332"/>
        <v>114.8312175799077</v>
      </c>
      <c r="J739" s="306">
        <f t="shared" ca="1" si="333"/>
        <v>890.86852944611644</v>
      </c>
      <c r="K739" s="307">
        <f t="shared" ca="1" si="334"/>
        <v>-12.511532578427332</v>
      </c>
      <c r="L739" s="304">
        <f t="shared" ca="1" si="319"/>
        <v>890.95638232460465</v>
      </c>
      <c r="M739" s="306">
        <f t="shared" ca="1" si="335"/>
        <v>-1.5267838323327216</v>
      </c>
      <c r="N739" s="304">
        <f t="shared" ca="1" si="336"/>
        <v>-87.47826982147447</v>
      </c>
      <c r="P739" s="310">
        <f t="shared" ca="1" si="337"/>
        <v>23</v>
      </c>
      <c r="Q739" s="304">
        <f t="shared" ca="1" si="338"/>
        <v>0</v>
      </c>
      <c r="R739" s="306">
        <f t="shared" ca="1" si="339"/>
        <v>0</v>
      </c>
      <c r="S739" s="307">
        <f t="shared" ca="1" si="340"/>
        <v>5.081000000000004</v>
      </c>
      <c r="T739" s="304">
        <f t="shared" ca="1" si="320"/>
        <v>49.844610000000038</v>
      </c>
      <c r="U739" s="311">
        <f t="shared" ca="1" si="321"/>
        <v>0</v>
      </c>
      <c r="V739" s="306">
        <f t="shared" ca="1" si="322"/>
        <v>1.2265336221390253</v>
      </c>
      <c r="W739" s="304">
        <f t="shared" ca="1" si="323"/>
        <v>49.659556396387487</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2.693227356375516E-2</v>
      </c>
      <c r="AH739" s="304">
        <f t="shared" ca="1" si="347"/>
        <v>-9.7735676239980389</v>
      </c>
    </row>
    <row r="740" spans="1:34" x14ac:dyDescent="0.2">
      <c r="A740" s="347">
        <f t="shared" ca="1" si="325"/>
        <v>1E-4</v>
      </c>
      <c r="B740" s="304">
        <f t="shared" ca="1" si="326"/>
        <v>42.413200000000771</v>
      </c>
      <c r="D740" s="306">
        <f t="shared" ca="1" si="327"/>
        <v>-0.43002074102947269</v>
      </c>
      <c r="E740" s="307">
        <f t="shared" ca="1" si="328"/>
        <v>-4.5885375921816518E-2</v>
      </c>
      <c r="F740" s="304">
        <f t="shared" ca="1" si="329"/>
        <v>0.4324619121252451</v>
      </c>
      <c r="G740" s="306">
        <f t="shared" ca="1" si="330"/>
        <v>5.0523337974664102</v>
      </c>
      <c r="H740" s="307">
        <f t="shared" ca="1" si="331"/>
        <v>-114.72002036416224</v>
      </c>
      <c r="I740" s="304">
        <f t="shared" ca="1" si="332"/>
        <v>114.83122027199232</v>
      </c>
      <c r="J740" s="306">
        <f t="shared" ca="1" si="333"/>
        <v>890.86852944611644</v>
      </c>
      <c r="K740" s="307">
        <f t="shared" ca="1" si="334"/>
        <v>-12.523004580234321</v>
      </c>
      <c r="L740" s="304">
        <f t="shared" ca="1" si="319"/>
        <v>890.95654349760662</v>
      </c>
      <c r="M740" s="306">
        <f t="shared" ca="1" si="335"/>
        <v>-1.5267842082088889</v>
      </c>
      <c r="N740" s="304">
        <f t="shared" ca="1" si="336"/>
        <v>-87.478291357592468</v>
      </c>
      <c r="P740" s="310">
        <f t="shared" ca="1" si="337"/>
        <v>23</v>
      </c>
      <c r="Q740" s="304">
        <f t="shared" ca="1" si="338"/>
        <v>0</v>
      </c>
      <c r="R740" s="306">
        <f t="shared" ca="1" si="339"/>
        <v>0</v>
      </c>
      <c r="S740" s="307">
        <f t="shared" ca="1" si="340"/>
        <v>5.081000000000004</v>
      </c>
      <c r="T740" s="304">
        <f t="shared" ca="1" si="320"/>
        <v>49.844610000000038</v>
      </c>
      <c r="U740" s="311">
        <f t="shared" ca="1" si="321"/>
        <v>0</v>
      </c>
      <c r="V740" s="306">
        <f t="shared" ca="1" si="322"/>
        <v>1.2265350292199764</v>
      </c>
      <c r="W740" s="304">
        <f t="shared" ca="1" si="323"/>
        <v>49.659615694318582</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2.6920765097449006E-2</v>
      </c>
      <c r="AH740" s="304">
        <f t="shared" ca="1" si="347"/>
        <v>-9.7735792947032962</v>
      </c>
    </row>
    <row r="741" spans="1:34" x14ac:dyDescent="0.2">
      <c r="A741" s="347">
        <f t="shared" ca="1" si="325"/>
        <v>1E-4</v>
      </c>
      <c r="B741" s="304">
        <f t="shared" ca="1" si="326"/>
        <v>42.413300000000774</v>
      </c>
      <c r="D741" s="306">
        <f t="shared" ca="1" si="327"/>
        <v>-0.43001758441012372</v>
      </c>
      <c r="E741" s="307">
        <f t="shared" ca="1" si="328"/>
        <v>-4.5873555065689686E-2</v>
      </c>
      <c r="F741" s="304">
        <f t="shared" ca="1" si="329"/>
        <v>0.43245751925048403</v>
      </c>
      <c r="G741" s="306">
        <f t="shared" ca="1" si="330"/>
        <v>5.052290795707969</v>
      </c>
      <c r="H741" s="307">
        <f t="shared" ca="1" si="331"/>
        <v>-114.72002495151774</v>
      </c>
      <c r="I741" s="304">
        <f t="shared" ca="1" si="332"/>
        <v>114.83122296292612</v>
      </c>
      <c r="J741" s="306">
        <f t="shared" ca="1" si="333"/>
        <v>890.86852944611644</v>
      </c>
      <c r="K741" s="307">
        <f t="shared" ca="1" si="334"/>
        <v>-12.534476582500105</v>
      </c>
      <c r="L741" s="304">
        <f t="shared" ca="1" si="319"/>
        <v>890.95670481829995</v>
      </c>
      <c r="M741" s="306">
        <f t="shared" ca="1" si="335"/>
        <v>-1.5267845840818395</v>
      </c>
      <c r="N741" s="304">
        <f t="shared" ca="1" si="336"/>
        <v>-87.47831289352618</v>
      </c>
      <c r="P741" s="310">
        <f t="shared" ca="1" si="337"/>
        <v>23</v>
      </c>
      <c r="Q741" s="304">
        <f t="shared" ca="1" si="338"/>
        <v>0</v>
      </c>
      <c r="R741" s="306">
        <f t="shared" ca="1" si="339"/>
        <v>0</v>
      </c>
      <c r="S741" s="307">
        <f t="shared" ca="1" si="340"/>
        <v>5.081000000000004</v>
      </c>
      <c r="T741" s="304">
        <f t="shared" ca="1" si="320"/>
        <v>49.844610000000038</v>
      </c>
      <c r="U741" s="311">
        <f t="shared" ca="1" si="321"/>
        <v>0</v>
      </c>
      <c r="V741" s="306">
        <f t="shared" ca="1" si="322"/>
        <v>1.226536436302599</v>
      </c>
      <c r="W741" s="304">
        <f t="shared" ca="1" si="323"/>
        <v>49.659674991327364</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2.6909256809890536E-2</v>
      </c>
      <c r="AH741" s="304">
        <f t="shared" ca="1" si="347"/>
        <v>-9.7735909652270312</v>
      </c>
    </row>
    <row r="742" spans="1:34" x14ac:dyDescent="0.2">
      <c r="A742" s="347">
        <f t="shared" ca="1" si="325"/>
        <v>1E-4</v>
      </c>
      <c r="B742" s="304">
        <f t="shared" ca="1" si="326"/>
        <v>42.413400000000777</v>
      </c>
      <c r="D742" s="306">
        <f t="shared" ca="1" si="327"/>
        <v>-0.43001442780537147</v>
      </c>
      <c r="E742" s="307">
        <f t="shared" ca="1" si="328"/>
        <v>-4.5861734393286113E-2</v>
      </c>
      <c r="F742" s="304">
        <f t="shared" ca="1" si="329"/>
        <v>0.43245312671125563</v>
      </c>
      <c r="G742" s="306">
        <f t="shared" ca="1" si="330"/>
        <v>5.0522477942651882</v>
      </c>
      <c r="H742" s="307">
        <f t="shared" ca="1" si="331"/>
        <v>-114.72002953769119</v>
      </c>
      <c r="I742" s="304">
        <f t="shared" ca="1" si="332"/>
        <v>114.83122565270909</v>
      </c>
      <c r="J742" s="306">
        <f t="shared" ca="1" si="333"/>
        <v>890.86852944611644</v>
      </c>
      <c r="K742" s="307">
        <f t="shared" ca="1" si="334"/>
        <v>-12.545948585224565</v>
      </c>
      <c r="L742" s="304">
        <f t="shared" ca="1" si="319"/>
        <v>890.95686628668454</v>
      </c>
      <c r="M742" s="306">
        <f t="shared" ca="1" si="335"/>
        <v>-1.5267849599515733</v>
      </c>
      <c r="N742" s="304">
        <f t="shared" ca="1" si="336"/>
        <v>-87.478334429275563</v>
      </c>
      <c r="P742" s="310">
        <f t="shared" ca="1" si="337"/>
        <v>23</v>
      </c>
      <c r="Q742" s="304">
        <f t="shared" ca="1" si="338"/>
        <v>0</v>
      </c>
      <c r="R742" s="306">
        <f t="shared" ca="1" si="339"/>
        <v>0</v>
      </c>
      <c r="S742" s="307">
        <f t="shared" ca="1" si="340"/>
        <v>5.081000000000004</v>
      </c>
      <c r="T742" s="304">
        <f t="shared" ca="1" si="320"/>
        <v>49.844610000000038</v>
      </c>
      <c r="U742" s="311">
        <f t="shared" ca="1" si="321"/>
        <v>0</v>
      </c>
      <c r="V742" s="306">
        <f t="shared" ca="1" si="322"/>
        <v>1.2265378433868936</v>
      </c>
      <c r="W742" s="304">
        <f t="shared" ca="1" si="323"/>
        <v>49.65973428741389</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2.6897748701083302E-2</v>
      </c>
      <c r="AH742" s="304">
        <f t="shared" ca="1" si="347"/>
        <v>-9.7736026355692438</v>
      </c>
    </row>
    <row r="743" spans="1:34" x14ac:dyDescent="0.2">
      <c r="A743" s="347">
        <f t="shared" ca="1" si="325"/>
        <v>1E-4</v>
      </c>
      <c r="B743" s="304">
        <f t="shared" ca="1" si="326"/>
        <v>42.413500000000781</v>
      </c>
      <c r="D743" s="306">
        <f t="shared" ca="1" si="327"/>
        <v>-0.43001127121521676</v>
      </c>
      <c r="E743" s="307">
        <f t="shared" ca="1" si="328"/>
        <v>-4.5849913904595141E-2</v>
      </c>
      <c r="F743" s="304">
        <f t="shared" ca="1" si="329"/>
        <v>0.43244873450755467</v>
      </c>
      <c r="G743" s="306">
        <f t="shared" ca="1" si="330"/>
        <v>5.0522047931380669</v>
      </c>
      <c r="H743" s="307">
        <f t="shared" ca="1" si="331"/>
        <v>-114.72003412268258</v>
      </c>
      <c r="I743" s="304">
        <f t="shared" ca="1" si="332"/>
        <v>114.83122834134129</v>
      </c>
      <c r="J743" s="306">
        <f t="shared" ca="1" si="333"/>
        <v>890.86852944611644</v>
      </c>
      <c r="K743" s="307">
        <f t="shared" ca="1" si="334"/>
        <v>-12.557420588407584</v>
      </c>
      <c r="L743" s="304">
        <f t="shared" ca="1" si="319"/>
        <v>890.95702790276039</v>
      </c>
      <c r="M743" s="306">
        <f t="shared" ca="1" si="335"/>
        <v>-1.5267853358180903</v>
      </c>
      <c r="N743" s="304">
        <f t="shared" ca="1" si="336"/>
        <v>-87.478355964840645</v>
      </c>
      <c r="P743" s="310">
        <f t="shared" ca="1" si="337"/>
        <v>23</v>
      </c>
      <c r="Q743" s="304">
        <f t="shared" ca="1" si="338"/>
        <v>0</v>
      </c>
      <c r="R743" s="306">
        <f t="shared" ca="1" si="339"/>
        <v>0</v>
      </c>
      <c r="S743" s="307">
        <f t="shared" ca="1" si="340"/>
        <v>5.081000000000004</v>
      </c>
      <c r="T743" s="304">
        <f t="shared" ca="1" si="320"/>
        <v>49.844610000000038</v>
      </c>
      <c r="U743" s="311">
        <f t="shared" ca="1" si="321"/>
        <v>0</v>
      </c>
      <c r="V743" s="306">
        <f t="shared" ca="1" si="322"/>
        <v>1.2265392504728589</v>
      </c>
      <c r="W743" s="304">
        <f t="shared" ca="1" si="323"/>
        <v>49.659793582578111</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2.6886240771014869E-2</v>
      </c>
      <c r="AH743" s="304">
        <f t="shared" ca="1" si="347"/>
        <v>-9.7736143057299447</v>
      </c>
    </row>
    <row r="744" spans="1:34" x14ac:dyDescent="0.2">
      <c r="A744" s="347">
        <f t="shared" ca="1" si="325"/>
        <v>1E-4</v>
      </c>
      <c r="B744" s="304">
        <f t="shared" ca="1" si="326"/>
        <v>42.413600000000784</v>
      </c>
      <c r="D744" s="306">
        <f t="shared" ca="1" si="327"/>
        <v>-0.4300081146396596</v>
      </c>
      <c r="E744" s="307">
        <f t="shared" ca="1" si="328"/>
        <v>-4.5838093599623875E-2</v>
      </c>
      <c r="F744" s="304">
        <f t="shared" ca="1" si="329"/>
        <v>0.43244434263937653</v>
      </c>
      <c r="G744" s="306">
        <f t="shared" ca="1" si="330"/>
        <v>5.0521617923266033</v>
      </c>
      <c r="H744" s="307">
        <f t="shared" ca="1" si="331"/>
        <v>-114.72003870649193</v>
      </c>
      <c r="I744" s="304">
        <f t="shared" ca="1" si="332"/>
        <v>114.8312310288227</v>
      </c>
      <c r="J744" s="306">
        <f t="shared" ca="1" si="333"/>
        <v>890.86852944611644</v>
      </c>
      <c r="K744" s="307">
        <f t="shared" ca="1" si="334"/>
        <v>-12.568892592049043</v>
      </c>
      <c r="L744" s="304">
        <f t="shared" ca="1" si="319"/>
        <v>890.95718966652737</v>
      </c>
      <c r="M744" s="306">
        <f t="shared" ca="1" si="335"/>
        <v>-1.5267857116813905</v>
      </c>
      <c r="N744" s="304">
        <f t="shared" ca="1" si="336"/>
        <v>-87.478377500221427</v>
      </c>
      <c r="P744" s="310">
        <f t="shared" ca="1" si="337"/>
        <v>23</v>
      </c>
      <c r="Q744" s="304">
        <f t="shared" ca="1" si="338"/>
        <v>0</v>
      </c>
      <c r="R744" s="306">
        <f t="shared" ca="1" si="339"/>
        <v>0</v>
      </c>
      <c r="S744" s="307">
        <f t="shared" ca="1" si="340"/>
        <v>5.081000000000004</v>
      </c>
      <c r="T744" s="304">
        <f t="shared" ca="1" si="320"/>
        <v>49.844610000000038</v>
      </c>
      <c r="U744" s="311">
        <f t="shared" ca="1" si="321"/>
        <v>0</v>
      </c>
      <c r="V744" s="306">
        <f t="shared" ca="1" si="322"/>
        <v>1.2265406575604958</v>
      </c>
      <c r="W744" s="304">
        <f t="shared" ca="1" si="323"/>
        <v>49.659852876820061</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2.6874733019692343E-2</v>
      </c>
      <c r="AH744" s="304">
        <f t="shared" ca="1" si="347"/>
        <v>-9.7736259757091268</v>
      </c>
    </row>
    <row r="745" spans="1:34" x14ac:dyDescent="0.2">
      <c r="A745" s="347">
        <f t="shared" ca="1" si="325"/>
        <v>1E-4</v>
      </c>
      <c r="B745" s="304">
        <f t="shared" ca="1" si="326"/>
        <v>42.413700000000787</v>
      </c>
      <c r="D745" s="306">
        <f t="shared" ca="1" si="327"/>
        <v>-0.43000495807870054</v>
      </c>
      <c r="E745" s="307">
        <f t="shared" ca="1" si="328"/>
        <v>-4.5826273478368762E-2</v>
      </c>
      <c r="F745" s="304">
        <f t="shared" ca="1" si="329"/>
        <v>0.43243995110671635</v>
      </c>
      <c r="G745" s="306">
        <f t="shared" ca="1" si="330"/>
        <v>5.0521187918307957</v>
      </c>
      <c r="H745" s="307">
        <f t="shared" ca="1" si="331"/>
        <v>-114.72004328911929</v>
      </c>
      <c r="I745" s="304">
        <f t="shared" ca="1" si="332"/>
        <v>114.83123371515336</v>
      </c>
      <c r="J745" s="306">
        <f t="shared" ca="1" si="333"/>
        <v>890.86852944611644</v>
      </c>
      <c r="K745" s="307">
        <f t="shared" ca="1" si="334"/>
        <v>-12.580364596148824</v>
      </c>
      <c r="L745" s="304">
        <f t="shared" ca="1" si="319"/>
        <v>890.95735157798549</v>
      </c>
      <c r="M745" s="306">
        <f t="shared" ca="1" si="335"/>
        <v>-1.5267860875414743</v>
      </c>
      <c r="N745" s="304">
        <f t="shared" ca="1" si="336"/>
        <v>-87.478399035417922</v>
      </c>
      <c r="P745" s="310">
        <f t="shared" ca="1" si="337"/>
        <v>23</v>
      </c>
      <c r="Q745" s="304">
        <f t="shared" ca="1" si="338"/>
        <v>0</v>
      </c>
      <c r="R745" s="306">
        <f t="shared" ca="1" si="339"/>
        <v>0</v>
      </c>
      <c r="S745" s="307">
        <f t="shared" ca="1" si="340"/>
        <v>5.081000000000004</v>
      </c>
      <c r="T745" s="304">
        <f t="shared" ca="1" si="320"/>
        <v>49.844610000000038</v>
      </c>
      <c r="U745" s="311">
        <f t="shared" ca="1" si="321"/>
        <v>0</v>
      </c>
      <c r="V745" s="306">
        <f t="shared" ca="1" si="322"/>
        <v>1.2265420646498046</v>
      </c>
      <c r="W745" s="304">
        <f t="shared" ca="1" si="323"/>
        <v>49.659912170139798</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2.6863225447112171E-2</v>
      </c>
      <c r="AH745" s="304">
        <f t="shared" ca="1" si="347"/>
        <v>-9.7736376455067937</v>
      </c>
    </row>
    <row r="746" spans="1:34" x14ac:dyDescent="0.2">
      <c r="A746" s="347">
        <f t="shared" ca="1" si="325"/>
        <v>1E-4</v>
      </c>
      <c r="B746" s="304">
        <f t="shared" ca="1" si="326"/>
        <v>42.413800000000791</v>
      </c>
      <c r="D746" s="306">
        <f t="shared" ca="1" si="327"/>
        <v>-0.43000180153233819</v>
      </c>
      <c r="E746" s="307">
        <f t="shared" ca="1" si="328"/>
        <v>-4.5814453540815592E-2</v>
      </c>
      <c r="F746" s="304">
        <f t="shared" ca="1" si="329"/>
        <v>0.43243555990956606</v>
      </c>
      <c r="G746" s="306">
        <f t="shared" ca="1" si="330"/>
        <v>5.0520757916506422</v>
      </c>
      <c r="H746" s="307">
        <f t="shared" ca="1" si="331"/>
        <v>-114.72004787056464</v>
      </c>
      <c r="I746" s="304">
        <f t="shared" ca="1" si="332"/>
        <v>114.83123640033328</v>
      </c>
      <c r="J746" s="306">
        <f t="shared" ca="1" si="333"/>
        <v>890.86852944611644</v>
      </c>
      <c r="K746" s="307">
        <f t="shared" ca="1" si="334"/>
        <v>-12.591836600706808</v>
      </c>
      <c r="L746" s="304">
        <f t="shared" ca="1" si="319"/>
        <v>890.95751363713464</v>
      </c>
      <c r="M746" s="306">
        <f t="shared" ca="1" si="335"/>
        <v>-1.5267864633983412</v>
      </c>
      <c r="N746" s="304">
        <f t="shared" ca="1" si="336"/>
        <v>-87.478420570430089</v>
      </c>
      <c r="P746" s="310">
        <f t="shared" ca="1" si="337"/>
        <v>23</v>
      </c>
      <c r="Q746" s="304">
        <f t="shared" ca="1" si="338"/>
        <v>0</v>
      </c>
      <c r="R746" s="306">
        <f t="shared" ca="1" si="339"/>
        <v>0</v>
      </c>
      <c r="S746" s="307">
        <f t="shared" ca="1" si="340"/>
        <v>5.081000000000004</v>
      </c>
      <c r="T746" s="304">
        <f t="shared" ca="1" si="320"/>
        <v>49.844610000000038</v>
      </c>
      <c r="U746" s="311">
        <f t="shared" ca="1" si="321"/>
        <v>0</v>
      </c>
      <c r="V746" s="306">
        <f t="shared" ca="1" si="322"/>
        <v>1.2265434717407846</v>
      </c>
      <c r="W746" s="304">
        <f t="shared" ca="1" si="323"/>
        <v>49.659971462537271</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2.6851718053258367E-2</v>
      </c>
      <c r="AH746" s="304">
        <f t="shared" ca="1" si="347"/>
        <v>-9.7736493151229595</v>
      </c>
    </row>
    <row r="747" spans="1:34" x14ac:dyDescent="0.2">
      <c r="A747" s="347">
        <f t="shared" ca="1" si="325"/>
        <v>1E-4</v>
      </c>
      <c r="B747" s="304">
        <f t="shared" ca="1" si="326"/>
        <v>42.413900000000794</v>
      </c>
      <c r="D747" s="306">
        <f t="shared" ca="1" si="327"/>
        <v>-0.42999864500057466</v>
      </c>
      <c r="E747" s="307">
        <f t="shared" ca="1" si="328"/>
        <v>-4.5802633786975022E-2</v>
      </c>
      <c r="F747" s="304">
        <f t="shared" ca="1" si="329"/>
        <v>0.43243116904792372</v>
      </c>
      <c r="G747" s="306">
        <f t="shared" ca="1" si="330"/>
        <v>5.0520327917861421</v>
      </c>
      <c r="H747" s="307">
        <f t="shared" ca="1" si="331"/>
        <v>-114.72005245082802</v>
      </c>
      <c r="I747" s="304">
        <f t="shared" ca="1" si="332"/>
        <v>114.83123908436247</v>
      </c>
      <c r="J747" s="306">
        <f t="shared" ca="1" si="333"/>
        <v>890.86852944611644</v>
      </c>
      <c r="K747" s="307">
        <f t="shared" ca="1" si="334"/>
        <v>-12.603308605722876</v>
      </c>
      <c r="L747" s="304">
        <f t="shared" ca="1" si="319"/>
        <v>890.9576758439747</v>
      </c>
      <c r="M747" s="306">
        <f t="shared" ca="1" si="335"/>
        <v>-1.5267868392519917</v>
      </c>
      <c r="N747" s="304">
        <f t="shared" ca="1" si="336"/>
        <v>-87.478442105257983</v>
      </c>
      <c r="P747" s="310">
        <f t="shared" ca="1" si="337"/>
        <v>23</v>
      </c>
      <c r="Q747" s="304">
        <f t="shared" ca="1" si="338"/>
        <v>0</v>
      </c>
      <c r="R747" s="306">
        <f t="shared" ca="1" si="339"/>
        <v>0</v>
      </c>
      <c r="S747" s="307">
        <f t="shared" ca="1" si="340"/>
        <v>5.081000000000004</v>
      </c>
      <c r="T747" s="304">
        <f t="shared" ca="1" si="320"/>
        <v>49.844610000000038</v>
      </c>
      <c r="U747" s="311">
        <f t="shared" ca="1" si="321"/>
        <v>0</v>
      </c>
      <c r="V747" s="306">
        <f t="shared" ca="1" si="322"/>
        <v>1.2265448788334357</v>
      </c>
      <c r="W747" s="304">
        <f t="shared" ca="1" si="323"/>
        <v>49.660030754012489</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2.6840210838143364E-2</v>
      </c>
      <c r="AH747" s="304">
        <f t="shared" ca="1" si="347"/>
        <v>-9.7736609845576137</v>
      </c>
    </row>
    <row r="748" spans="1:34" x14ac:dyDescent="0.2">
      <c r="A748" s="347">
        <f t="shared" ca="1" si="325"/>
        <v>1E-4</v>
      </c>
      <c r="B748" s="304">
        <f t="shared" ca="1" si="326"/>
        <v>42.414000000000797</v>
      </c>
      <c r="D748" s="306">
        <f t="shared" ca="1" si="327"/>
        <v>-0.42999548848340807</v>
      </c>
      <c r="E748" s="307">
        <f t="shared" ca="1" si="328"/>
        <v>-4.5790814216847053E-2</v>
      </c>
      <c r="F748" s="304">
        <f t="shared" ca="1" si="329"/>
        <v>0.43242677852178224</v>
      </c>
      <c r="G748" s="306">
        <f t="shared" ca="1" si="330"/>
        <v>5.0519897922372934</v>
      </c>
      <c r="H748" s="307">
        <f t="shared" ca="1" si="331"/>
        <v>-114.72005702990944</v>
      </c>
      <c r="I748" s="304">
        <f t="shared" ca="1" si="332"/>
        <v>114.83124176724097</v>
      </c>
      <c r="J748" s="306">
        <f t="shared" ca="1" si="333"/>
        <v>890.86852944611644</v>
      </c>
      <c r="K748" s="307">
        <f t="shared" ca="1" si="334"/>
        <v>-12.614780611196913</v>
      </c>
      <c r="L748" s="304">
        <f t="shared" ca="1" si="319"/>
        <v>890.95783819850567</v>
      </c>
      <c r="M748" s="306">
        <f t="shared" ca="1" si="335"/>
        <v>-1.5267872151024255</v>
      </c>
      <c r="N748" s="304">
        <f t="shared" ca="1" si="336"/>
        <v>-87.478463639901562</v>
      </c>
      <c r="P748" s="310">
        <f t="shared" ca="1" si="337"/>
        <v>23</v>
      </c>
      <c r="Q748" s="304">
        <f t="shared" ca="1" si="338"/>
        <v>0</v>
      </c>
      <c r="R748" s="306">
        <f t="shared" ca="1" si="339"/>
        <v>0</v>
      </c>
      <c r="S748" s="307">
        <f t="shared" ca="1" si="340"/>
        <v>5.081000000000004</v>
      </c>
      <c r="T748" s="304">
        <f t="shared" ca="1" si="320"/>
        <v>49.844610000000038</v>
      </c>
      <c r="U748" s="311">
        <f t="shared" ca="1" si="321"/>
        <v>0</v>
      </c>
      <c r="V748" s="306">
        <f t="shared" ca="1" si="322"/>
        <v>1.2265462859277589</v>
      </c>
      <c r="W748" s="304">
        <f t="shared" ca="1" si="323"/>
        <v>49.66009004456555</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2.6828703801768938E-2</v>
      </c>
      <c r="AH748" s="304">
        <f t="shared" ca="1" si="347"/>
        <v>-9.7736726538107561</v>
      </c>
    </row>
    <row r="749" spans="1:34" x14ac:dyDescent="0.2">
      <c r="A749" s="347">
        <f t="shared" ca="1" si="325"/>
        <v>1E-4</v>
      </c>
      <c r="B749" s="304">
        <f t="shared" ca="1" si="326"/>
        <v>42.414100000000801</v>
      </c>
      <c r="D749" s="306">
        <f t="shared" ca="1" si="327"/>
        <v>-0.42999233198083975</v>
      </c>
      <c r="E749" s="307">
        <f t="shared" ca="1" si="328"/>
        <v>-4.5778994830412145E-2</v>
      </c>
      <c r="F749" s="304">
        <f t="shared" ca="1" si="329"/>
        <v>0.43242238833113578</v>
      </c>
      <c r="G749" s="306">
        <f t="shared" ca="1" si="330"/>
        <v>5.0519467930040953</v>
      </c>
      <c r="H749" s="307">
        <f t="shared" ca="1" si="331"/>
        <v>-114.72006160780893</v>
      </c>
      <c r="I749" s="304">
        <f t="shared" ca="1" si="332"/>
        <v>114.83124444896877</v>
      </c>
      <c r="J749" s="306">
        <f t="shared" ca="1" si="333"/>
        <v>890.86852944611644</v>
      </c>
      <c r="K749" s="307">
        <f t="shared" ca="1" si="334"/>
        <v>-12.626252617128799</v>
      </c>
      <c r="L749" s="304">
        <f t="shared" ca="1" si="319"/>
        <v>890.95800070072755</v>
      </c>
      <c r="M749" s="306">
        <f t="shared" ca="1" si="335"/>
        <v>-1.5267875909496427</v>
      </c>
      <c r="N749" s="304">
        <f t="shared" ca="1" si="336"/>
        <v>-87.478485174360856</v>
      </c>
      <c r="P749" s="310">
        <f t="shared" ca="1" si="337"/>
        <v>23</v>
      </c>
      <c r="Q749" s="304">
        <f t="shared" ca="1" si="338"/>
        <v>0</v>
      </c>
      <c r="R749" s="306">
        <f t="shared" ca="1" si="339"/>
        <v>0</v>
      </c>
      <c r="S749" s="307">
        <f t="shared" ca="1" si="340"/>
        <v>5.081000000000004</v>
      </c>
      <c r="T749" s="304">
        <f t="shared" ca="1" si="320"/>
        <v>49.844610000000038</v>
      </c>
      <c r="U749" s="311">
        <f t="shared" ca="1" si="321"/>
        <v>0</v>
      </c>
      <c r="V749" s="306">
        <f t="shared" ca="1" si="322"/>
        <v>1.2265476930237531</v>
      </c>
      <c r="W749" s="304">
        <f t="shared" ca="1" si="323"/>
        <v>49.660149334196369</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2.6817196944113775E-2</v>
      </c>
      <c r="AH749" s="304">
        <f t="shared" ca="1" si="347"/>
        <v>-9.7736843228824064</v>
      </c>
    </row>
    <row r="750" spans="1:34" x14ac:dyDescent="0.2">
      <c r="A750" s="347">
        <f t="shared" ca="1" si="325"/>
        <v>1E-4</v>
      </c>
      <c r="B750" s="304">
        <f t="shared" ca="1" si="326"/>
        <v>42.414200000000804</v>
      </c>
      <c r="D750" s="306">
        <f t="shared" ca="1" si="327"/>
        <v>-0.4299891754928713</v>
      </c>
      <c r="E750" s="307">
        <f t="shared" ca="1" si="328"/>
        <v>-4.5767175627684509E-2</v>
      </c>
      <c r="F750" s="304">
        <f t="shared" ca="1" si="329"/>
        <v>0.43241799847598228</v>
      </c>
      <c r="G750" s="306">
        <f t="shared" ca="1" si="330"/>
        <v>5.0519037940865461</v>
      </c>
      <c r="H750" s="307">
        <f t="shared" ca="1" si="331"/>
        <v>-114.72006618452649</v>
      </c>
      <c r="I750" s="304">
        <f t="shared" ca="1" si="332"/>
        <v>114.8312471295459</v>
      </c>
      <c r="J750" s="306">
        <f t="shared" ca="1" si="333"/>
        <v>890.86852944611644</v>
      </c>
      <c r="K750" s="307">
        <f t="shared" ca="1" si="334"/>
        <v>-12.637724623518416</v>
      </c>
      <c r="L750" s="304">
        <f t="shared" ca="1" si="319"/>
        <v>890.95816335064012</v>
      </c>
      <c r="M750" s="306">
        <f t="shared" ca="1" si="335"/>
        <v>-1.5267879667936435</v>
      </c>
      <c r="N750" s="304">
        <f t="shared" ca="1" si="336"/>
        <v>-87.478506708635848</v>
      </c>
      <c r="P750" s="310">
        <f t="shared" ca="1" si="337"/>
        <v>23</v>
      </c>
      <c r="Q750" s="304">
        <f t="shared" ca="1" si="338"/>
        <v>0</v>
      </c>
      <c r="R750" s="306">
        <f t="shared" ca="1" si="339"/>
        <v>0</v>
      </c>
      <c r="S750" s="307">
        <f t="shared" ca="1" si="340"/>
        <v>5.081000000000004</v>
      </c>
      <c r="T750" s="304">
        <f t="shared" ca="1" si="320"/>
        <v>49.844610000000038</v>
      </c>
      <c r="U750" s="311">
        <f t="shared" ca="1" si="321"/>
        <v>0</v>
      </c>
      <c r="V750" s="306">
        <f t="shared" ca="1" si="322"/>
        <v>1.2265491001214184</v>
      </c>
      <c r="W750" s="304">
        <f t="shared" ca="1" si="323"/>
        <v>49.660208622904968</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2.6805690265192084E-2</v>
      </c>
      <c r="AH750" s="304">
        <f t="shared" ca="1" si="347"/>
        <v>-9.7736959917725503</v>
      </c>
    </row>
    <row r="751" spans="1:34" x14ac:dyDescent="0.2">
      <c r="A751" s="347">
        <f t="shared" ca="1" si="325"/>
        <v>1E-4</v>
      </c>
      <c r="B751" s="304">
        <f t="shared" ca="1" si="326"/>
        <v>42.414300000000807</v>
      </c>
      <c r="D751" s="306">
        <f t="shared" ca="1" si="327"/>
        <v>-0.42998601901949901</v>
      </c>
      <c r="E751" s="307">
        <f t="shared" ca="1" si="328"/>
        <v>-4.5755356608660591E-2</v>
      </c>
      <c r="F751" s="304">
        <f t="shared" ca="1" si="329"/>
        <v>0.43241360895631242</v>
      </c>
      <c r="G751" s="306">
        <f t="shared" ca="1" si="330"/>
        <v>5.051860795484644</v>
      </c>
      <c r="H751" s="307">
        <f t="shared" ca="1" si="331"/>
        <v>-114.72007076006214</v>
      </c>
      <c r="I751" s="304">
        <f t="shared" ca="1" si="332"/>
        <v>114.83124980897239</v>
      </c>
      <c r="J751" s="306">
        <f t="shared" ca="1" si="333"/>
        <v>890.86852944611644</v>
      </c>
      <c r="K751" s="307">
        <f t="shared" ca="1" si="334"/>
        <v>-12.649196630365646</v>
      </c>
      <c r="L751" s="304">
        <f t="shared" ca="1" si="319"/>
        <v>890.95832614824337</v>
      </c>
      <c r="M751" s="306">
        <f t="shared" ca="1" si="335"/>
        <v>-1.5267883426344278</v>
      </c>
      <c r="N751" s="304">
        <f t="shared" ca="1" si="336"/>
        <v>-87.478528242726554</v>
      </c>
      <c r="P751" s="310">
        <f t="shared" ca="1" si="337"/>
        <v>23</v>
      </c>
      <c r="Q751" s="304">
        <f t="shared" ca="1" si="338"/>
        <v>0</v>
      </c>
      <c r="R751" s="306">
        <f t="shared" ca="1" si="339"/>
        <v>0</v>
      </c>
      <c r="S751" s="307">
        <f t="shared" ca="1" si="340"/>
        <v>5.081000000000004</v>
      </c>
      <c r="T751" s="304">
        <f t="shared" ca="1" si="320"/>
        <v>49.844610000000038</v>
      </c>
      <c r="U751" s="311">
        <f t="shared" ca="1" si="321"/>
        <v>0</v>
      </c>
      <c r="V751" s="306">
        <f t="shared" ca="1" si="322"/>
        <v>1.2265505072207554</v>
      </c>
      <c r="W751" s="304">
        <f t="shared" ca="1" si="323"/>
        <v>49.66026791069141</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2.6794183765002089E-2</v>
      </c>
      <c r="AH751" s="304">
        <f t="shared" ca="1" si="347"/>
        <v>-9.7737076604811897</v>
      </c>
    </row>
    <row r="752" spans="1:34" x14ac:dyDescent="0.2">
      <c r="A752" s="347">
        <f t="shared" ca="1" si="325"/>
        <v>1E-4</v>
      </c>
      <c r="B752" s="304">
        <f t="shared" ca="1" si="326"/>
        <v>42.414400000000811</v>
      </c>
      <c r="D752" s="306">
        <f t="shared" ca="1" si="327"/>
        <v>-0.42998286256072588</v>
      </c>
      <c r="E752" s="307">
        <f t="shared" ca="1" si="328"/>
        <v>-4.5743537773329734E-2</v>
      </c>
      <c r="F752" s="304">
        <f t="shared" ca="1" si="329"/>
        <v>0.43240921977212293</v>
      </c>
      <c r="G752" s="306">
        <f t="shared" ca="1" si="330"/>
        <v>5.051817797198388</v>
      </c>
      <c r="H752" s="307">
        <f t="shared" ca="1" si="331"/>
        <v>-114.72007533441592</v>
      </c>
      <c r="I752" s="304">
        <f t="shared" ca="1" si="332"/>
        <v>114.83125248724824</v>
      </c>
      <c r="J752" s="306">
        <f t="shared" ca="1" si="333"/>
        <v>890.86852944611644</v>
      </c>
      <c r="K752" s="307">
        <f t="shared" ca="1" si="334"/>
        <v>-12.660668637670369</v>
      </c>
      <c r="L752" s="304">
        <f t="shared" ca="1" si="319"/>
        <v>890.95848909353742</v>
      </c>
      <c r="M752" s="306">
        <f t="shared" ca="1" si="335"/>
        <v>-1.5267887184719957</v>
      </c>
      <c r="N752" s="304">
        <f t="shared" ca="1" si="336"/>
        <v>-87.478549776632988</v>
      </c>
      <c r="P752" s="310">
        <f t="shared" ca="1" si="337"/>
        <v>23</v>
      </c>
      <c r="Q752" s="304">
        <f t="shared" ca="1" si="338"/>
        <v>0</v>
      </c>
      <c r="R752" s="306">
        <f t="shared" ca="1" si="339"/>
        <v>0</v>
      </c>
      <c r="S752" s="307">
        <f t="shared" ca="1" si="340"/>
        <v>5.081000000000004</v>
      </c>
      <c r="T752" s="304">
        <f t="shared" ca="1" si="320"/>
        <v>49.844610000000038</v>
      </c>
      <c r="U752" s="311">
        <f t="shared" ca="1" si="321"/>
        <v>0</v>
      </c>
      <c r="V752" s="306">
        <f t="shared" ca="1" si="322"/>
        <v>1.2265519143217636</v>
      </c>
      <c r="W752" s="304">
        <f t="shared" ca="1" si="323"/>
        <v>49.660327197555674</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2.6782677443529579E-2</v>
      </c>
      <c r="AH752" s="304">
        <f t="shared" ca="1" si="347"/>
        <v>-9.7737193290083386</v>
      </c>
    </row>
    <row r="753" spans="1:34" x14ac:dyDescent="0.2">
      <c r="A753" s="347">
        <f t="shared" ca="1" si="325"/>
        <v>1E-4</v>
      </c>
      <c r="B753" s="304">
        <f t="shared" ca="1" si="326"/>
        <v>42.414500000000814</v>
      </c>
      <c r="D753" s="306">
        <f t="shared" ca="1" si="327"/>
        <v>-0.42997970611654984</v>
      </c>
      <c r="E753" s="307">
        <f t="shared" ca="1" si="328"/>
        <v>-4.5731719121693715E-2</v>
      </c>
      <c r="F753" s="304">
        <f t="shared" ca="1" si="329"/>
        <v>0.43240483092340681</v>
      </c>
      <c r="G753" s="306">
        <f t="shared" ca="1" si="330"/>
        <v>5.0517747992277764</v>
      </c>
      <c r="H753" s="307">
        <f t="shared" ca="1" si="331"/>
        <v>-114.72007990758783</v>
      </c>
      <c r="I753" s="304">
        <f t="shared" ca="1" si="332"/>
        <v>114.83125516437347</v>
      </c>
      <c r="J753" s="306">
        <f t="shared" ca="1" si="333"/>
        <v>890.86852944611644</v>
      </c>
      <c r="K753" s="307">
        <f t="shared" ca="1" si="334"/>
        <v>-12.672140645432469</v>
      </c>
      <c r="L753" s="304">
        <f t="shared" ca="1" si="319"/>
        <v>890.95865218652193</v>
      </c>
      <c r="M753" s="306">
        <f t="shared" ca="1" si="335"/>
        <v>-1.5267890943063469</v>
      </c>
      <c r="N753" s="304">
        <f t="shared" ca="1" si="336"/>
        <v>-87.478571310355107</v>
      </c>
      <c r="P753" s="310">
        <f t="shared" ca="1" si="337"/>
        <v>23</v>
      </c>
      <c r="Q753" s="304">
        <f t="shared" ca="1" si="338"/>
        <v>0</v>
      </c>
      <c r="R753" s="306">
        <f t="shared" ca="1" si="339"/>
        <v>0</v>
      </c>
      <c r="S753" s="307">
        <f t="shared" ca="1" si="340"/>
        <v>5.081000000000004</v>
      </c>
      <c r="T753" s="304">
        <f t="shared" ca="1" si="320"/>
        <v>49.844610000000038</v>
      </c>
      <c r="U753" s="311">
        <f t="shared" ca="1" si="321"/>
        <v>0</v>
      </c>
      <c r="V753" s="306">
        <f t="shared" ca="1" si="322"/>
        <v>1.2265533214244433</v>
      </c>
      <c r="W753" s="304">
        <f t="shared" ca="1" si="323"/>
        <v>49.660386483497774</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2.677117130078166E-2</v>
      </c>
      <c r="AH753" s="304">
        <f t="shared" ca="1" si="347"/>
        <v>-9.7737309973539919</v>
      </c>
    </row>
    <row r="754" spans="1:34" x14ac:dyDescent="0.2">
      <c r="A754" s="347">
        <f t="shared" ca="1" si="325"/>
        <v>1E-4</v>
      </c>
      <c r="B754" s="304">
        <f t="shared" ca="1" si="326"/>
        <v>42.414600000000817</v>
      </c>
      <c r="D754" s="306">
        <f t="shared" ca="1" si="327"/>
        <v>-0.42997654968697574</v>
      </c>
      <c r="E754" s="307">
        <f t="shared" ca="1" si="328"/>
        <v>-4.5719900653752532E-2</v>
      </c>
      <c r="F754" s="304">
        <f t="shared" ca="1" si="329"/>
        <v>0.43240044241016368</v>
      </c>
      <c r="G754" s="306">
        <f t="shared" ca="1" si="330"/>
        <v>5.0517318015728074</v>
      </c>
      <c r="H754" s="307">
        <f t="shared" ca="1" si="331"/>
        <v>-114.72008447957789</v>
      </c>
      <c r="I754" s="304">
        <f t="shared" ca="1" si="332"/>
        <v>114.83125784034812</v>
      </c>
      <c r="J754" s="306">
        <f t="shared" ca="1" si="333"/>
        <v>890.86852944611644</v>
      </c>
      <c r="K754" s="307">
        <f t="shared" ca="1" si="334"/>
        <v>-12.683612653651828</v>
      </c>
      <c r="L754" s="304">
        <f t="shared" ca="1" si="319"/>
        <v>890.9588154271969</v>
      </c>
      <c r="M754" s="306">
        <f t="shared" ca="1" si="335"/>
        <v>-1.526789470137482</v>
      </c>
      <c r="N754" s="304">
        <f t="shared" ca="1" si="336"/>
        <v>-87.478592843892955</v>
      </c>
      <c r="P754" s="310">
        <f t="shared" ca="1" si="337"/>
        <v>23</v>
      </c>
      <c r="Q754" s="304">
        <f t="shared" ca="1" si="338"/>
        <v>0</v>
      </c>
      <c r="R754" s="306">
        <f t="shared" ca="1" si="339"/>
        <v>0</v>
      </c>
      <c r="S754" s="307">
        <f t="shared" ca="1" si="340"/>
        <v>5.081000000000004</v>
      </c>
      <c r="T754" s="304">
        <f t="shared" ca="1" si="320"/>
        <v>49.844610000000038</v>
      </c>
      <c r="U754" s="311">
        <f t="shared" ca="1" si="321"/>
        <v>0</v>
      </c>
      <c r="V754" s="306">
        <f t="shared" ca="1" si="322"/>
        <v>1.2265547285287943</v>
      </c>
      <c r="W754" s="304">
        <f t="shared" ca="1" si="323"/>
        <v>49.660445768517739</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2.6759665336753002E-2</v>
      </c>
      <c r="AH754" s="304">
        <f t="shared" ca="1" si="347"/>
        <v>-9.773742665518153</v>
      </c>
    </row>
    <row r="755" spans="1:34" x14ac:dyDescent="0.2">
      <c r="A755" s="347">
        <f t="shared" ca="1" si="325"/>
        <v>1E-4</v>
      </c>
      <c r="B755" s="304">
        <f t="shared" ca="1" si="326"/>
        <v>42.414700000000821</v>
      </c>
      <c r="D755" s="306">
        <f t="shared" ca="1" si="327"/>
        <v>-0.42997339327199752</v>
      </c>
      <c r="E755" s="307">
        <f t="shared" ca="1" si="328"/>
        <v>-4.5708082369497305E-2</v>
      </c>
      <c r="F755" s="304">
        <f t="shared" ca="1" si="329"/>
        <v>0.43239605423238148</v>
      </c>
      <c r="G755" s="306">
        <f t="shared" ca="1" si="330"/>
        <v>5.0516888042334802</v>
      </c>
      <c r="H755" s="307">
        <f t="shared" ca="1" si="331"/>
        <v>-114.72008905038614</v>
      </c>
      <c r="I755" s="304">
        <f t="shared" ca="1" si="332"/>
        <v>114.83126051517219</v>
      </c>
      <c r="J755" s="306">
        <f t="shared" ca="1" si="333"/>
        <v>890.86852944611644</v>
      </c>
      <c r="K755" s="307">
        <f t="shared" ca="1" si="334"/>
        <v>-12.695084662328327</v>
      </c>
      <c r="L755" s="304">
        <f t="shared" ca="1" si="319"/>
        <v>890.95897881556232</v>
      </c>
      <c r="M755" s="306">
        <f t="shared" ca="1" si="335"/>
        <v>-1.5267898459654006</v>
      </c>
      <c r="N755" s="304">
        <f t="shared" ca="1" si="336"/>
        <v>-87.478614377246515</v>
      </c>
      <c r="P755" s="310">
        <f t="shared" ca="1" si="337"/>
        <v>23</v>
      </c>
      <c r="Q755" s="304">
        <f t="shared" ca="1" si="338"/>
        <v>0</v>
      </c>
      <c r="R755" s="306">
        <f t="shared" ca="1" si="339"/>
        <v>0</v>
      </c>
      <c r="S755" s="307">
        <f t="shared" ca="1" si="340"/>
        <v>5.081000000000004</v>
      </c>
      <c r="T755" s="304">
        <f t="shared" ca="1" si="320"/>
        <v>49.844610000000038</v>
      </c>
      <c r="U755" s="311">
        <f t="shared" ca="1" si="321"/>
        <v>0</v>
      </c>
      <c r="V755" s="306">
        <f t="shared" ca="1" si="322"/>
        <v>1.2265561356348171</v>
      </c>
      <c r="W755" s="304">
        <f t="shared" ca="1" si="323"/>
        <v>49.660505052615584</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2.6748159551438278E-2</v>
      </c>
      <c r="AH755" s="304">
        <f t="shared" ca="1" si="347"/>
        <v>-9.7737543335008272</v>
      </c>
    </row>
    <row r="756" spans="1:34" x14ac:dyDescent="0.2">
      <c r="A756" s="347">
        <f t="shared" ca="1" si="325"/>
        <v>1E-4</v>
      </c>
      <c r="B756" s="304">
        <f t="shared" ca="1" si="326"/>
        <v>42.414800000000824</v>
      </c>
      <c r="D756" s="306">
        <f t="shared" ca="1" si="327"/>
        <v>-0.42997023687162006</v>
      </c>
      <c r="E756" s="307">
        <f t="shared" ca="1" si="328"/>
        <v>-4.5696264268928033E-2</v>
      </c>
      <c r="F756" s="304">
        <f t="shared" ca="1" si="329"/>
        <v>0.43239166639005983</v>
      </c>
      <c r="G756" s="306">
        <f t="shared" ca="1" si="330"/>
        <v>5.0516458072097929</v>
      </c>
      <c r="H756" s="307">
        <f t="shared" ca="1" si="331"/>
        <v>-114.72009362001256</v>
      </c>
      <c r="I756" s="304">
        <f t="shared" ca="1" si="332"/>
        <v>114.83126318884568</v>
      </c>
      <c r="J756" s="306">
        <f t="shared" ca="1" si="333"/>
        <v>890.86852944611644</v>
      </c>
      <c r="K756" s="307">
        <f t="shared" ca="1" si="334"/>
        <v>-12.706556671461847</v>
      </c>
      <c r="L756" s="304">
        <f t="shared" ca="1" si="319"/>
        <v>890.9591423516182</v>
      </c>
      <c r="M756" s="306">
        <f t="shared" ca="1" si="335"/>
        <v>-1.526790221790103</v>
      </c>
      <c r="N756" s="304">
        <f t="shared" ca="1" si="336"/>
        <v>-87.478635910415804</v>
      </c>
      <c r="P756" s="310">
        <f t="shared" ca="1" si="337"/>
        <v>23</v>
      </c>
      <c r="Q756" s="304">
        <f t="shared" ca="1" si="338"/>
        <v>0</v>
      </c>
      <c r="R756" s="306">
        <f t="shared" ca="1" si="339"/>
        <v>0</v>
      </c>
      <c r="S756" s="307">
        <f t="shared" ca="1" si="340"/>
        <v>5.081000000000004</v>
      </c>
      <c r="T756" s="304">
        <f t="shared" ca="1" si="320"/>
        <v>49.844610000000038</v>
      </c>
      <c r="U756" s="311">
        <f t="shared" ca="1" si="321"/>
        <v>0</v>
      </c>
      <c r="V756" s="306">
        <f t="shared" ca="1" si="322"/>
        <v>1.2265575427425106</v>
      </c>
      <c r="W756" s="304">
        <f t="shared" ca="1" si="323"/>
        <v>49.660564335791264</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2.6736653944833932E-2</v>
      </c>
      <c r="AH756" s="304">
        <f t="shared" ca="1" si="347"/>
        <v>-9.7737660013020164</v>
      </c>
    </row>
    <row r="757" spans="1:34" x14ac:dyDescent="0.2">
      <c r="A757" s="347">
        <f t="shared" ca="1" si="325"/>
        <v>1E-4</v>
      </c>
      <c r="B757" s="304">
        <f t="shared" ca="1" si="326"/>
        <v>42.414900000000827</v>
      </c>
      <c r="D757" s="306">
        <f t="shared" ca="1" si="327"/>
        <v>-0.42996708048583893</v>
      </c>
      <c r="E757" s="307">
        <f t="shared" ca="1" si="328"/>
        <v>-4.5684446352051822E-2</v>
      </c>
      <c r="F757" s="304">
        <f t="shared" ca="1" si="329"/>
        <v>0.43238727888318984</v>
      </c>
      <c r="G757" s="306">
        <f t="shared" ca="1" si="330"/>
        <v>5.0516028105017448</v>
      </c>
      <c r="H757" s="307">
        <f t="shared" ca="1" si="331"/>
        <v>-114.7200981884572</v>
      </c>
      <c r="I757" s="304">
        <f t="shared" ca="1" si="332"/>
        <v>114.83126586136865</v>
      </c>
      <c r="J757" s="306">
        <f t="shared" ca="1" si="333"/>
        <v>890.86852944611644</v>
      </c>
      <c r="K757" s="307">
        <f t="shared" ca="1" si="334"/>
        <v>-12.718028681052271</v>
      </c>
      <c r="L757" s="304">
        <f t="shared" ca="1" si="319"/>
        <v>890.95930603536442</v>
      </c>
      <c r="M757" s="306">
        <f t="shared" ca="1" si="335"/>
        <v>-1.526790597611589</v>
      </c>
      <c r="N757" s="304">
        <f t="shared" ca="1" si="336"/>
        <v>-87.478657443400792</v>
      </c>
      <c r="P757" s="310">
        <f t="shared" ca="1" si="337"/>
        <v>23</v>
      </c>
      <c r="Q757" s="304">
        <f t="shared" ca="1" si="338"/>
        <v>0</v>
      </c>
      <c r="R757" s="306">
        <f t="shared" ca="1" si="339"/>
        <v>0</v>
      </c>
      <c r="S757" s="307">
        <f t="shared" ca="1" si="340"/>
        <v>5.081000000000004</v>
      </c>
      <c r="T757" s="304">
        <f t="shared" ca="1" si="320"/>
        <v>49.844610000000038</v>
      </c>
      <c r="U757" s="311">
        <f t="shared" ca="1" si="321"/>
        <v>0</v>
      </c>
      <c r="V757" s="306">
        <f t="shared" ca="1" si="322"/>
        <v>1.2265589498518752</v>
      </c>
      <c r="W757" s="304">
        <f t="shared" ca="1" si="323"/>
        <v>49.660623618044838</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2.6725148516954178E-2</v>
      </c>
      <c r="AH757" s="304">
        <f t="shared" ca="1" si="347"/>
        <v>-9.7737776689217135</v>
      </c>
    </row>
    <row r="758" spans="1:34" x14ac:dyDescent="0.2">
      <c r="A758" s="347">
        <f t="shared" ca="1" si="325"/>
        <v>1E-4</v>
      </c>
      <c r="B758" s="304">
        <f t="shared" ca="1" si="326"/>
        <v>42.41500000000083</v>
      </c>
      <c r="D758" s="306">
        <f t="shared" ca="1" si="327"/>
        <v>-0.42996392411465928</v>
      </c>
      <c r="E758" s="307">
        <f t="shared" ca="1" si="328"/>
        <v>-4.5672628618858013E-2</v>
      </c>
      <c r="F758" s="304">
        <f t="shared" ca="1" si="329"/>
        <v>0.43238289171177047</v>
      </c>
      <c r="G758" s="306">
        <f t="shared" ca="1" si="330"/>
        <v>5.051559814109333</v>
      </c>
      <c r="H758" s="307">
        <f t="shared" ca="1" si="331"/>
        <v>-114.72010275572006</v>
      </c>
      <c r="I758" s="304">
        <f t="shared" ca="1" si="332"/>
        <v>114.83126853274109</v>
      </c>
      <c r="J758" s="306">
        <f t="shared" ca="1" si="333"/>
        <v>890.86852944611644</v>
      </c>
      <c r="K758" s="307">
        <f t="shared" ca="1" si="334"/>
        <v>-12.72950069109948</v>
      </c>
      <c r="L758" s="304">
        <f t="shared" ca="1" si="319"/>
        <v>890.95946986680076</v>
      </c>
      <c r="M758" s="306">
        <f t="shared" ca="1" si="335"/>
        <v>-1.5267909734298588</v>
      </c>
      <c r="N758" s="304">
        <f t="shared" ca="1" si="336"/>
        <v>-87.478678976201522</v>
      </c>
      <c r="P758" s="310">
        <f t="shared" ca="1" si="337"/>
        <v>23</v>
      </c>
      <c r="Q758" s="304">
        <f t="shared" ca="1" si="338"/>
        <v>0</v>
      </c>
      <c r="R758" s="306">
        <f t="shared" ca="1" si="339"/>
        <v>0</v>
      </c>
      <c r="S758" s="307">
        <f t="shared" ca="1" si="340"/>
        <v>5.081000000000004</v>
      </c>
      <c r="T758" s="304">
        <f t="shared" ca="1" si="320"/>
        <v>49.844610000000038</v>
      </c>
      <c r="U758" s="311">
        <f t="shared" ca="1" si="321"/>
        <v>0</v>
      </c>
      <c r="V758" s="306">
        <f t="shared" ca="1" si="322"/>
        <v>1.2265603569629118</v>
      </c>
      <c r="W758" s="304">
        <f t="shared" ca="1" si="323"/>
        <v>49.660682899376326</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2.6713643267779474E-2</v>
      </c>
      <c r="AH758" s="304">
        <f t="shared" ca="1" si="347"/>
        <v>-9.7737893363599291</v>
      </c>
    </row>
    <row r="759" spans="1:34" x14ac:dyDescent="0.2">
      <c r="A759" s="347">
        <f t="shared" ca="1" si="325"/>
        <v>1E-4</v>
      </c>
      <c r="B759" s="304">
        <f t="shared" ca="1" si="326"/>
        <v>42.415100000000834</v>
      </c>
      <c r="D759" s="306">
        <f t="shared" ca="1" si="327"/>
        <v>-0.42996076775807723</v>
      </c>
      <c r="E759" s="307">
        <f t="shared" ca="1" si="328"/>
        <v>-4.5660811069341278E-2</v>
      </c>
      <c r="F759" s="304">
        <f t="shared" ca="1" si="329"/>
        <v>0.43237850487579205</v>
      </c>
      <c r="G759" s="306">
        <f t="shared" ca="1" si="330"/>
        <v>5.0515168180325576</v>
      </c>
      <c r="H759" s="307">
        <f t="shared" ca="1" si="331"/>
        <v>-114.72010732180117</v>
      </c>
      <c r="I759" s="304">
        <f t="shared" ca="1" si="332"/>
        <v>114.83127120296302</v>
      </c>
      <c r="J759" s="306">
        <f t="shared" ca="1" si="333"/>
        <v>890.86852944611644</v>
      </c>
      <c r="K759" s="307">
        <f t="shared" ca="1" si="334"/>
        <v>-12.740972701603356</v>
      </c>
      <c r="L759" s="304">
        <f t="shared" ca="1" si="319"/>
        <v>890.95963384592733</v>
      </c>
      <c r="M759" s="306">
        <f t="shared" ca="1" si="335"/>
        <v>-1.5267913492449121</v>
      </c>
      <c r="N759" s="304">
        <f t="shared" ca="1" si="336"/>
        <v>-87.478700508817951</v>
      </c>
      <c r="P759" s="310">
        <f t="shared" ca="1" si="337"/>
        <v>23</v>
      </c>
      <c r="Q759" s="304">
        <f t="shared" ca="1" si="338"/>
        <v>0</v>
      </c>
      <c r="R759" s="306">
        <f t="shared" ca="1" si="339"/>
        <v>0</v>
      </c>
      <c r="S759" s="307">
        <f t="shared" ca="1" si="340"/>
        <v>5.081000000000004</v>
      </c>
      <c r="T759" s="304">
        <f t="shared" ca="1" si="320"/>
        <v>49.844610000000038</v>
      </c>
      <c r="U759" s="311">
        <f t="shared" ca="1" si="321"/>
        <v>0</v>
      </c>
      <c r="V759" s="306">
        <f t="shared" ca="1" si="322"/>
        <v>1.226561764075619</v>
      </c>
      <c r="W759" s="304">
        <f t="shared" ca="1" si="323"/>
        <v>49.660742179785714</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2.6702138197313374E-2</v>
      </c>
      <c r="AH759" s="304">
        <f t="shared" ca="1" si="347"/>
        <v>-9.7738010036166667</v>
      </c>
    </row>
    <row r="760" spans="1:34" x14ac:dyDescent="0.2">
      <c r="A760" s="347">
        <f t="shared" ca="1" si="325"/>
        <v>1E-4</v>
      </c>
      <c r="B760" s="304">
        <f t="shared" ca="1" si="326"/>
        <v>42.415200000000837</v>
      </c>
      <c r="D760" s="306">
        <f t="shared" ca="1" si="327"/>
        <v>-0.42995761141609751</v>
      </c>
      <c r="E760" s="307">
        <f t="shared" ca="1" si="328"/>
        <v>-4.5648993703503393E-2</v>
      </c>
      <c r="F760" s="304">
        <f t="shared" ca="1" si="329"/>
        <v>0.43237411837525425</v>
      </c>
      <c r="G760" s="306">
        <f t="shared" ca="1" si="330"/>
        <v>5.0514738222714159</v>
      </c>
      <c r="H760" s="307">
        <f t="shared" ca="1" si="331"/>
        <v>-114.72011188670054</v>
      </c>
      <c r="I760" s="304">
        <f t="shared" ca="1" si="332"/>
        <v>114.83127387203446</v>
      </c>
      <c r="J760" s="306">
        <f t="shared" ca="1" si="333"/>
        <v>890.86852944611644</v>
      </c>
      <c r="K760" s="307">
        <f t="shared" ca="1" si="334"/>
        <v>-12.752444712563781</v>
      </c>
      <c r="L760" s="304">
        <f t="shared" ca="1" si="319"/>
        <v>890.95979797274413</v>
      </c>
      <c r="M760" s="306">
        <f t="shared" ca="1" si="335"/>
        <v>-1.5267917250567495</v>
      </c>
      <c r="N760" s="304">
        <f t="shared" ca="1" si="336"/>
        <v>-87.478722041250123</v>
      </c>
      <c r="P760" s="310">
        <f t="shared" ca="1" si="337"/>
        <v>23</v>
      </c>
      <c r="Q760" s="304">
        <f t="shared" ca="1" si="338"/>
        <v>0</v>
      </c>
      <c r="R760" s="306">
        <f t="shared" ca="1" si="339"/>
        <v>0</v>
      </c>
      <c r="S760" s="307">
        <f t="shared" ca="1" si="340"/>
        <v>5.081000000000004</v>
      </c>
      <c r="T760" s="304">
        <f t="shared" ca="1" si="320"/>
        <v>49.844610000000038</v>
      </c>
      <c r="U760" s="311">
        <f t="shared" ca="1" si="321"/>
        <v>0</v>
      </c>
      <c r="V760" s="306">
        <f t="shared" ca="1" si="322"/>
        <v>1.2265631711899982</v>
      </c>
      <c r="W760" s="304">
        <f t="shared" ca="1" si="323"/>
        <v>49.660801459273031</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2.6690633305550548E-2</v>
      </c>
      <c r="AH760" s="304">
        <f t="shared" ca="1" si="347"/>
        <v>-9.7738126706919264</v>
      </c>
    </row>
    <row r="761" spans="1:34" x14ac:dyDescent="0.2">
      <c r="A761" s="347">
        <f t="shared" ca="1" si="325"/>
        <v>1E-4</v>
      </c>
      <c r="B761" s="304">
        <f t="shared" ca="1" si="326"/>
        <v>42.41530000000084</v>
      </c>
      <c r="D761" s="306">
        <f t="shared" ca="1" si="327"/>
        <v>-0.42995445508871388</v>
      </c>
      <c r="E761" s="307">
        <f t="shared" ca="1" si="328"/>
        <v>-4.5637176521342582E-2</v>
      </c>
      <c r="F761" s="304">
        <f t="shared" ca="1" si="329"/>
        <v>0.43236973221014563</v>
      </c>
      <c r="G761" s="306">
        <f t="shared" ca="1" si="330"/>
        <v>5.0514308268259072</v>
      </c>
      <c r="H761" s="307">
        <f t="shared" ca="1" si="331"/>
        <v>-114.72011645041819</v>
      </c>
      <c r="I761" s="304">
        <f t="shared" ca="1" si="332"/>
        <v>114.83127653995541</v>
      </c>
      <c r="J761" s="306">
        <f t="shared" ca="1" si="333"/>
        <v>890.86852944611644</v>
      </c>
      <c r="K761" s="307">
        <f t="shared" ca="1" si="334"/>
        <v>-12.763916723980637</v>
      </c>
      <c r="L761" s="304">
        <f t="shared" ca="1" si="319"/>
        <v>890.95996224725093</v>
      </c>
      <c r="M761" s="306">
        <f t="shared" ca="1" si="335"/>
        <v>-1.5267921008653706</v>
      </c>
      <c r="N761" s="304">
        <f t="shared" ca="1" si="336"/>
        <v>-87.478743573498022</v>
      </c>
      <c r="P761" s="310">
        <f t="shared" ca="1" si="337"/>
        <v>23</v>
      </c>
      <c r="Q761" s="304">
        <f t="shared" ca="1" si="338"/>
        <v>0</v>
      </c>
      <c r="R761" s="306">
        <f t="shared" ca="1" si="339"/>
        <v>0</v>
      </c>
      <c r="S761" s="307">
        <f t="shared" ca="1" si="340"/>
        <v>5.081000000000004</v>
      </c>
      <c r="T761" s="304">
        <f t="shared" ca="1" si="320"/>
        <v>49.844610000000038</v>
      </c>
      <c r="U761" s="311">
        <f t="shared" ca="1" si="321"/>
        <v>0</v>
      </c>
      <c r="V761" s="306">
        <f t="shared" ca="1" si="322"/>
        <v>1.2265645783060479</v>
      </c>
      <c r="W761" s="304">
        <f t="shared" ca="1" si="323"/>
        <v>49.660860737838249</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2.667912859249455E-2</v>
      </c>
      <c r="AH761" s="304">
        <f t="shared" ca="1" si="347"/>
        <v>-9.7738243375857099</v>
      </c>
    </row>
    <row r="762" spans="1:34" x14ac:dyDescent="0.2">
      <c r="A762" s="347">
        <f t="shared" ca="1" si="325"/>
        <v>1E-4</v>
      </c>
      <c r="B762" s="304">
        <f t="shared" ca="1" si="326"/>
        <v>42.415400000000844</v>
      </c>
      <c r="D762" s="306">
        <f t="shared" ca="1" si="327"/>
        <v>-0.42995129877593102</v>
      </c>
      <c r="E762" s="307">
        <f t="shared" ca="1" si="328"/>
        <v>-4.5625359522862396E-2</v>
      </c>
      <c r="F762" s="304">
        <f t="shared" ca="1" si="329"/>
        <v>0.43236534638046603</v>
      </c>
      <c r="G762" s="306">
        <f t="shared" ca="1" si="330"/>
        <v>5.0513878316960295</v>
      </c>
      <c r="H762" s="307">
        <f t="shared" ca="1" si="331"/>
        <v>-114.72012101295414</v>
      </c>
      <c r="I762" s="304">
        <f t="shared" ca="1" si="332"/>
        <v>114.83127920672594</v>
      </c>
      <c r="J762" s="306">
        <f t="shared" ca="1" si="333"/>
        <v>890.86852944611644</v>
      </c>
      <c r="K762" s="307">
        <f t="shared" ca="1" si="334"/>
        <v>-12.775388735853806</v>
      </c>
      <c r="L762" s="304">
        <f t="shared" ca="1" si="319"/>
        <v>890.96012666944762</v>
      </c>
      <c r="M762" s="306">
        <f t="shared" ca="1" si="335"/>
        <v>-1.5267924766707757</v>
      </c>
      <c r="N762" s="304">
        <f t="shared" ca="1" si="336"/>
        <v>-87.478765105561649</v>
      </c>
      <c r="P762" s="310">
        <f t="shared" ca="1" si="337"/>
        <v>23</v>
      </c>
      <c r="Q762" s="304">
        <f t="shared" ca="1" si="338"/>
        <v>0</v>
      </c>
      <c r="R762" s="306">
        <f t="shared" ca="1" si="339"/>
        <v>0</v>
      </c>
      <c r="S762" s="307">
        <f t="shared" ca="1" si="340"/>
        <v>5.081000000000004</v>
      </c>
      <c r="T762" s="304">
        <f t="shared" ca="1" si="320"/>
        <v>49.844610000000038</v>
      </c>
      <c r="U762" s="311">
        <f t="shared" ca="1" si="321"/>
        <v>0</v>
      </c>
      <c r="V762" s="306">
        <f t="shared" ca="1" si="322"/>
        <v>1.2265659854237692</v>
      </c>
      <c r="W762" s="304">
        <f t="shared" ca="1" si="323"/>
        <v>49.660920015481437</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2.6667624058143602E-2</v>
      </c>
      <c r="AH762" s="304">
        <f t="shared" ca="1" si="347"/>
        <v>-9.7738360042980137</v>
      </c>
    </row>
    <row r="763" spans="1:34" x14ac:dyDescent="0.2">
      <c r="A763" s="347">
        <f t="shared" ca="1" si="325"/>
        <v>1E-4</v>
      </c>
      <c r="B763" s="304">
        <f t="shared" ca="1" si="326"/>
        <v>42.415500000000847</v>
      </c>
      <c r="D763" s="306">
        <f t="shared" ca="1" si="327"/>
        <v>-0.42994814247774754</v>
      </c>
      <c r="E763" s="307">
        <f t="shared" ca="1" si="328"/>
        <v>-4.561354270804685E-2</v>
      </c>
      <c r="F763" s="304">
        <f t="shared" ca="1" si="329"/>
        <v>0.43236096088620712</v>
      </c>
      <c r="G763" s="306">
        <f t="shared" ca="1" si="330"/>
        <v>5.0513448368817819</v>
      </c>
      <c r="H763" s="307">
        <f t="shared" ca="1" si="331"/>
        <v>-114.72012557430841</v>
      </c>
      <c r="I763" s="304">
        <f t="shared" ca="1" si="332"/>
        <v>114.83128187234603</v>
      </c>
      <c r="J763" s="306">
        <f t="shared" ca="1" si="333"/>
        <v>890.86852944611644</v>
      </c>
      <c r="K763" s="307">
        <f t="shared" ca="1" si="334"/>
        <v>-12.78686074818317</v>
      </c>
      <c r="L763" s="304">
        <f t="shared" ca="1" si="319"/>
        <v>890.96029123933431</v>
      </c>
      <c r="M763" s="306">
        <f t="shared" ca="1" si="335"/>
        <v>-1.5267928524729646</v>
      </c>
      <c r="N763" s="304">
        <f t="shared" ca="1" si="336"/>
        <v>-87.478786637441004</v>
      </c>
      <c r="P763" s="310">
        <f t="shared" ca="1" si="337"/>
        <v>23</v>
      </c>
      <c r="Q763" s="304">
        <f t="shared" ca="1" si="338"/>
        <v>0</v>
      </c>
      <c r="R763" s="306">
        <f t="shared" ca="1" si="339"/>
        <v>0</v>
      </c>
      <c r="S763" s="307">
        <f t="shared" ca="1" si="340"/>
        <v>5.081000000000004</v>
      </c>
      <c r="T763" s="304">
        <f t="shared" ca="1" si="320"/>
        <v>49.844610000000038</v>
      </c>
      <c r="U763" s="311">
        <f t="shared" ca="1" si="321"/>
        <v>0</v>
      </c>
      <c r="V763" s="306">
        <f t="shared" ca="1" si="322"/>
        <v>1.2265673925431619</v>
      </c>
      <c r="W763" s="304">
        <f t="shared" ca="1" si="323"/>
        <v>49.66097929220259</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2.6656119702487047E-2</v>
      </c>
      <c r="AH763" s="304">
        <f t="shared" ca="1" si="347"/>
        <v>-9.773847670828852</v>
      </c>
    </row>
    <row r="764" spans="1:34" x14ac:dyDescent="0.2">
      <c r="A764" s="347">
        <f t="shared" ca="1" si="325"/>
        <v>1E-4</v>
      </c>
      <c r="B764" s="304">
        <f t="shared" ca="1" si="326"/>
        <v>42.41560000000085</v>
      </c>
      <c r="D764" s="306">
        <f t="shared" ca="1" si="327"/>
        <v>-0.42994498619416377</v>
      </c>
      <c r="E764" s="307">
        <f t="shared" ca="1" si="328"/>
        <v>-4.5601726076899496E-2</v>
      </c>
      <c r="F764" s="304">
        <f t="shared" ca="1" si="329"/>
        <v>0.43235657572736447</v>
      </c>
      <c r="G764" s="306">
        <f t="shared" ca="1" si="330"/>
        <v>5.0513018423831628</v>
      </c>
      <c r="H764" s="307">
        <f t="shared" ca="1" si="331"/>
        <v>-114.72013013448102</v>
      </c>
      <c r="I764" s="304">
        <f t="shared" ca="1" si="332"/>
        <v>114.83128453681569</v>
      </c>
      <c r="J764" s="306">
        <f t="shared" ca="1" si="333"/>
        <v>890.86852944611644</v>
      </c>
      <c r="K764" s="307">
        <f t="shared" ca="1" si="334"/>
        <v>-12.798332760968609</v>
      </c>
      <c r="L764" s="304">
        <f t="shared" ca="1" si="319"/>
        <v>890.96045595691089</v>
      </c>
      <c r="M764" s="306">
        <f t="shared" ca="1" si="335"/>
        <v>-1.5267932282719374</v>
      </c>
      <c r="N764" s="304">
        <f t="shared" ca="1" si="336"/>
        <v>-87.478808169136101</v>
      </c>
      <c r="P764" s="310">
        <f t="shared" ca="1" si="337"/>
        <v>23</v>
      </c>
      <c r="Q764" s="304">
        <f t="shared" ca="1" si="338"/>
        <v>0</v>
      </c>
      <c r="R764" s="306">
        <f t="shared" ca="1" si="339"/>
        <v>0</v>
      </c>
      <c r="S764" s="307">
        <f t="shared" ca="1" si="340"/>
        <v>5.081000000000004</v>
      </c>
      <c r="T764" s="304">
        <f t="shared" ca="1" si="320"/>
        <v>49.844610000000038</v>
      </c>
      <c r="U764" s="311">
        <f t="shared" ca="1" si="321"/>
        <v>0</v>
      </c>
      <c r="V764" s="306">
        <f t="shared" ca="1" si="322"/>
        <v>1.2265687996642258</v>
      </c>
      <c r="W764" s="304">
        <f t="shared" ca="1" si="323"/>
        <v>49.661038568001693</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2.664461552552666E-2</v>
      </c>
      <c r="AH764" s="304">
        <f t="shared" ca="1" si="347"/>
        <v>-9.773859337178223</v>
      </c>
    </row>
    <row r="765" spans="1:34" x14ac:dyDescent="0.2">
      <c r="A765" s="347">
        <f t="shared" ca="1" si="325"/>
        <v>1E-4</v>
      </c>
      <c r="B765" s="304">
        <f t="shared" ca="1" si="326"/>
        <v>42.415700000000854</v>
      </c>
      <c r="D765" s="306">
        <f t="shared" ca="1" si="327"/>
        <v>-0.42994182992517982</v>
      </c>
      <c r="E765" s="307">
        <f t="shared" ca="1" si="328"/>
        <v>-4.5589909629423886E-2</v>
      </c>
      <c r="F765" s="304">
        <f t="shared" ca="1" si="329"/>
        <v>0.43235219090393345</v>
      </c>
      <c r="G765" s="306">
        <f t="shared" ca="1" si="330"/>
        <v>5.0512588482001703</v>
      </c>
      <c r="H765" s="307">
        <f t="shared" ca="1" si="331"/>
        <v>-114.72013469347199</v>
      </c>
      <c r="I765" s="304">
        <f t="shared" ca="1" si="332"/>
        <v>114.83128720013495</v>
      </c>
      <c r="J765" s="306">
        <f t="shared" ca="1" si="333"/>
        <v>890.86852944611644</v>
      </c>
      <c r="K765" s="307">
        <f t="shared" ca="1" si="334"/>
        <v>-12.809804774210006</v>
      </c>
      <c r="L765" s="304">
        <f t="shared" ca="1" si="319"/>
        <v>890.96062082217713</v>
      </c>
      <c r="M765" s="306">
        <f t="shared" ca="1" si="335"/>
        <v>-1.5267936040676942</v>
      </c>
      <c r="N765" s="304">
        <f t="shared" ca="1" si="336"/>
        <v>-87.478829700646912</v>
      </c>
      <c r="P765" s="310">
        <f t="shared" ca="1" si="337"/>
        <v>23</v>
      </c>
      <c r="Q765" s="304">
        <f t="shared" ca="1" si="338"/>
        <v>0</v>
      </c>
      <c r="R765" s="306">
        <f t="shared" ca="1" si="339"/>
        <v>0</v>
      </c>
      <c r="S765" s="307">
        <f t="shared" ca="1" si="340"/>
        <v>5.081000000000004</v>
      </c>
      <c r="T765" s="304">
        <f t="shared" ca="1" si="320"/>
        <v>49.844610000000038</v>
      </c>
      <c r="U765" s="311">
        <f t="shared" ca="1" si="321"/>
        <v>0</v>
      </c>
      <c r="V765" s="306">
        <f t="shared" ca="1" si="322"/>
        <v>1.2265702067869606</v>
      </c>
      <c r="W765" s="304">
        <f t="shared" ca="1" si="323"/>
        <v>49.661097842878775</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2.6633111527264219E-2</v>
      </c>
      <c r="AH765" s="304">
        <f t="shared" ca="1" si="347"/>
        <v>-9.7738710033461231</v>
      </c>
    </row>
    <row r="766" spans="1:34" x14ac:dyDescent="0.2">
      <c r="A766" s="347">
        <f t="shared" ca="1" si="325"/>
        <v>1E-4</v>
      </c>
      <c r="B766" s="304">
        <f t="shared" ca="1" si="326"/>
        <v>42.415800000000857</v>
      </c>
      <c r="D766" s="306">
        <f t="shared" ca="1" si="327"/>
        <v>-0.42993867367079636</v>
      </c>
      <c r="E766" s="307">
        <f t="shared" ca="1" si="328"/>
        <v>-4.5578093365611139E-2</v>
      </c>
      <c r="F766" s="304">
        <f t="shared" ca="1" si="329"/>
        <v>0.43234780641590853</v>
      </c>
      <c r="G766" s="306">
        <f t="shared" ca="1" si="330"/>
        <v>5.0512158543328036</v>
      </c>
      <c r="H766" s="307">
        <f t="shared" ca="1" si="331"/>
        <v>-114.72013925128132</v>
      </c>
      <c r="I766" s="304">
        <f t="shared" ca="1" si="332"/>
        <v>114.83128986230383</v>
      </c>
      <c r="J766" s="306">
        <f t="shared" ca="1" si="333"/>
        <v>890.86852944611644</v>
      </c>
      <c r="K766" s="307">
        <f t="shared" ca="1" si="334"/>
        <v>-12.821276787907244</v>
      </c>
      <c r="L766" s="304">
        <f t="shared" ca="1" si="319"/>
        <v>890.96078583513315</v>
      </c>
      <c r="M766" s="306">
        <f t="shared" ca="1" si="335"/>
        <v>-1.5267939798602348</v>
      </c>
      <c r="N766" s="304">
        <f t="shared" ca="1" si="336"/>
        <v>-87.478851231973465</v>
      </c>
      <c r="P766" s="310">
        <f t="shared" ca="1" si="337"/>
        <v>23</v>
      </c>
      <c r="Q766" s="304">
        <f t="shared" ca="1" si="338"/>
        <v>0</v>
      </c>
      <c r="R766" s="306">
        <f t="shared" ca="1" si="339"/>
        <v>0</v>
      </c>
      <c r="S766" s="307">
        <f t="shared" ca="1" si="340"/>
        <v>5.081000000000004</v>
      </c>
      <c r="T766" s="304">
        <f t="shared" ca="1" si="320"/>
        <v>49.844610000000038</v>
      </c>
      <c r="U766" s="311">
        <f t="shared" ca="1" si="321"/>
        <v>0</v>
      </c>
      <c r="V766" s="306">
        <f t="shared" ca="1" si="322"/>
        <v>1.2265716139113669</v>
      </c>
      <c r="W766" s="304">
        <f t="shared" ca="1" si="323"/>
        <v>49.661157116833856</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2.6621607707694395E-2</v>
      </c>
      <c r="AH766" s="304">
        <f t="shared" ca="1" si="347"/>
        <v>-9.7738826693325596</v>
      </c>
    </row>
    <row r="767" spans="1:34" x14ac:dyDescent="0.2">
      <c r="A767" s="347">
        <f t="shared" ca="1" si="325"/>
        <v>1E-4</v>
      </c>
      <c r="B767" s="304">
        <f t="shared" ca="1" si="326"/>
        <v>42.41590000000086</v>
      </c>
      <c r="D767" s="306">
        <f t="shared" ca="1" si="327"/>
        <v>-0.42993551743101388</v>
      </c>
      <c r="E767" s="307">
        <f t="shared" ca="1" si="328"/>
        <v>-4.5566277285459478E-2</v>
      </c>
      <c r="F767" s="304">
        <f t="shared" ca="1" si="329"/>
        <v>0.43234342226328487</v>
      </c>
      <c r="G767" s="306">
        <f t="shared" ca="1" si="330"/>
        <v>5.0511728607810609</v>
      </c>
      <c r="H767" s="307">
        <f t="shared" ca="1" si="331"/>
        <v>-114.72014380790905</v>
      </c>
      <c r="I767" s="304">
        <f t="shared" ca="1" si="332"/>
        <v>114.83129252332233</v>
      </c>
      <c r="J767" s="306">
        <f t="shared" ca="1" si="333"/>
        <v>890.86852944611644</v>
      </c>
      <c r="K767" s="307">
        <f t="shared" ca="1" si="334"/>
        <v>-12.832748802060204</v>
      </c>
      <c r="L767" s="304">
        <f t="shared" ca="1" si="319"/>
        <v>890.96095099577894</v>
      </c>
      <c r="M767" s="306">
        <f t="shared" ca="1" si="335"/>
        <v>-1.5267943556495596</v>
      </c>
      <c r="N767" s="304">
        <f t="shared" ca="1" si="336"/>
        <v>-87.47887276311576</v>
      </c>
      <c r="P767" s="310">
        <f t="shared" ca="1" si="337"/>
        <v>23</v>
      </c>
      <c r="Q767" s="304">
        <f t="shared" ca="1" si="338"/>
        <v>0</v>
      </c>
      <c r="R767" s="306">
        <f t="shared" ca="1" si="339"/>
        <v>0</v>
      </c>
      <c r="S767" s="307">
        <f t="shared" ca="1" si="340"/>
        <v>5.081000000000004</v>
      </c>
      <c r="T767" s="304">
        <f t="shared" ca="1" si="320"/>
        <v>49.844610000000038</v>
      </c>
      <c r="U767" s="311">
        <f t="shared" ca="1" si="321"/>
        <v>0</v>
      </c>
      <c r="V767" s="306">
        <f t="shared" ca="1" si="322"/>
        <v>1.2265730210374439</v>
      </c>
      <c r="W767" s="304">
        <f t="shared" ca="1" si="323"/>
        <v>49.661216389866901</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2.6610104066811857E-2</v>
      </c>
      <c r="AH767" s="304">
        <f t="shared" ca="1" si="347"/>
        <v>-9.7738943351375358</v>
      </c>
    </row>
    <row r="768" spans="1:34" x14ac:dyDescent="0.2">
      <c r="A768" s="347">
        <f t="shared" ca="1" si="325"/>
        <v>1E-4</v>
      </c>
      <c r="B768" s="304">
        <f t="shared" ca="1" si="326"/>
        <v>42.416000000000864</v>
      </c>
      <c r="D768" s="306">
        <f t="shared" ca="1" si="327"/>
        <v>-0.42993236120583012</v>
      </c>
      <c r="E768" s="307">
        <f t="shared" ca="1" si="328"/>
        <v>-4.5554461388977785E-2</v>
      </c>
      <c r="F768" s="304">
        <f t="shared" ca="1" si="329"/>
        <v>0.43233903844605598</v>
      </c>
      <c r="G768" s="306">
        <f t="shared" ca="1" si="330"/>
        <v>5.0511298675449403</v>
      </c>
      <c r="H768" s="307">
        <f t="shared" ca="1" si="331"/>
        <v>-114.72014836335519</v>
      </c>
      <c r="I768" s="304">
        <f t="shared" ca="1" si="332"/>
        <v>114.83129518319051</v>
      </c>
      <c r="J768" s="306">
        <f t="shared" ca="1" si="333"/>
        <v>890.86852944611644</v>
      </c>
      <c r="K768" s="307">
        <f t="shared" ca="1" si="334"/>
        <v>-12.844220816668766</v>
      </c>
      <c r="L768" s="304">
        <f t="shared" ca="1" si="319"/>
        <v>890.96111630411417</v>
      </c>
      <c r="M768" s="306">
        <f t="shared" ca="1" si="335"/>
        <v>-1.5267947314356685</v>
      </c>
      <c r="N768" s="304">
        <f t="shared" ca="1" si="336"/>
        <v>-87.478894294073797</v>
      </c>
      <c r="P768" s="310">
        <f t="shared" ca="1" si="337"/>
        <v>23</v>
      </c>
      <c r="Q768" s="304">
        <f t="shared" ca="1" si="338"/>
        <v>0</v>
      </c>
      <c r="R768" s="306">
        <f t="shared" ca="1" si="339"/>
        <v>0</v>
      </c>
      <c r="S768" s="307">
        <f t="shared" ca="1" si="340"/>
        <v>5.081000000000004</v>
      </c>
      <c r="T768" s="304">
        <f t="shared" ca="1" si="320"/>
        <v>49.844610000000038</v>
      </c>
      <c r="U768" s="311">
        <f t="shared" ca="1" si="321"/>
        <v>0</v>
      </c>
      <c r="V768" s="306">
        <f t="shared" ca="1" si="322"/>
        <v>1.2265744281651925</v>
      </c>
      <c r="W768" s="304">
        <f t="shared" ca="1" si="323"/>
        <v>49.661275661977982</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2.6598600604627265E-2</v>
      </c>
      <c r="AH768" s="304">
        <f t="shared" ca="1" si="347"/>
        <v>-9.773906000761043</v>
      </c>
    </row>
    <row r="769" spans="1:34" x14ac:dyDescent="0.2">
      <c r="A769" s="347">
        <f t="shared" ca="1" si="325"/>
        <v>1E-4</v>
      </c>
      <c r="B769" s="304">
        <f t="shared" ca="1" si="326"/>
        <v>42.416100000000867</v>
      </c>
      <c r="D769" s="306">
        <f t="shared" ca="1" si="327"/>
        <v>-0.42992920499524617</v>
      </c>
      <c r="E769" s="307">
        <f t="shared" ca="1" si="328"/>
        <v>-4.554264567614652E-2</v>
      </c>
      <c r="F769" s="304">
        <f t="shared" ca="1" si="329"/>
        <v>0.43233465496421569</v>
      </c>
      <c r="G769" s="306">
        <f t="shared" ca="1" si="330"/>
        <v>5.0510868746244411</v>
      </c>
      <c r="H769" s="307">
        <f t="shared" ca="1" si="331"/>
        <v>-114.72015291761976</v>
      </c>
      <c r="I769" s="304">
        <f t="shared" ca="1" si="332"/>
        <v>114.83129784190834</v>
      </c>
      <c r="J769" s="306">
        <f t="shared" ca="1" si="333"/>
        <v>890.86852944611644</v>
      </c>
      <c r="K769" s="307">
        <f t="shared" ca="1" si="334"/>
        <v>-12.855692831732815</v>
      </c>
      <c r="L769" s="304">
        <f t="shared" ca="1" si="319"/>
        <v>890.96128176013906</v>
      </c>
      <c r="M769" s="306">
        <f t="shared" ca="1" si="335"/>
        <v>-1.5267951072185613</v>
      </c>
      <c r="N769" s="304">
        <f t="shared" ca="1" si="336"/>
        <v>-87.478915824847576</v>
      </c>
      <c r="P769" s="310">
        <f t="shared" ca="1" si="337"/>
        <v>23</v>
      </c>
      <c r="Q769" s="304">
        <f t="shared" ca="1" si="338"/>
        <v>0</v>
      </c>
      <c r="R769" s="306">
        <f t="shared" ca="1" si="339"/>
        <v>0</v>
      </c>
      <c r="S769" s="307">
        <f t="shared" ca="1" si="340"/>
        <v>5.081000000000004</v>
      </c>
      <c r="T769" s="304">
        <f t="shared" ca="1" si="320"/>
        <v>49.844610000000038</v>
      </c>
      <c r="U769" s="311">
        <f t="shared" ca="1" si="321"/>
        <v>0</v>
      </c>
      <c r="V769" s="306">
        <f t="shared" ca="1" si="322"/>
        <v>1.2265758352946126</v>
      </c>
      <c r="W769" s="304">
        <f t="shared" ca="1" si="323"/>
        <v>49.661334933167097</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2.6587097321122855E-2</v>
      </c>
      <c r="AH769" s="304">
        <f t="shared" ca="1" si="347"/>
        <v>-9.7739176662030989</v>
      </c>
    </row>
    <row r="770" spans="1:34" x14ac:dyDescent="0.2">
      <c r="A770" s="347">
        <f t="shared" ca="1" si="325"/>
        <v>1E-4</v>
      </c>
      <c r="B770" s="304">
        <f t="shared" ca="1" si="326"/>
        <v>42.41620000000087</v>
      </c>
      <c r="D770" s="306">
        <f t="shared" ca="1" si="327"/>
        <v>-0.42992604879926427</v>
      </c>
      <c r="E770" s="307">
        <f t="shared" ca="1" si="328"/>
        <v>-4.5530830146971013E-2</v>
      </c>
      <c r="F770" s="304">
        <f t="shared" ca="1" si="329"/>
        <v>0.43233027181776168</v>
      </c>
      <c r="G770" s="306">
        <f t="shared" ca="1" si="330"/>
        <v>5.0510438820195613</v>
      </c>
      <c r="H770" s="307">
        <f t="shared" ca="1" si="331"/>
        <v>-114.72015747070277</v>
      </c>
      <c r="I770" s="304">
        <f t="shared" ca="1" si="332"/>
        <v>114.83130049947587</v>
      </c>
      <c r="J770" s="306">
        <f t="shared" ca="1" si="333"/>
        <v>890.86852944611644</v>
      </c>
      <c r="K770" s="307">
        <f t="shared" ca="1" si="334"/>
        <v>-12.867164847252232</v>
      </c>
      <c r="L770" s="304">
        <f t="shared" ca="1" si="319"/>
        <v>890.96144736385327</v>
      </c>
      <c r="M770" s="306">
        <f t="shared" ca="1" si="335"/>
        <v>-1.5267954829982382</v>
      </c>
      <c r="N770" s="304">
        <f t="shared" ca="1" si="336"/>
        <v>-87.478937355437083</v>
      </c>
      <c r="P770" s="310">
        <f t="shared" ca="1" si="337"/>
        <v>23</v>
      </c>
      <c r="Q770" s="304">
        <f t="shared" ca="1" si="338"/>
        <v>0</v>
      </c>
      <c r="R770" s="306">
        <f t="shared" ca="1" si="339"/>
        <v>0</v>
      </c>
      <c r="S770" s="307">
        <f t="shared" ca="1" si="340"/>
        <v>5.081000000000004</v>
      </c>
      <c r="T770" s="304">
        <f t="shared" ca="1" si="320"/>
        <v>49.844610000000038</v>
      </c>
      <c r="U770" s="311">
        <f t="shared" ca="1" si="321"/>
        <v>0</v>
      </c>
      <c r="V770" s="306">
        <f t="shared" ca="1" si="322"/>
        <v>1.2265772424257033</v>
      </c>
      <c r="W770" s="304">
        <f t="shared" ca="1" si="323"/>
        <v>49.661394203434234</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2.6575594216298626E-2</v>
      </c>
      <c r="AH770" s="304">
        <f t="shared" ca="1" si="347"/>
        <v>-9.7739293314636999</v>
      </c>
    </row>
    <row r="771" spans="1:34" x14ac:dyDescent="0.2">
      <c r="A771" s="347">
        <f t="shared" ca="1" si="325"/>
        <v>1E-4</v>
      </c>
      <c r="B771" s="304">
        <f t="shared" ca="1" si="326"/>
        <v>42.416300000000874</v>
      </c>
      <c r="D771" s="306">
        <f t="shared" ca="1" si="327"/>
        <v>-0.42992289261788275</v>
      </c>
      <c r="E771" s="307">
        <f t="shared" ca="1" si="328"/>
        <v>-4.5519014801453039E-2</v>
      </c>
      <c r="F771" s="304">
        <f t="shared" ca="1" si="329"/>
        <v>0.43232588900668723</v>
      </c>
      <c r="G771" s="306">
        <f t="shared" ca="1" si="330"/>
        <v>5.0510008897302994</v>
      </c>
      <c r="H771" s="307">
        <f t="shared" ca="1" si="331"/>
        <v>-114.72016202260426</v>
      </c>
      <c r="I771" s="304">
        <f t="shared" ca="1" si="332"/>
        <v>114.83130315589311</v>
      </c>
      <c r="J771" s="306">
        <f t="shared" ca="1" si="333"/>
        <v>890.86852944611644</v>
      </c>
      <c r="K771" s="307">
        <f t="shared" ca="1" si="334"/>
        <v>-12.878636863226896</v>
      </c>
      <c r="L771" s="304">
        <f t="shared" ca="1" si="319"/>
        <v>890.96161311525702</v>
      </c>
      <c r="M771" s="306">
        <f t="shared" ca="1" si="335"/>
        <v>-1.5267958587746995</v>
      </c>
      <c r="N771" s="304">
        <f t="shared" ca="1" si="336"/>
        <v>-87.47895888584236</v>
      </c>
      <c r="P771" s="310">
        <f t="shared" ca="1" si="337"/>
        <v>23</v>
      </c>
      <c r="Q771" s="304">
        <f t="shared" ca="1" si="338"/>
        <v>0</v>
      </c>
      <c r="R771" s="306">
        <f t="shared" ca="1" si="339"/>
        <v>0</v>
      </c>
      <c r="S771" s="307">
        <f t="shared" ca="1" si="340"/>
        <v>5.081000000000004</v>
      </c>
      <c r="T771" s="304">
        <f t="shared" ca="1" si="320"/>
        <v>49.844610000000038</v>
      </c>
      <c r="U771" s="311">
        <f t="shared" ca="1" si="321"/>
        <v>0</v>
      </c>
      <c r="V771" s="306">
        <f t="shared" ca="1" si="322"/>
        <v>1.2265786495584654</v>
      </c>
      <c r="W771" s="304">
        <f t="shared" ca="1" si="323"/>
        <v>49.661453472779435</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2.6564091290161684E-2</v>
      </c>
      <c r="AH771" s="304">
        <f t="shared" ca="1" si="347"/>
        <v>-9.7739409965428443</v>
      </c>
    </row>
    <row r="772" spans="1:34" x14ac:dyDescent="0.2">
      <c r="A772" s="347">
        <f t="shared" ca="1" si="325"/>
        <v>1E-4</v>
      </c>
      <c r="B772" s="304">
        <f t="shared" ca="1" si="326"/>
        <v>42.416400000000877</v>
      </c>
      <c r="D772" s="306">
        <f t="shared" ca="1" si="327"/>
        <v>-0.42991973645109993</v>
      </c>
      <c r="E772" s="307">
        <f t="shared" ca="1" si="328"/>
        <v>-4.5507199639580165E-2</v>
      </c>
      <c r="F772" s="304">
        <f t="shared" ca="1" si="329"/>
        <v>0.43232150653098422</v>
      </c>
      <c r="G772" s="306">
        <f t="shared" ca="1" si="330"/>
        <v>5.0509578977566543</v>
      </c>
      <c r="H772" s="307">
        <f t="shared" ca="1" si="331"/>
        <v>-114.72016657332422</v>
      </c>
      <c r="I772" s="304">
        <f t="shared" ca="1" si="332"/>
        <v>114.83130581116008</v>
      </c>
      <c r="J772" s="306">
        <f t="shared" ca="1" si="333"/>
        <v>890.86852944611644</v>
      </c>
      <c r="K772" s="307">
        <f t="shared" ca="1" si="334"/>
        <v>-12.890108879656692</v>
      </c>
      <c r="L772" s="304">
        <f t="shared" ref="L772:L835" ca="1" si="348">SQRT(pos_x^2+pos_z^2)</f>
        <v>890.96177901434999</v>
      </c>
      <c r="M772" s="306">
        <f t="shared" ca="1" si="335"/>
        <v>-1.5267962345479447</v>
      </c>
      <c r="N772" s="304">
        <f t="shared" ca="1" si="336"/>
        <v>-87.478980416063365</v>
      </c>
      <c r="P772" s="310">
        <f t="shared" ca="1" si="337"/>
        <v>23</v>
      </c>
      <c r="Q772" s="304">
        <f t="shared" ca="1" si="338"/>
        <v>0</v>
      </c>
      <c r="R772" s="306">
        <f t="shared" ca="1" si="339"/>
        <v>0</v>
      </c>
      <c r="S772" s="307">
        <f t="shared" ca="1" si="340"/>
        <v>5.081000000000004</v>
      </c>
      <c r="T772" s="304">
        <f t="shared" ref="T772:T835" ca="1" si="349">m*g</f>
        <v>49.844610000000038</v>
      </c>
      <c r="U772" s="311">
        <f t="shared" ref="U772:U835" ca="1" si="350">IF(pos_xz&lt;L_rampe,Poids*COS(Beta),0)</f>
        <v>0</v>
      </c>
      <c r="V772" s="306">
        <f t="shared" ref="V772:V835" ca="1" si="351">Rho_moyen*(20000-Alt_rampe-pos_z)/(20000+Alt_rampe+pos_z)</f>
        <v>1.2265800566928982</v>
      </c>
      <c r="W772" s="304">
        <f t="shared" ref="W772:W835" ca="1" si="352">1/2*Rho*Sref*Cx*vit_xz^2</f>
        <v>49.661512741202664</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2.6552588542699596E-2</v>
      </c>
      <c r="AH772" s="304">
        <f t="shared" ca="1" si="347"/>
        <v>-9.7739526614405428</v>
      </c>
    </row>
    <row r="773" spans="1:34" x14ac:dyDescent="0.2">
      <c r="A773" s="347">
        <f t="shared" ref="A773:A836" ca="1" si="354">IF(B772+0.01&lt;=T_ini+ROUNDUP(Temps_fin_propu,0), 0.01, IF(K772&gt;0, 0.1, 0.0001))</f>
        <v>1E-4</v>
      </c>
      <c r="B773" s="304">
        <f t="shared" ref="B773:B836" ca="1" si="355">B772+pas</f>
        <v>42.41650000000088</v>
      </c>
      <c r="D773" s="306">
        <f t="shared" ref="D773:D836" ca="1" si="356">IF(AND(L772&lt;L_rampe,Poussee&lt;Poids*SIN(M772)),0,(-W772+Poussee)/m*COS(M772)-U772/m*SIN(M772))</f>
        <v>-0.42991658029892021</v>
      </c>
      <c r="E773" s="307">
        <f t="shared" ref="E773:E836" ca="1" si="357">IF(AND(L772&lt;L_rampe,Poussee&lt;Poids*SIN(M772)),0,(-W772+Poussee)/m*SIN(M772)+U772/m*COS(M772)-Poids/m)</f>
        <v>-4.5495384661364824E-2</v>
      </c>
      <c r="F773" s="304">
        <f t="shared" ref="F773:F836" ca="1" si="358">SQRT(acc_x^2+acc_z^2)</f>
        <v>0.43231712439065317</v>
      </c>
      <c r="G773" s="306">
        <f t="shared" ref="G773:G836" ca="1" si="359">G772+acc_x*pas</f>
        <v>5.0509149060986243</v>
      </c>
      <c r="H773" s="307">
        <f t="shared" ref="H773:H836" ca="1" si="360">H772+acc_z*pas</f>
        <v>-114.72017112286268</v>
      </c>
      <c r="I773" s="304">
        <f t="shared" ref="I773:I836" ca="1" si="361">SQRT(vit_x^2+vit_z^2)</f>
        <v>114.83130846527678</v>
      </c>
      <c r="J773" s="306">
        <f t="shared" ref="J773:J836" ca="1" si="362">J772+0.5*(vit_x+G772)*pas*(K772&gt;=0)</f>
        <v>890.86852944611644</v>
      </c>
      <c r="K773" s="307">
        <f t="shared" ref="K773:K836" ca="1" si="363">K772+0.5*(vit_z+H772)*pas</f>
        <v>-12.901580896541502</v>
      </c>
      <c r="L773" s="304">
        <f t="shared" ca="1" si="348"/>
        <v>890.96194506113216</v>
      </c>
      <c r="M773" s="306">
        <f t="shared" ref="M773:M836" ca="1" si="364">IF(AND(L772&gt;L_rampe,G773&gt;0),ATAN2(G773,H773),$M$4)</f>
        <v>-1.5267966103179742</v>
      </c>
      <c r="N773" s="304">
        <f t="shared" ref="N773:N836" ca="1" si="365">DEGREES(Beta)</f>
        <v>-87.479001946100126</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5.081000000000004</v>
      </c>
      <c r="T773" s="304">
        <f t="shared" ca="1" si="349"/>
        <v>49.844610000000038</v>
      </c>
      <c r="U773" s="311">
        <f t="shared" ca="1" si="350"/>
        <v>0</v>
      </c>
      <c r="V773" s="306">
        <f t="shared" ca="1" si="351"/>
        <v>1.2265814638290027</v>
      </c>
      <c r="W773" s="304">
        <f t="shared" ca="1" si="352"/>
        <v>49.661572008703985</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2.6541085973921241E-2</v>
      </c>
      <c r="AH773" s="304">
        <f t="shared" ref="AH773:AH836" ca="1" si="376">IF(AND(L772&lt;L_rampe,Poussee&lt;Poids*SIN(M772)), g*SIN(M772), (-W772+Poussee)/m)</f>
        <v>-9.7739643261567846</v>
      </c>
    </row>
    <row r="774" spans="1:34" x14ac:dyDescent="0.2">
      <c r="A774" s="347">
        <f t="shared" ca="1" si="354"/>
        <v>1E-4</v>
      </c>
      <c r="B774" s="304">
        <f t="shared" ca="1" si="355"/>
        <v>42.416600000000884</v>
      </c>
      <c r="D774" s="306">
        <f t="shared" ca="1" si="356"/>
        <v>-0.4299134241613401</v>
      </c>
      <c r="E774" s="307">
        <f t="shared" ca="1" si="357"/>
        <v>-4.5483569866789253E-2</v>
      </c>
      <c r="F774" s="304">
        <f t="shared" ca="1" si="358"/>
        <v>0.43231274258568347</v>
      </c>
      <c r="G774" s="306">
        <f t="shared" ca="1" si="359"/>
        <v>5.0508719147562084</v>
      </c>
      <c r="H774" s="307">
        <f t="shared" ca="1" si="360"/>
        <v>-114.72017567121966</v>
      </c>
      <c r="I774" s="304">
        <f t="shared" ca="1" si="361"/>
        <v>114.83131111824325</v>
      </c>
      <c r="J774" s="306">
        <f t="shared" ca="1" si="362"/>
        <v>890.86852944611644</v>
      </c>
      <c r="K774" s="307">
        <f t="shared" ca="1" si="363"/>
        <v>-12.913052913881206</v>
      </c>
      <c r="L774" s="304">
        <f t="shared" ca="1" si="348"/>
        <v>890.96211125560365</v>
      </c>
      <c r="M774" s="306">
        <f t="shared" ca="1" si="364"/>
        <v>-1.5267969860847879</v>
      </c>
      <c r="N774" s="304">
        <f t="shared" ca="1" si="365"/>
        <v>-87.47902347595263</v>
      </c>
      <c r="P774" s="310">
        <f t="shared" ca="1" si="366"/>
        <v>23</v>
      </c>
      <c r="Q774" s="304">
        <f t="shared" ca="1" si="367"/>
        <v>0</v>
      </c>
      <c r="R774" s="306">
        <f t="shared" ca="1" si="368"/>
        <v>0</v>
      </c>
      <c r="S774" s="307">
        <f t="shared" ca="1" si="369"/>
        <v>5.081000000000004</v>
      </c>
      <c r="T774" s="304">
        <f t="shared" ca="1" si="349"/>
        <v>49.844610000000038</v>
      </c>
      <c r="U774" s="311">
        <f t="shared" ca="1" si="350"/>
        <v>0</v>
      </c>
      <c r="V774" s="306">
        <f t="shared" ca="1" si="351"/>
        <v>1.2265828709667781</v>
      </c>
      <c r="W774" s="304">
        <f t="shared" ca="1" si="352"/>
        <v>49.661631275283398</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2.6529583583814187E-2</v>
      </c>
      <c r="AH774" s="304">
        <f t="shared" ca="1" si="376"/>
        <v>-9.7739759906915857</v>
      </c>
    </row>
    <row r="775" spans="1:34" x14ac:dyDescent="0.2">
      <c r="A775" s="347">
        <f t="shared" ca="1" si="354"/>
        <v>1E-4</v>
      </c>
      <c r="B775" s="304">
        <f t="shared" ca="1" si="355"/>
        <v>42.416700000000887</v>
      </c>
      <c r="D775" s="306">
        <f t="shared" ca="1" si="356"/>
        <v>-0.42991026803836219</v>
      </c>
      <c r="E775" s="307">
        <f t="shared" ca="1" si="357"/>
        <v>-4.5471755255857005E-2</v>
      </c>
      <c r="F775" s="304">
        <f t="shared" ca="1" si="358"/>
        <v>0.43230836111607301</v>
      </c>
      <c r="G775" s="306">
        <f t="shared" ca="1" si="359"/>
        <v>5.0508289237294042</v>
      </c>
      <c r="H775" s="307">
        <f t="shared" ca="1" si="360"/>
        <v>-114.72018021839519</v>
      </c>
      <c r="I775" s="304">
        <f t="shared" ca="1" si="361"/>
        <v>114.83131377005948</v>
      </c>
      <c r="J775" s="306">
        <f t="shared" ca="1" si="362"/>
        <v>890.86852944611644</v>
      </c>
      <c r="K775" s="307">
        <f t="shared" ca="1" si="363"/>
        <v>-12.924524931675686</v>
      </c>
      <c r="L775" s="304">
        <f t="shared" ca="1" si="348"/>
        <v>890.96227759776423</v>
      </c>
      <c r="M775" s="306">
        <f t="shared" ca="1" si="364"/>
        <v>-1.5267973618483859</v>
      </c>
      <c r="N775" s="304">
        <f t="shared" ca="1" si="365"/>
        <v>-87.47904500562089</v>
      </c>
      <c r="P775" s="310">
        <f t="shared" ca="1" si="366"/>
        <v>23</v>
      </c>
      <c r="Q775" s="304">
        <f t="shared" ca="1" si="367"/>
        <v>0</v>
      </c>
      <c r="R775" s="306">
        <f t="shared" ca="1" si="368"/>
        <v>0</v>
      </c>
      <c r="S775" s="307">
        <f t="shared" ca="1" si="369"/>
        <v>5.081000000000004</v>
      </c>
      <c r="T775" s="304">
        <f t="shared" ca="1" si="349"/>
        <v>49.844610000000038</v>
      </c>
      <c r="U775" s="311">
        <f t="shared" ca="1" si="350"/>
        <v>0</v>
      </c>
      <c r="V775" s="306">
        <f t="shared" ca="1" si="351"/>
        <v>1.2265842781062246</v>
      </c>
      <c r="W775" s="304">
        <f t="shared" ca="1" si="352"/>
        <v>49.661690540940874</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2.6518081372376656E-2</v>
      </c>
      <c r="AH775" s="304">
        <f t="shared" ca="1" si="376"/>
        <v>-9.7739876550449445</v>
      </c>
    </row>
    <row r="776" spans="1:34" x14ac:dyDescent="0.2">
      <c r="A776" s="347">
        <f t="shared" ca="1" si="354"/>
        <v>1E-4</v>
      </c>
      <c r="B776" s="304">
        <f t="shared" ca="1" si="355"/>
        <v>42.41680000000089</v>
      </c>
      <c r="D776" s="306">
        <f t="shared" ca="1" si="356"/>
        <v>-0.42990711192998426</v>
      </c>
      <c r="E776" s="307">
        <f t="shared" ca="1" si="357"/>
        <v>-4.5459940828573409E-2</v>
      </c>
      <c r="F776" s="304">
        <f t="shared" ca="1" si="358"/>
        <v>0.43230397998181491</v>
      </c>
      <c r="G776" s="306">
        <f t="shared" ca="1" si="359"/>
        <v>5.0507859330182114</v>
      </c>
      <c r="H776" s="307">
        <f t="shared" ca="1" si="360"/>
        <v>-114.72018476438927</v>
      </c>
      <c r="I776" s="304">
        <f t="shared" ca="1" si="361"/>
        <v>114.83131642072551</v>
      </c>
      <c r="J776" s="306">
        <f t="shared" ca="1" si="362"/>
        <v>890.86852944611644</v>
      </c>
      <c r="K776" s="307">
        <f t="shared" ca="1" si="363"/>
        <v>-12.935996949924824</v>
      </c>
      <c r="L776" s="304">
        <f t="shared" ca="1" si="348"/>
        <v>890.9624440876139</v>
      </c>
      <c r="M776" s="306">
        <f t="shared" ca="1" si="364"/>
        <v>-1.5267977376087682</v>
      </c>
      <c r="N776" s="304">
        <f t="shared" ca="1" si="365"/>
        <v>-87.479066535104906</v>
      </c>
      <c r="P776" s="310">
        <f t="shared" ca="1" si="366"/>
        <v>23</v>
      </c>
      <c r="Q776" s="304">
        <f t="shared" ca="1" si="367"/>
        <v>0</v>
      </c>
      <c r="R776" s="306">
        <f t="shared" ca="1" si="368"/>
        <v>0</v>
      </c>
      <c r="S776" s="307">
        <f t="shared" ca="1" si="369"/>
        <v>5.081000000000004</v>
      </c>
      <c r="T776" s="304">
        <f t="shared" ca="1" si="349"/>
        <v>49.844610000000038</v>
      </c>
      <c r="U776" s="311">
        <f t="shared" ca="1" si="350"/>
        <v>0</v>
      </c>
      <c r="V776" s="306">
        <f t="shared" ca="1" si="351"/>
        <v>1.2265856852473418</v>
      </c>
      <c r="W776" s="304">
        <f t="shared" ca="1" si="352"/>
        <v>49.661749805676443</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2.6506579339615755E-2</v>
      </c>
      <c r="AH776" s="304">
        <f t="shared" ca="1" si="376"/>
        <v>-9.7739993192168537</v>
      </c>
    </row>
    <row r="777" spans="1:34" x14ac:dyDescent="0.2">
      <c r="A777" s="347">
        <f t="shared" ca="1" si="354"/>
        <v>1E-4</v>
      </c>
      <c r="B777" s="304">
        <f t="shared" ca="1" si="355"/>
        <v>42.416900000000894</v>
      </c>
      <c r="D777" s="306">
        <f t="shared" ca="1" si="356"/>
        <v>-0.42990395583620689</v>
      </c>
      <c r="E777" s="307">
        <f t="shared" ca="1" si="357"/>
        <v>-4.5448126584931359E-2</v>
      </c>
      <c r="F777" s="304">
        <f t="shared" ca="1" si="358"/>
        <v>0.43229959918290378</v>
      </c>
      <c r="G777" s="306">
        <f t="shared" ca="1" si="359"/>
        <v>5.0507429426226276</v>
      </c>
      <c r="H777" s="307">
        <f t="shared" ca="1" si="360"/>
        <v>-114.72018930920193</v>
      </c>
      <c r="I777" s="304">
        <f t="shared" ca="1" si="361"/>
        <v>114.83131907024136</v>
      </c>
      <c r="J777" s="306">
        <f t="shared" ca="1" si="362"/>
        <v>890.86852944611644</v>
      </c>
      <c r="K777" s="307">
        <f t="shared" ca="1" si="363"/>
        <v>-12.947468968628504</v>
      </c>
      <c r="L777" s="304">
        <f t="shared" ca="1" si="348"/>
        <v>890.96261072515244</v>
      </c>
      <c r="M777" s="306">
        <f t="shared" ca="1" si="364"/>
        <v>-1.526798113365935</v>
      </c>
      <c r="N777" s="304">
        <f t="shared" ca="1" si="365"/>
        <v>-87.479088064404678</v>
      </c>
      <c r="P777" s="310">
        <f t="shared" ca="1" si="366"/>
        <v>23</v>
      </c>
      <c r="Q777" s="304">
        <f t="shared" ca="1" si="367"/>
        <v>0</v>
      </c>
      <c r="R777" s="306">
        <f t="shared" ca="1" si="368"/>
        <v>0</v>
      </c>
      <c r="S777" s="307">
        <f t="shared" ca="1" si="369"/>
        <v>5.081000000000004</v>
      </c>
      <c r="T777" s="304">
        <f t="shared" ca="1" si="349"/>
        <v>49.844610000000038</v>
      </c>
      <c r="U777" s="311">
        <f t="shared" ca="1" si="350"/>
        <v>0</v>
      </c>
      <c r="V777" s="306">
        <f t="shared" ca="1" si="351"/>
        <v>1.2265870923901305</v>
      </c>
      <c r="W777" s="304">
        <f t="shared" ca="1" si="352"/>
        <v>49.661809069490154</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2.6495077485526153E-2</v>
      </c>
      <c r="AH777" s="304">
        <f t="shared" ca="1" si="376"/>
        <v>-9.7740109832073223</v>
      </c>
    </row>
    <row r="778" spans="1:34" x14ac:dyDescent="0.2">
      <c r="A778" s="347">
        <f t="shared" ca="1" si="354"/>
        <v>1E-4</v>
      </c>
      <c r="B778" s="304">
        <f t="shared" ca="1" si="355"/>
        <v>42.417000000000897</v>
      </c>
      <c r="D778" s="306">
        <f t="shared" ca="1" si="356"/>
        <v>-0.42990079975703094</v>
      </c>
      <c r="E778" s="307">
        <f t="shared" ca="1" si="357"/>
        <v>-4.5436312524921973E-2</v>
      </c>
      <c r="F778" s="304">
        <f t="shared" ca="1" si="358"/>
        <v>0.43229521871933441</v>
      </c>
      <c r="G778" s="306">
        <f t="shared" ca="1" si="359"/>
        <v>5.0506999525426517</v>
      </c>
      <c r="H778" s="307">
        <f t="shared" ca="1" si="360"/>
        <v>-114.72019385283318</v>
      </c>
      <c r="I778" s="304">
        <f t="shared" ca="1" si="361"/>
        <v>114.83132171860706</v>
      </c>
      <c r="J778" s="306">
        <f t="shared" ca="1" si="362"/>
        <v>890.86852944611644</v>
      </c>
      <c r="K778" s="307">
        <f t="shared" ca="1" si="363"/>
        <v>-12.958940987786606</v>
      </c>
      <c r="L778" s="304">
        <f t="shared" ca="1" si="348"/>
        <v>890.96277751037996</v>
      </c>
      <c r="M778" s="306">
        <f t="shared" ca="1" si="364"/>
        <v>-1.526798489119886</v>
      </c>
      <c r="N778" s="304">
        <f t="shared" ca="1" si="365"/>
        <v>-87.479109593520207</v>
      </c>
      <c r="P778" s="310">
        <f t="shared" ca="1" si="366"/>
        <v>23</v>
      </c>
      <c r="Q778" s="304">
        <f t="shared" ca="1" si="367"/>
        <v>0</v>
      </c>
      <c r="R778" s="306">
        <f t="shared" ca="1" si="368"/>
        <v>0</v>
      </c>
      <c r="S778" s="307">
        <f t="shared" ca="1" si="369"/>
        <v>5.081000000000004</v>
      </c>
      <c r="T778" s="304">
        <f t="shared" ca="1" si="349"/>
        <v>49.844610000000038</v>
      </c>
      <c r="U778" s="311">
        <f t="shared" ca="1" si="350"/>
        <v>0</v>
      </c>
      <c r="V778" s="306">
        <f t="shared" ca="1" si="351"/>
        <v>1.2265884995345906</v>
      </c>
      <c r="W778" s="304">
        <f t="shared" ca="1" si="352"/>
        <v>49.661868332382014</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2.6483575810098969E-2</v>
      </c>
      <c r="AH778" s="304">
        <f t="shared" ca="1" si="376"/>
        <v>-9.7740226470163574</v>
      </c>
    </row>
    <row r="779" spans="1:34" x14ac:dyDescent="0.2">
      <c r="A779" s="347">
        <f t="shared" ca="1" si="354"/>
        <v>1E-4</v>
      </c>
      <c r="B779" s="304">
        <f t="shared" ca="1" si="355"/>
        <v>42.4171000000009</v>
      </c>
      <c r="D779" s="306">
        <f t="shared" ca="1" si="356"/>
        <v>-0.4298976436924567</v>
      </c>
      <c r="E779" s="307">
        <f t="shared" ca="1" si="357"/>
        <v>-4.5424498648543477E-2</v>
      </c>
      <c r="F779" s="304">
        <f t="shared" ca="1" si="358"/>
        <v>0.43229083859110173</v>
      </c>
      <c r="G779" s="306">
        <f t="shared" ca="1" si="359"/>
        <v>5.050656962778282</v>
      </c>
      <c r="H779" s="307">
        <f t="shared" ca="1" si="360"/>
        <v>-114.72019839528303</v>
      </c>
      <c r="I779" s="304">
        <f t="shared" ca="1" si="361"/>
        <v>114.8313243658226</v>
      </c>
      <c r="J779" s="306">
        <f t="shared" ca="1" si="362"/>
        <v>890.86852944611644</v>
      </c>
      <c r="K779" s="307">
        <f t="shared" ca="1" si="363"/>
        <v>-12.970413007399012</v>
      </c>
      <c r="L779" s="304">
        <f t="shared" ca="1" si="348"/>
        <v>890.96294444329635</v>
      </c>
      <c r="M779" s="306">
        <f t="shared" ca="1" si="364"/>
        <v>-1.5267988648706212</v>
      </c>
      <c r="N779" s="304">
        <f t="shared" ca="1" si="365"/>
        <v>-87.479131122451491</v>
      </c>
      <c r="P779" s="310">
        <f t="shared" ca="1" si="366"/>
        <v>23</v>
      </c>
      <c r="Q779" s="304">
        <f t="shared" ca="1" si="367"/>
        <v>0</v>
      </c>
      <c r="R779" s="306">
        <f t="shared" ca="1" si="368"/>
        <v>0</v>
      </c>
      <c r="S779" s="307">
        <f t="shared" ca="1" si="369"/>
        <v>5.081000000000004</v>
      </c>
      <c r="T779" s="304">
        <f t="shared" ca="1" si="349"/>
        <v>49.844610000000038</v>
      </c>
      <c r="U779" s="311">
        <f t="shared" ca="1" si="350"/>
        <v>0</v>
      </c>
      <c r="V779" s="306">
        <f t="shared" ca="1" si="351"/>
        <v>1.2265899066807211</v>
      </c>
      <c r="W779" s="304">
        <f t="shared" ca="1" si="352"/>
        <v>49.661927594351987</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2.6472074313328875E-2</v>
      </c>
      <c r="AH779" s="304">
        <f t="shared" ca="1" si="376"/>
        <v>-9.7740343106439624</v>
      </c>
    </row>
    <row r="780" spans="1:34" x14ac:dyDescent="0.2">
      <c r="A780" s="347">
        <f t="shared" ca="1" si="354"/>
        <v>1E-4</v>
      </c>
      <c r="B780" s="304">
        <f t="shared" ca="1" si="355"/>
        <v>42.417200000000904</v>
      </c>
      <c r="D780" s="306">
        <f t="shared" ca="1" si="356"/>
        <v>-0.42989448764248628</v>
      </c>
      <c r="E780" s="307">
        <f t="shared" ca="1" si="357"/>
        <v>-4.5412684955802973E-2</v>
      </c>
      <c r="F780" s="304">
        <f t="shared" ca="1" si="358"/>
        <v>0.43228645879820338</v>
      </c>
      <c r="G780" s="306">
        <f t="shared" ca="1" si="359"/>
        <v>5.0506139733295177</v>
      </c>
      <c r="H780" s="307">
        <f t="shared" ca="1" si="360"/>
        <v>-114.72020293655153</v>
      </c>
      <c r="I780" s="304">
        <f t="shared" ca="1" si="361"/>
        <v>114.83132701188799</v>
      </c>
      <c r="J780" s="306">
        <f t="shared" ca="1" si="362"/>
        <v>890.86852944611644</v>
      </c>
      <c r="K780" s="307">
        <f t="shared" ca="1" si="363"/>
        <v>-12.981885027465603</v>
      </c>
      <c r="L780" s="304">
        <f t="shared" ca="1" si="348"/>
        <v>890.9631115239016</v>
      </c>
      <c r="M780" s="306">
        <f t="shared" ca="1" si="364"/>
        <v>-1.5267992406181412</v>
      </c>
      <c r="N780" s="304">
        <f t="shared" ca="1" si="365"/>
        <v>-87.479152651198547</v>
      </c>
      <c r="P780" s="310">
        <f t="shared" ca="1" si="366"/>
        <v>23</v>
      </c>
      <c r="Q780" s="304">
        <f t="shared" ca="1" si="367"/>
        <v>0</v>
      </c>
      <c r="R780" s="306">
        <f t="shared" ca="1" si="368"/>
        <v>0</v>
      </c>
      <c r="S780" s="307">
        <f t="shared" ca="1" si="369"/>
        <v>5.081000000000004</v>
      </c>
      <c r="T780" s="304">
        <f t="shared" ca="1" si="349"/>
        <v>49.844610000000038</v>
      </c>
      <c r="U780" s="311">
        <f t="shared" ca="1" si="350"/>
        <v>0</v>
      </c>
      <c r="V780" s="306">
        <f t="shared" ca="1" si="351"/>
        <v>1.2265913138285227</v>
      </c>
      <c r="W780" s="304">
        <f t="shared" ca="1" si="352"/>
        <v>49.661986855400102</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2.6460572995226528E-2</v>
      </c>
      <c r="AH780" s="304">
        <f t="shared" ca="1" si="376"/>
        <v>-9.7740459740901287</v>
      </c>
    </row>
    <row r="781" spans="1:34" x14ac:dyDescent="0.2">
      <c r="A781" s="347">
        <f t="shared" ca="1" si="354"/>
        <v>1E-4</v>
      </c>
      <c r="B781" s="304">
        <f t="shared" ca="1" si="355"/>
        <v>42.417300000000907</v>
      </c>
      <c r="D781" s="306">
        <f t="shared" ca="1" si="356"/>
        <v>-0.4298913316071139</v>
      </c>
      <c r="E781" s="307">
        <f t="shared" ca="1" si="357"/>
        <v>-4.5400871446693358E-2</v>
      </c>
      <c r="F781" s="304">
        <f t="shared" ca="1" si="358"/>
        <v>0.43228207934062768</v>
      </c>
      <c r="G781" s="306">
        <f t="shared" ca="1" si="359"/>
        <v>5.0505709841963569</v>
      </c>
      <c r="H781" s="307">
        <f t="shared" ca="1" si="360"/>
        <v>-114.72020747663868</v>
      </c>
      <c r="I781" s="304">
        <f t="shared" ca="1" si="361"/>
        <v>114.83132965680329</v>
      </c>
      <c r="J781" s="306">
        <f t="shared" ca="1" si="362"/>
        <v>890.86852944611644</v>
      </c>
      <c r="K781" s="307">
        <f t="shared" ca="1" si="363"/>
        <v>-12.993357047986263</v>
      </c>
      <c r="L781" s="304">
        <f t="shared" ca="1" si="348"/>
        <v>890.96327875219549</v>
      </c>
      <c r="M781" s="306">
        <f t="shared" ca="1" si="364"/>
        <v>-1.5267996163624453</v>
      </c>
      <c r="N781" s="304">
        <f t="shared" ca="1" si="365"/>
        <v>-87.479174179761344</v>
      </c>
      <c r="P781" s="310">
        <f t="shared" ca="1" si="366"/>
        <v>23</v>
      </c>
      <c r="Q781" s="304">
        <f t="shared" ca="1" si="367"/>
        <v>0</v>
      </c>
      <c r="R781" s="306">
        <f t="shared" ca="1" si="368"/>
        <v>0</v>
      </c>
      <c r="S781" s="307">
        <f t="shared" ca="1" si="369"/>
        <v>5.081000000000004</v>
      </c>
      <c r="T781" s="304">
        <f t="shared" ca="1" si="349"/>
        <v>49.844610000000038</v>
      </c>
      <c r="U781" s="311">
        <f t="shared" ca="1" si="350"/>
        <v>0</v>
      </c>
      <c r="V781" s="306">
        <f t="shared" ca="1" si="351"/>
        <v>1.2265927209779959</v>
      </c>
      <c r="W781" s="304">
        <f t="shared" ca="1" si="352"/>
        <v>49.662046115526408</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2.6449071855788375E-2</v>
      </c>
      <c r="AH781" s="304">
        <f t="shared" ca="1" si="376"/>
        <v>-9.7740576373548631</v>
      </c>
    </row>
    <row r="782" spans="1:34" x14ac:dyDescent="0.2">
      <c r="A782" s="347">
        <f t="shared" ca="1" si="354"/>
        <v>1E-4</v>
      </c>
      <c r="B782" s="304">
        <f t="shared" ca="1" si="355"/>
        <v>42.41740000000091</v>
      </c>
      <c r="D782" s="306">
        <f t="shared" ca="1" si="356"/>
        <v>-0.42988817558634673</v>
      </c>
      <c r="E782" s="307">
        <f t="shared" ca="1" si="357"/>
        <v>-4.5389058121209302E-2</v>
      </c>
      <c r="F782" s="304">
        <f t="shared" ca="1" si="358"/>
        <v>0.43227770021837603</v>
      </c>
      <c r="G782" s="306">
        <f t="shared" ca="1" si="359"/>
        <v>5.0505279953787978</v>
      </c>
      <c r="H782" s="307">
        <f t="shared" ca="1" si="360"/>
        <v>-114.72021201554449</v>
      </c>
      <c r="I782" s="304">
        <f t="shared" ca="1" si="361"/>
        <v>114.83133230056849</v>
      </c>
      <c r="J782" s="306">
        <f t="shared" ca="1" si="362"/>
        <v>890.86852944611644</v>
      </c>
      <c r="K782" s="307">
        <f t="shared" ca="1" si="363"/>
        <v>-13.004829068960873</v>
      </c>
      <c r="L782" s="304">
        <f t="shared" ca="1" si="348"/>
        <v>890.96344612817813</v>
      </c>
      <c r="M782" s="306">
        <f t="shared" ca="1" si="364"/>
        <v>-1.5267999921035342</v>
      </c>
      <c r="N782" s="304">
        <f t="shared" ca="1" si="365"/>
        <v>-87.479195708139926</v>
      </c>
      <c r="P782" s="310">
        <f t="shared" ca="1" si="366"/>
        <v>23</v>
      </c>
      <c r="Q782" s="304">
        <f t="shared" ca="1" si="367"/>
        <v>0</v>
      </c>
      <c r="R782" s="306">
        <f t="shared" ca="1" si="368"/>
        <v>0</v>
      </c>
      <c r="S782" s="307">
        <f t="shared" ca="1" si="369"/>
        <v>5.081000000000004</v>
      </c>
      <c r="T782" s="304">
        <f t="shared" ca="1" si="349"/>
        <v>49.844610000000038</v>
      </c>
      <c r="U782" s="311">
        <f t="shared" ca="1" si="350"/>
        <v>0</v>
      </c>
      <c r="V782" s="306">
        <f t="shared" ca="1" si="351"/>
        <v>1.2265941281291393</v>
      </c>
      <c r="W782" s="304">
        <f t="shared" ca="1" si="352"/>
        <v>49.662105374730849</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2.6437570894996654E-2</v>
      </c>
      <c r="AH782" s="304">
        <f t="shared" ca="1" si="376"/>
        <v>-9.7740693004381747</v>
      </c>
    </row>
    <row r="783" spans="1:34" x14ac:dyDescent="0.2">
      <c r="A783" s="347">
        <f t="shared" ca="1" si="354"/>
        <v>1E-4</v>
      </c>
      <c r="B783" s="304">
        <f t="shared" ca="1" si="355"/>
        <v>42.417500000000913</v>
      </c>
      <c r="D783" s="306">
        <f t="shared" ca="1" si="356"/>
        <v>-0.42988501958017805</v>
      </c>
      <c r="E783" s="307">
        <f t="shared" ca="1" si="357"/>
        <v>-4.5377244979356135E-2</v>
      </c>
      <c r="F783" s="304">
        <f t="shared" ca="1" si="358"/>
        <v>0.43227332143143715</v>
      </c>
      <c r="G783" s="306">
        <f t="shared" ca="1" si="359"/>
        <v>5.0504850068768397</v>
      </c>
      <c r="H783" s="307">
        <f t="shared" ca="1" si="360"/>
        <v>-114.72021655326898</v>
      </c>
      <c r="I783" s="304">
        <f t="shared" ca="1" si="361"/>
        <v>114.83133494318359</v>
      </c>
      <c r="J783" s="306">
        <f t="shared" ca="1" si="362"/>
        <v>890.86852944611644</v>
      </c>
      <c r="K783" s="307">
        <f t="shared" ca="1" si="363"/>
        <v>-13.016301090389314</v>
      </c>
      <c r="L783" s="304">
        <f t="shared" ca="1" si="348"/>
        <v>890.9636136518493</v>
      </c>
      <c r="M783" s="306">
        <f t="shared" ca="1" si="364"/>
        <v>-1.5268003678414075</v>
      </c>
      <c r="N783" s="304">
        <f t="shared" ca="1" si="365"/>
        <v>-87.479217236334264</v>
      </c>
      <c r="P783" s="310">
        <f t="shared" ca="1" si="366"/>
        <v>23</v>
      </c>
      <c r="Q783" s="304">
        <f t="shared" ca="1" si="367"/>
        <v>0</v>
      </c>
      <c r="R783" s="306">
        <f t="shared" ca="1" si="368"/>
        <v>0</v>
      </c>
      <c r="S783" s="307">
        <f t="shared" ca="1" si="369"/>
        <v>5.081000000000004</v>
      </c>
      <c r="T783" s="304">
        <f t="shared" ca="1" si="349"/>
        <v>49.844610000000038</v>
      </c>
      <c r="U783" s="311">
        <f t="shared" ca="1" si="350"/>
        <v>0</v>
      </c>
      <c r="V783" s="306">
        <f t="shared" ca="1" si="351"/>
        <v>1.2265955352819542</v>
      </c>
      <c r="W783" s="304">
        <f t="shared" ca="1" si="352"/>
        <v>49.662164633013482</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2.6426070112870903E-2</v>
      </c>
      <c r="AH783" s="304">
        <f t="shared" ca="1" si="376"/>
        <v>-9.7740809633400527</v>
      </c>
    </row>
    <row r="784" spans="1:34" x14ac:dyDescent="0.2">
      <c r="A784" s="347">
        <f t="shared" ca="1" si="354"/>
        <v>1E-4</v>
      </c>
      <c r="B784" s="304">
        <f t="shared" ca="1" si="355"/>
        <v>42.417600000000917</v>
      </c>
      <c r="D784" s="306">
        <f t="shared" ca="1" si="356"/>
        <v>-0.42988186358861313</v>
      </c>
      <c r="E784" s="307">
        <f t="shared" ca="1" si="357"/>
        <v>-4.536543202112675E-2</v>
      </c>
      <c r="F784" s="304">
        <f t="shared" ca="1" si="358"/>
        <v>0.43226894297981028</v>
      </c>
      <c r="G784" s="306">
        <f t="shared" ca="1" si="359"/>
        <v>5.0504420186904806</v>
      </c>
      <c r="H784" s="307">
        <f t="shared" ca="1" si="360"/>
        <v>-114.72022108981218</v>
      </c>
      <c r="I784" s="304">
        <f t="shared" ca="1" si="361"/>
        <v>114.83133758464865</v>
      </c>
      <c r="J784" s="306">
        <f t="shared" ca="1" si="362"/>
        <v>890.86852944611644</v>
      </c>
      <c r="K784" s="307">
        <f t="shared" ca="1" si="363"/>
        <v>-13.027773112271468</v>
      </c>
      <c r="L784" s="304">
        <f t="shared" ca="1" si="348"/>
        <v>890.96378132320888</v>
      </c>
      <c r="M784" s="306">
        <f t="shared" ca="1" si="364"/>
        <v>-1.5268007435760653</v>
      </c>
      <c r="N784" s="304">
        <f t="shared" ca="1" si="365"/>
        <v>-87.479238764344387</v>
      </c>
      <c r="P784" s="310">
        <f t="shared" ca="1" si="366"/>
        <v>23</v>
      </c>
      <c r="Q784" s="304">
        <f t="shared" ca="1" si="367"/>
        <v>0</v>
      </c>
      <c r="R784" s="306">
        <f t="shared" ca="1" si="368"/>
        <v>0</v>
      </c>
      <c r="S784" s="307">
        <f t="shared" ca="1" si="369"/>
        <v>5.081000000000004</v>
      </c>
      <c r="T784" s="304">
        <f t="shared" ca="1" si="349"/>
        <v>49.844610000000038</v>
      </c>
      <c r="U784" s="311">
        <f t="shared" ca="1" si="350"/>
        <v>0</v>
      </c>
      <c r="V784" s="306">
        <f t="shared" ca="1" si="351"/>
        <v>1.2265969424364402</v>
      </c>
      <c r="W784" s="304">
        <f t="shared" ca="1" si="352"/>
        <v>49.662223890374349</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2.6414569509396912E-2</v>
      </c>
      <c r="AH784" s="304">
        <f t="shared" ca="1" si="376"/>
        <v>-9.7740926260605079</v>
      </c>
    </row>
    <row r="785" spans="1:34" x14ac:dyDescent="0.2">
      <c r="A785" s="347">
        <f t="shared" ca="1" si="354"/>
        <v>1E-4</v>
      </c>
      <c r="B785" s="304">
        <f t="shared" ca="1" si="355"/>
        <v>42.41770000000092</v>
      </c>
      <c r="D785" s="306">
        <f t="shared" ca="1" si="356"/>
        <v>-0.42987870761165037</v>
      </c>
      <c r="E785" s="307">
        <f t="shared" ca="1" si="357"/>
        <v>-4.535361924651049E-2</v>
      </c>
      <c r="F785" s="304">
        <f t="shared" ca="1" si="358"/>
        <v>0.43226456486348758</v>
      </c>
      <c r="G785" s="306">
        <f t="shared" ca="1" si="359"/>
        <v>5.0503990308197197</v>
      </c>
      <c r="H785" s="307">
        <f t="shared" ca="1" si="360"/>
        <v>-114.72022562517411</v>
      </c>
      <c r="I785" s="304">
        <f t="shared" ca="1" si="361"/>
        <v>114.83134022496367</v>
      </c>
      <c r="J785" s="306">
        <f t="shared" ca="1" si="362"/>
        <v>890.86852944611644</v>
      </c>
      <c r="K785" s="307">
        <f t="shared" ca="1" si="363"/>
        <v>-13.039245134607217</v>
      </c>
      <c r="L785" s="304">
        <f t="shared" ca="1" si="348"/>
        <v>890.96394914225698</v>
      </c>
      <c r="M785" s="306">
        <f t="shared" ca="1" si="364"/>
        <v>-1.5268011193075077</v>
      </c>
      <c r="N785" s="304">
        <f t="shared" ca="1" si="365"/>
        <v>-87.479260292170267</v>
      </c>
      <c r="P785" s="310">
        <f t="shared" ca="1" si="366"/>
        <v>23</v>
      </c>
      <c r="Q785" s="304">
        <f t="shared" ca="1" si="367"/>
        <v>0</v>
      </c>
      <c r="R785" s="306">
        <f t="shared" ca="1" si="368"/>
        <v>0</v>
      </c>
      <c r="S785" s="307">
        <f t="shared" ca="1" si="369"/>
        <v>5.081000000000004</v>
      </c>
      <c r="T785" s="304">
        <f t="shared" ca="1" si="349"/>
        <v>49.844610000000038</v>
      </c>
      <c r="U785" s="311">
        <f t="shared" ca="1" si="350"/>
        <v>0</v>
      </c>
      <c r="V785" s="306">
        <f t="shared" ca="1" si="351"/>
        <v>1.2265983495925972</v>
      </c>
      <c r="W785" s="304">
        <f t="shared" ca="1" si="352"/>
        <v>49.662283146813401</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2.64030690845658E-2</v>
      </c>
      <c r="AH785" s="304">
        <f t="shared" ca="1" si="376"/>
        <v>-9.7741042885995491</v>
      </c>
    </row>
    <row r="786" spans="1:34" x14ac:dyDescent="0.2">
      <c r="A786" s="347">
        <f t="shared" ca="1" si="354"/>
        <v>1E-4</v>
      </c>
      <c r="B786" s="304">
        <f t="shared" ca="1" si="355"/>
        <v>42.417800000000923</v>
      </c>
      <c r="D786" s="306">
        <f t="shared" ca="1" si="356"/>
        <v>-0.4298755516492897</v>
      </c>
      <c r="E786" s="307">
        <f t="shared" ca="1" si="357"/>
        <v>-4.5341806655518013E-2</v>
      </c>
      <c r="F786" s="304">
        <f t="shared" ca="1" si="358"/>
        <v>0.43226018708246489</v>
      </c>
      <c r="G786" s="306">
        <f t="shared" ca="1" si="359"/>
        <v>5.0503560432645545</v>
      </c>
      <c r="H786" s="307">
        <f t="shared" ca="1" si="360"/>
        <v>-114.72023015935477</v>
      </c>
      <c r="I786" s="304">
        <f t="shared" ca="1" si="361"/>
        <v>114.83134286412866</v>
      </c>
      <c r="J786" s="306">
        <f t="shared" ca="1" si="362"/>
        <v>890.86852944611644</v>
      </c>
      <c r="K786" s="307">
        <f t="shared" ca="1" si="363"/>
        <v>-13.050717157396443</v>
      </c>
      <c r="L786" s="304">
        <f t="shared" ca="1" si="348"/>
        <v>890.96411710899361</v>
      </c>
      <c r="M786" s="306">
        <f t="shared" ca="1" si="364"/>
        <v>-1.5268014950357347</v>
      </c>
      <c r="N786" s="304">
        <f t="shared" ca="1" si="365"/>
        <v>-87.479281819811916</v>
      </c>
      <c r="P786" s="310">
        <f t="shared" ca="1" si="366"/>
        <v>23</v>
      </c>
      <c r="Q786" s="304">
        <f t="shared" ca="1" si="367"/>
        <v>0</v>
      </c>
      <c r="R786" s="306">
        <f t="shared" ca="1" si="368"/>
        <v>0</v>
      </c>
      <c r="S786" s="307">
        <f t="shared" ca="1" si="369"/>
        <v>5.081000000000004</v>
      </c>
      <c r="T786" s="304">
        <f t="shared" ca="1" si="349"/>
        <v>49.844610000000038</v>
      </c>
      <c r="U786" s="311">
        <f t="shared" ca="1" si="350"/>
        <v>0</v>
      </c>
      <c r="V786" s="306">
        <f t="shared" ca="1" si="351"/>
        <v>1.2265997567504245</v>
      </c>
      <c r="W786" s="304">
        <f t="shared" ca="1" si="352"/>
        <v>49.662342402330644</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2.6391568838386448E-2</v>
      </c>
      <c r="AH786" s="304">
        <f t="shared" ca="1" si="376"/>
        <v>-9.7741159509571656</v>
      </c>
    </row>
    <row r="787" spans="1:34" x14ac:dyDescent="0.2">
      <c r="A787" s="347">
        <f t="shared" ca="1" si="354"/>
        <v>1E-4</v>
      </c>
      <c r="B787" s="304">
        <f t="shared" ca="1" si="355"/>
        <v>42.417900000000927</v>
      </c>
      <c r="D787" s="306">
        <f t="shared" ca="1" si="356"/>
        <v>-0.42987239570153157</v>
      </c>
      <c r="E787" s="307">
        <f t="shared" ca="1" si="357"/>
        <v>-4.5329994248147543E-2</v>
      </c>
      <c r="F787" s="304">
        <f t="shared" ca="1" si="358"/>
        <v>0.43225580963673726</v>
      </c>
      <c r="G787" s="306">
        <f t="shared" ca="1" si="359"/>
        <v>5.0503130560249847</v>
      </c>
      <c r="H787" s="307">
        <f t="shared" ca="1" si="360"/>
        <v>-114.7202346923542</v>
      </c>
      <c r="I787" s="304">
        <f t="shared" ca="1" si="361"/>
        <v>114.83134550214363</v>
      </c>
      <c r="J787" s="306">
        <f t="shared" ca="1" si="362"/>
        <v>890.86852944611644</v>
      </c>
      <c r="K787" s="307">
        <f t="shared" ca="1" si="363"/>
        <v>-13.062189180639029</v>
      </c>
      <c r="L787" s="304">
        <f t="shared" ca="1" si="348"/>
        <v>890.96428522341841</v>
      </c>
      <c r="M787" s="306">
        <f t="shared" ca="1" si="364"/>
        <v>-1.5268018707607462</v>
      </c>
      <c r="N787" s="304">
        <f t="shared" ca="1" si="365"/>
        <v>-87.479303347269322</v>
      </c>
      <c r="P787" s="310">
        <f t="shared" ca="1" si="366"/>
        <v>23</v>
      </c>
      <c r="Q787" s="304">
        <f t="shared" ca="1" si="367"/>
        <v>0</v>
      </c>
      <c r="R787" s="306">
        <f t="shared" ca="1" si="368"/>
        <v>0</v>
      </c>
      <c r="S787" s="307">
        <f t="shared" ca="1" si="369"/>
        <v>5.081000000000004</v>
      </c>
      <c r="T787" s="304">
        <f t="shared" ca="1" si="349"/>
        <v>49.844610000000038</v>
      </c>
      <c r="U787" s="311">
        <f t="shared" ca="1" si="350"/>
        <v>0</v>
      </c>
      <c r="V787" s="306">
        <f t="shared" ca="1" si="351"/>
        <v>1.2266011639099237</v>
      </c>
      <c r="W787" s="304">
        <f t="shared" ca="1" si="352"/>
        <v>49.662401656926164</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2.6380068770860632E-2</v>
      </c>
      <c r="AH787" s="304">
        <f t="shared" ca="1" si="376"/>
        <v>-9.774127613133361</v>
      </c>
    </row>
    <row r="788" spans="1:34" x14ac:dyDescent="0.2">
      <c r="A788" s="347">
        <f t="shared" ca="1" si="354"/>
        <v>1E-4</v>
      </c>
      <c r="B788" s="304">
        <f t="shared" ca="1" si="355"/>
        <v>42.41800000000093</v>
      </c>
      <c r="D788" s="306">
        <f t="shared" ca="1" si="356"/>
        <v>-0.42986923976837693</v>
      </c>
      <c r="E788" s="307">
        <f t="shared" ca="1" si="357"/>
        <v>-4.5318182024384868E-2</v>
      </c>
      <c r="F788" s="304">
        <f t="shared" ca="1" si="358"/>
        <v>0.432251432526299</v>
      </c>
      <c r="G788" s="306">
        <f t="shared" ca="1" si="359"/>
        <v>5.0502700691010078</v>
      </c>
      <c r="H788" s="307">
        <f t="shared" ca="1" si="360"/>
        <v>-114.7202392241724</v>
      </c>
      <c r="I788" s="304">
        <f t="shared" ca="1" si="361"/>
        <v>114.83134813900864</v>
      </c>
      <c r="J788" s="306">
        <f t="shared" ca="1" si="362"/>
        <v>890.86852944611644</v>
      </c>
      <c r="K788" s="307">
        <f t="shared" ca="1" si="363"/>
        <v>-13.073661204334856</v>
      </c>
      <c r="L788" s="304">
        <f t="shared" ca="1" si="348"/>
        <v>890.96445348553152</v>
      </c>
      <c r="M788" s="306">
        <f t="shared" ca="1" si="364"/>
        <v>-1.5268022464825426</v>
      </c>
      <c r="N788" s="304">
        <f t="shared" ca="1" si="365"/>
        <v>-87.479324874542527</v>
      </c>
      <c r="P788" s="310">
        <f t="shared" ca="1" si="366"/>
        <v>23</v>
      </c>
      <c r="Q788" s="304">
        <f t="shared" ca="1" si="367"/>
        <v>0</v>
      </c>
      <c r="R788" s="306">
        <f t="shared" ca="1" si="368"/>
        <v>0</v>
      </c>
      <c r="S788" s="307">
        <f t="shared" ca="1" si="369"/>
        <v>5.081000000000004</v>
      </c>
      <c r="T788" s="304">
        <f t="shared" ca="1" si="349"/>
        <v>49.844610000000038</v>
      </c>
      <c r="U788" s="311">
        <f t="shared" ca="1" si="350"/>
        <v>0</v>
      </c>
      <c r="V788" s="306">
        <f t="shared" ca="1" si="351"/>
        <v>1.2266025710710933</v>
      </c>
      <c r="W788" s="304">
        <f t="shared" ca="1" si="352"/>
        <v>49.662460910599911</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2.6368568881967036E-2</v>
      </c>
      <c r="AH788" s="304">
        <f t="shared" ca="1" si="376"/>
        <v>-9.7741392751281495</v>
      </c>
    </row>
    <row r="789" spans="1:34" x14ac:dyDescent="0.2">
      <c r="A789" s="347">
        <f t="shared" ca="1" si="354"/>
        <v>1E-4</v>
      </c>
      <c r="B789" s="304">
        <f t="shared" ca="1" si="355"/>
        <v>42.418100000000933</v>
      </c>
      <c r="D789" s="306">
        <f t="shared" ca="1" si="356"/>
        <v>-0.4298660838498235</v>
      </c>
      <c r="E789" s="307">
        <f t="shared" ca="1" si="357"/>
        <v>-4.5306369984235317E-2</v>
      </c>
      <c r="F789" s="304">
        <f t="shared" ca="1" si="358"/>
        <v>0.43224705575114319</v>
      </c>
      <c r="G789" s="306">
        <f t="shared" ca="1" si="359"/>
        <v>5.050227082492623</v>
      </c>
      <c r="H789" s="307">
        <f t="shared" ca="1" si="360"/>
        <v>-114.7202437548094</v>
      </c>
      <c r="I789" s="304">
        <f t="shared" ca="1" si="361"/>
        <v>114.83135077472366</v>
      </c>
      <c r="J789" s="306">
        <f t="shared" ca="1" si="362"/>
        <v>890.86852944611644</v>
      </c>
      <c r="K789" s="307">
        <f t="shared" ca="1" si="363"/>
        <v>-13.085133228483805</v>
      </c>
      <c r="L789" s="304">
        <f t="shared" ca="1" si="348"/>
        <v>890.9646218953327</v>
      </c>
      <c r="M789" s="306">
        <f t="shared" ca="1" si="364"/>
        <v>-1.5268026222011237</v>
      </c>
      <c r="N789" s="304">
        <f t="shared" ca="1" si="365"/>
        <v>-87.479346401631517</v>
      </c>
      <c r="P789" s="310">
        <f t="shared" ca="1" si="366"/>
        <v>23</v>
      </c>
      <c r="Q789" s="304">
        <f t="shared" ca="1" si="367"/>
        <v>0</v>
      </c>
      <c r="R789" s="306">
        <f t="shared" ca="1" si="368"/>
        <v>0</v>
      </c>
      <c r="S789" s="307">
        <f t="shared" ca="1" si="369"/>
        <v>5.081000000000004</v>
      </c>
      <c r="T789" s="304">
        <f t="shared" ca="1" si="349"/>
        <v>49.844610000000038</v>
      </c>
      <c r="U789" s="311">
        <f t="shared" ca="1" si="350"/>
        <v>0</v>
      </c>
      <c r="V789" s="306">
        <f t="shared" ca="1" si="351"/>
        <v>1.2266039782339337</v>
      </c>
      <c r="W789" s="304">
        <f t="shared" ca="1" si="352"/>
        <v>49.6625201633519</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2.6357069171721648E-2</v>
      </c>
      <c r="AH789" s="304">
        <f t="shared" ca="1" si="376"/>
        <v>-9.7741509369415223</v>
      </c>
    </row>
    <row r="790" spans="1:34" x14ac:dyDescent="0.2">
      <c r="A790" s="347">
        <f t="shared" ca="1" si="354"/>
        <v>1E-4</v>
      </c>
      <c r="B790" s="304">
        <f t="shared" ca="1" si="355"/>
        <v>42.418200000000937</v>
      </c>
      <c r="D790" s="306">
        <f t="shared" ca="1" si="356"/>
        <v>-0.42986292794587172</v>
      </c>
      <c r="E790" s="307">
        <f t="shared" ca="1" si="357"/>
        <v>-4.5294558127700668E-2</v>
      </c>
      <c r="F790" s="304">
        <f t="shared" ca="1" si="358"/>
        <v>0.43224267931126531</v>
      </c>
      <c r="G790" s="306">
        <f t="shared" ca="1" si="359"/>
        <v>5.0501840961998283</v>
      </c>
      <c r="H790" s="307">
        <f t="shared" ca="1" si="360"/>
        <v>-114.72024828426521</v>
      </c>
      <c r="I790" s="304">
        <f t="shared" ca="1" si="361"/>
        <v>114.83135340928872</v>
      </c>
      <c r="J790" s="306">
        <f t="shared" ca="1" si="362"/>
        <v>890.86852944611644</v>
      </c>
      <c r="K790" s="307">
        <f t="shared" ca="1" si="363"/>
        <v>-13.096605253085759</v>
      </c>
      <c r="L790" s="304">
        <f t="shared" ca="1" si="348"/>
        <v>890.96479045282206</v>
      </c>
      <c r="M790" s="306">
        <f t="shared" ca="1" si="364"/>
        <v>-1.5268029979164894</v>
      </c>
      <c r="N790" s="304">
        <f t="shared" ca="1" si="365"/>
        <v>-87.479367928536263</v>
      </c>
      <c r="P790" s="310">
        <f t="shared" ca="1" si="366"/>
        <v>23</v>
      </c>
      <c r="Q790" s="304">
        <f t="shared" ca="1" si="367"/>
        <v>0</v>
      </c>
      <c r="R790" s="306">
        <f t="shared" ca="1" si="368"/>
        <v>0</v>
      </c>
      <c r="S790" s="307">
        <f t="shared" ca="1" si="369"/>
        <v>5.081000000000004</v>
      </c>
      <c r="T790" s="304">
        <f t="shared" ca="1" si="349"/>
        <v>49.844610000000038</v>
      </c>
      <c r="U790" s="311">
        <f t="shared" ca="1" si="350"/>
        <v>0</v>
      </c>
      <c r="V790" s="306">
        <f t="shared" ca="1" si="351"/>
        <v>1.2266053853984451</v>
      </c>
      <c r="W790" s="304">
        <f t="shared" ca="1" si="352"/>
        <v>49.662579415182151</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2.6345569640117361E-2</v>
      </c>
      <c r="AH790" s="304">
        <f t="shared" ca="1" si="376"/>
        <v>-9.774162598573481</v>
      </c>
    </row>
    <row r="791" spans="1:34" x14ac:dyDescent="0.2">
      <c r="A791" s="347">
        <f t="shared" ca="1" si="354"/>
        <v>1E-4</v>
      </c>
      <c r="B791" s="304">
        <f t="shared" ca="1" si="355"/>
        <v>42.41830000000094</v>
      </c>
      <c r="D791" s="306">
        <f t="shared" ca="1" si="356"/>
        <v>-0.42985977205652443</v>
      </c>
      <c r="E791" s="307">
        <f t="shared" ca="1" si="357"/>
        <v>-4.5282746454772038E-2</v>
      </c>
      <c r="F791" s="304">
        <f t="shared" ca="1" si="358"/>
        <v>0.43223830320666207</v>
      </c>
      <c r="G791" s="306">
        <f t="shared" ca="1" si="359"/>
        <v>5.050141110222623</v>
      </c>
      <c r="H791" s="307">
        <f t="shared" ca="1" si="360"/>
        <v>-114.72025281253985</v>
      </c>
      <c r="I791" s="304">
        <f t="shared" ca="1" si="361"/>
        <v>114.83135604270386</v>
      </c>
      <c r="J791" s="306">
        <f t="shared" ca="1" si="362"/>
        <v>890.86852944611644</v>
      </c>
      <c r="K791" s="307">
        <f t="shared" ca="1" si="363"/>
        <v>-13.108077278140598</v>
      </c>
      <c r="L791" s="304">
        <f t="shared" ca="1" si="348"/>
        <v>890.96495915799949</v>
      </c>
      <c r="M791" s="306">
        <f t="shared" ca="1" si="364"/>
        <v>-1.5268033736286399</v>
      </c>
      <c r="N791" s="304">
        <f t="shared" ca="1" si="365"/>
        <v>-87.479389455256808</v>
      </c>
      <c r="P791" s="310">
        <f t="shared" ca="1" si="366"/>
        <v>23</v>
      </c>
      <c r="Q791" s="304">
        <f t="shared" ca="1" si="367"/>
        <v>0</v>
      </c>
      <c r="R791" s="306">
        <f t="shared" ca="1" si="368"/>
        <v>0</v>
      </c>
      <c r="S791" s="307">
        <f t="shared" ca="1" si="369"/>
        <v>5.081000000000004</v>
      </c>
      <c r="T791" s="304">
        <f t="shared" ca="1" si="349"/>
        <v>49.844610000000038</v>
      </c>
      <c r="U791" s="311">
        <f t="shared" ca="1" si="350"/>
        <v>0</v>
      </c>
      <c r="V791" s="306">
        <f t="shared" ca="1" si="351"/>
        <v>1.2266067925646273</v>
      </c>
      <c r="W791" s="304">
        <f t="shared" ca="1" si="352"/>
        <v>49.662638666090686</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2.6334070287150624E-2</v>
      </c>
      <c r="AH791" s="304">
        <f t="shared" ca="1" si="376"/>
        <v>-9.7741742600240329</v>
      </c>
    </row>
    <row r="792" spans="1:34" x14ac:dyDescent="0.2">
      <c r="A792" s="347">
        <f t="shared" ca="1" si="354"/>
        <v>1E-4</v>
      </c>
      <c r="B792" s="304">
        <f t="shared" ca="1" si="355"/>
        <v>42.418400000000943</v>
      </c>
      <c r="D792" s="306">
        <f t="shared" ca="1" si="356"/>
        <v>-0.42985661618177973</v>
      </c>
      <c r="E792" s="307">
        <f t="shared" ca="1" si="357"/>
        <v>-4.5270934965449428E-2</v>
      </c>
      <c r="F792" s="304">
        <f t="shared" ca="1" si="358"/>
        <v>0.4322339274373263</v>
      </c>
      <c r="G792" s="306">
        <f t="shared" ca="1" si="359"/>
        <v>5.0500981245610053</v>
      </c>
      <c r="H792" s="307">
        <f t="shared" ca="1" si="360"/>
        <v>-114.72025733963335</v>
      </c>
      <c r="I792" s="304">
        <f t="shared" ca="1" si="361"/>
        <v>114.83135867496907</v>
      </c>
      <c r="J792" s="306">
        <f t="shared" ca="1" si="362"/>
        <v>890.86852944611644</v>
      </c>
      <c r="K792" s="307">
        <f t="shared" ca="1" si="363"/>
        <v>-13.119549303648206</v>
      </c>
      <c r="L792" s="304">
        <f t="shared" ca="1" si="348"/>
        <v>890.96512801086487</v>
      </c>
      <c r="M792" s="306">
        <f t="shared" ca="1" si="364"/>
        <v>-1.5268037493375752</v>
      </c>
      <c r="N792" s="304">
        <f t="shared" ca="1" si="365"/>
        <v>-87.479410981793123</v>
      </c>
      <c r="P792" s="310">
        <f t="shared" ca="1" si="366"/>
        <v>23</v>
      </c>
      <c r="Q792" s="304">
        <f t="shared" ca="1" si="367"/>
        <v>0</v>
      </c>
      <c r="R792" s="306">
        <f t="shared" ca="1" si="368"/>
        <v>0</v>
      </c>
      <c r="S792" s="307">
        <f t="shared" ca="1" si="369"/>
        <v>5.081000000000004</v>
      </c>
      <c r="T792" s="304">
        <f t="shared" ca="1" si="349"/>
        <v>49.844610000000038</v>
      </c>
      <c r="U792" s="311">
        <f t="shared" ca="1" si="350"/>
        <v>0</v>
      </c>
      <c r="V792" s="306">
        <f t="shared" ca="1" si="351"/>
        <v>1.2266081997324807</v>
      </c>
      <c r="W792" s="304">
        <f t="shared" ca="1" si="352"/>
        <v>49.662697916077505</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2.6322571112817883E-2</v>
      </c>
      <c r="AH792" s="304">
        <f t="shared" ca="1" si="376"/>
        <v>-9.7741859212931796</v>
      </c>
    </row>
    <row r="793" spans="1:34" x14ac:dyDescent="0.2">
      <c r="A793" s="347">
        <f t="shared" ca="1" si="354"/>
        <v>1E-4</v>
      </c>
      <c r="B793" s="304">
        <f t="shared" ca="1" si="355"/>
        <v>42.418500000000947</v>
      </c>
      <c r="D793" s="306">
        <f t="shared" ca="1" si="356"/>
        <v>-0.42985346032163818</v>
      </c>
      <c r="E793" s="307">
        <f t="shared" ca="1" si="357"/>
        <v>-4.5259123659727507E-2</v>
      </c>
      <c r="F793" s="304">
        <f t="shared" ca="1" si="358"/>
        <v>0.43222955200325286</v>
      </c>
      <c r="G793" s="306">
        <f t="shared" ca="1" si="359"/>
        <v>5.0500551392149733</v>
      </c>
      <c r="H793" s="307">
        <f t="shared" ca="1" si="360"/>
        <v>-114.72026186554571</v>
      </c>
      <c r="I793" s="304">
        <f t="shared" ca="1" si="361"/>
        <v>114.83136130608437</v>
      </c>
      <c r="J793" s="306">
        <f t="shared" ca="1" si="362"/>
        <v>890.86852944611644</v>
      </c>
      <c r="K793" s="307">
        <f t="shared" ca="1" si="363"/>
        <v>-13.131021329608465</v>
      </c>
      <c r="L793" s="304">
        <f t="shared" ca="1" si="348"/>
        <v>890.96529701141822</v>
      </c>
      <c r="M793" s="306">
        <f t="shared" ca="1" si="364"/>
        <v>-1.5268041250432953</v>
      </c>
      <c r="N793" s="304">
        <f t="shared" ca="1" si="365"/>
        <v>-87.479432508145223</v>
      </c>
      <c r="P793" s="310">
        <f t="shared" ca="1" si="366"/>
        <v>23</v>
      </c>
      <c r="Q793" s="304">
        <f t="shared" ca="1" si="367"/>
        <v>0</v>
      </c>
      <c r="R793" s="306">
        <f t="shared" ca="1" si="368"/>
        <v>0</v>
      </c>
      <c r="S793" s="307">
        <f t="shared" ca="1" si="369"/>
        <v>5.081000000000004</v>
      </c>
      <c r="T793" s="304">
        <f t="shared" ca="1" si="349"/>
        <v>49.844610000000038</v>
      </c>
      <c r="U793" s="311">
        <f t="shared" ca="1" si="350"/>
        <v>0</v>
      </c>
      <c r="V793" s="306">
        <f t="shared" ca="1" si="351"/>
        <v>1.2266096069020052</v>
      </c>
      <c r="W793" s="304">
        <f t="shared" ca="1" si="352"/>
        <v>49.662757165142629</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2.6311072117119139E-2</v>
      </c>
      <c r="AH793" s="304">
        <f t="shared" ca="1" si="376"/>
        <v>-9.7741975823809231</v>
      </c>
    </row>
    <row r="794" spans="1:34" x14ac:dyDescent="0.2">
      <c r="A794" s="347">
        <f t="shared" ca="1" si="354"/>
        <v>1E-4</v>
      </c>
      <c r="B794" s="304">
        <f t="shared" ca="1" si="355"/>
        <v>42.41860000000095</v>
      </c>
      <c r="D794" s="306">
        <f t="shared" ca="1" si="356"/>
        <v>-0.42985030447610001</v>
      </c>
      <c r="E794" s="307">
        <f t="shared" ca="1" si="357"/>
        <v>-4.5247312537608053E-2</v>
      </c>
      <c r="F794" s="304">
        <f t="shared" ca="1" si="358"/>
        <v>0.43222517690443701</v>
      </c>
      <c r="G794" s="306">
        <f t="shared" ca="1" si="359"/>
        <v>5.0500121541845253</v>
      </c>
      <c r="H794" s="307">
        <f t="shared" ca="1" si="360"/>
        <v>-114.72026639027696</v>
      </c>
      <c r="I794" s="304">
        <f t="shared" ca="1" si="361"/>
        <v>114.83136393604981</v>
      </c>
      <c r="J794" s="306">
        <f t="shared" ca="1" si="362"/>
        <v>890.86852944611644</v>
      </c>
      <c r="K794" s="307">
        <f t="shared" ca="1" si="363"/>
        <v>-13.142493356021257</v>
      </c>
      <c r="L794" s="304">
        <f t="shared" ca="1" si="348"/>
        <v>890.9654661596594</v>
      </c>
      <c r="M794" s="306">
        <f t="shared" ca="1" si="364"/>
        <v>-1.5268045007458004</v>
      </c>
      <c r="N794" s="304">
        <f t="shared" ca="1" si="365"/>
        <v>-87.479454034313122</v>
      </c>
      <c r="P794" s="310">
        <f t="shared" ca="1" si="366"/>
        <v>23</v>
      </c>
      <c r="Q794" s="304">
        <f t="shared" ca="1" si="367"/>
        <v>0</v>
      </c>
      <c r="R794" s="306">
        <f t="shared" ca="1" si="368"/>
        <v>0</v>
      </c>
      <c r="S794" s="307">
        <f t="shared" ca="1" si="369"/>
        <v>5.081000000000004</v>
      </c>
      <c r="T794" s="304">
        <f t="shared" ca="1" si="349"/>
        <v>49.844610000000038</v>
      </c>
      <c r="U794" s="311">
        <f t="shared" ca="1" si="350"/>
        <v>0</v>
      </c>
      <c r="V794" s="306">
        <f t="shared" ca="1" si="351"/>
        <v>1.2266110140732007</v>
      </c>
      <c r="W794" s="304">
        <f t="shared" ca="1" si="352"/>
        <v>49.66281641328608</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2.6299573300049062E-2</v>
      </c>
      <c r="AH794" s="304">
        <f t="shared" ca="1" si="376"/>
        <v>-9.7742092432872649</v>
      </c>
    </row>
    <row r="795" spans="1:34" x14ac:dyDescent="0.2">
      <c r="A795" s="347">
        <f t="shared" ca="1" si="354"/>
        <v>1E-4</v>
      </c>
      <c r="B795" s="304">
        <f t="shared" ca="1" si="355"/>
        <v>42.418700000000953</v>
      </c>
      <c r="D795" s="306">
        <f t="shared" ca="1" si="356"/>
        <v>-0.42984714864516371</v>
      </c>
      <c r="E795" s="307">
        <f t="shared" ca="1" si="357"/>
        <v>-4.523550159908396E-2</v>
      </c>
      <c r="F795" s="304">
        <f t="shared" ca="1" si="358"/>
        <v>0.43222080214087127</v>
      </c>
      <c r="G795" s="306">
        <f t="shared" ca="1" si="359"/>
        <v>5.0499691694696605</v>
      </c>
      <c r="H795" s="307">
        <f t="shared" ca="1" si="360"/>
        <v>-114.72027091382712</v>
      </c>
      <c r="I795" s="304">
        <f t="shared" ca="1" si="361"/>
        <v>114.83136656486538</v>
      </c>
      <c r="J795" s="306">
        <f t="shared" ca="1" si="362"/>
        <v>890.86852944611644</v>
      </c>
      <c r="K795" s="307">
        <f t="shared" ca="1" si="363"/>
        <v>-13.153965382886462</v>
      </c>
      <c r="L795" s="304">
        <f t="shared" ca="1" si="348"/>
        <v>890.96563545558831</v>
      </c>
      <c r="M795" s="306">
        <f t="shared" ca="1" si="364"/>
        <v>-1.5268048764450903</v>
      </c>
      <c r="N795" s="304">
        <f t="shared" ca="1" si="365"/>
        <v>-87.479475560296791</v>
      </c>
      <c r="P795" s="310">
        <f t="shared" ca="1" si="366"/>
        <v>23</v>
      </c>
      <c r="Q795" s="304">
        <f t="shared" ca="1" si="367"/>
        <v>0</v>
      </c>
      <c r="R795" s="306">
        <f t="shared" ca="1" si="368"/>
        <v>0</v>
      </c>
      <c r="S795" s="307">
        <f t="shared" ca="1" si="369"/>
        <v>5.081000000000004</v>
      </c>
      <c r="T795" s="304">
        <f t="shared" ca="1" si="349"/>
        <v>49.844610000000038</v>
      </c>
      <c r="U795" s="311">
        <f t="shared" ca="1" si="350"/>
        <v>0</v>
      </c>
      <c r="V795" s="306">
        <f t="shared" ca="1" si="351"/>
        <v>1.2266124212460665</v>
      </c>
      <c r="W795" s="304">
        <f t="shared" ca="1" si="352"/>
        <v>49.662875660507829</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2.6288074661607652E-2</v>
      </c>
      <c r="AH795" s="304">
        <f t="shared" ca="1" si="376"/>
        <v>-9.7742209040122106</v>
      </c>
    </row>
    <row r="796" spans="1:34" x14ac:dyDescent="0.2">
      <c r="A796" s="347">
        <f t="shared" ca="1" si="354"/>
        <v>1E-4</v>
      </c>
      <c r="B796" s="304">
        <f t="shared" ca="1" si="355"/>
        <v>42.418800000000957</v>
      </c>
      <c r="D796" s="306">
        <f t="shared" ca="1" si="356"/>
        <v>-0.42984399282883151</v>
      </c>
      <c r="E796" s="307">
        <f t="shared" ca="1" si="357"/>
        <v>-4.5223690844162334E-2</v>
      </c>
      <c r="F796" s="304">
        <f t="shared" ca="1" si="358"/>
        <v>0.43221642771255342</v>
      </c>
      <c r="G796" s="306">
        <f t="shared" ca="1" si="359"/>
        <v>5.0499261850703778</v>
      </c>
      <c r="H796" s="307">
        <f t="shared" ca="1" si="360"/>
        <v>-114.7202754361962</v>
      </c>
      <c r="I796" s="304">
        <f t="shared" ca="1" si="361"/>
        <v>114.8313691925311</v>
      </c>
      <c r="J796" s="306">
        <f t="shared" ca="1" si="362"/>
        <v>890.86852944611644</v>
      </c>
      <c r="K796" s="307">
        <f t="shared" ca="1" si="363"/>
        <v>-13.165437410203962</v>
      </c>
      <c r="L796" s="304">
        <f t="shared" ca="1" si="348"/>
        <v>890.96580489920484</v>
      </c>
      <c r="M796" s="306">
        <f t="shared" ca="1" si="364"/>
        <v>-1.5268052521411652</v>
      </c>
      <c r="N796" s="304">
        <f t="shared" ca="1" si="365"/>
        <v>-87.479497086096259</v>
      </c>
      <c r="P796" s="310">
        <f t="shared" ca="1" si="366"/>
        <v>23</v>
      </c>
      <c r="Q796" s="304">
        <f t="shared" ca="1" si="367"/>
        <v>0</v>
      </c>
      <c r="R796" s="306">
        <f t="shared" ca="1" si="368"/>
        <v>0</v>
      </c>
      <c r="S796" s="307">
        <f t="shared" ca="1" si="369"/>
        <v>5.081000000000004</v>
      </c>
      <c r="T796" s="304">
        <f t="shared" ca="1" si="349"/>
        <v>49.844610000000038</v>
      </c>
      <c r="U796" s="311">
        <f t="shared" ca="1" si="350"/>
        <v>0</v>
      </c>
      <c r="V796" s="306">
        <f t="shared" ca="1" si="351"/>
        <v>1.2266138284206032</v>
      </c>
      <c r="W796" s="304">
        <f t="shared" ca="1" si="352"/>
        <v>49.662934906807919</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2.627657620179491E-2</v>
      </c>
      <c r="AH796" s="304">
        <f t="shared" ca="1" si="376"/>
        <v>-9.7742325645557546</v>
      </c>
    </row>
    <row r="797" spans="1:34" x14ac:dyDescent="0.2">
      <c r="A797" s="347">
        <f t="shared" ca="1" si="354"/>
        <v>1E-4</v>
      </c>
      <c r="B797" s="304">
        <f t="shared" ca="1" si="355"/>
        <v>42.41890000000096</v>
      </c>
      <c r="D797" s="306">
        <f t="shared" ca="1" si="356"/>
        <v>-0.42984083702710196</v>
      </c>
      <c r="E797" s="307">
        <f t="shared" ca="1" si="357"/>
        <v>-4.521188027283074E-2</v>
      </c>
      <c r="F797" s="304">
        <f t="shared" ca="1" si="358"/>
        <v>0.43221205361947557</v>
      </c>
      <c r="G797" s="306">
        <f t="shared" ca="1" si="359"/>
        <v>5.0498832009866748</v>
      </c>
      <c r="H797" s="307">
        <f t="shared" ca="1" si="360"/>
        <v>-114.72027995738424</v>
      </c>
      <c r="I797" s="304">
        <f t="shared" ca="1" si="361"/>
        <v>114.83137181904701</v>
      </c>
      <c r="J797" s="306">
        <f t="shared" ca="1" si="362"/>
        <v>890.86852944611644</v>
      </c>
      <c r="K797" s="307">
        <f t="shared" ca="1" si="363"/>
        <v>-13.176909437973642</v>
      </c>
      <c r="L797" s="304">
        <f t="shared" ca="1" si="348"/>
        <v>890.9659744905091</v>
      </c>
      <c r="M797" s="306">
        <f t="shared" ca="1" si="364"/>
        <v>-1.526805627834025</v>
      </c>
      <c r="N797" s="304">
        <f t="shared" ca="1" si="365"/>
        <v>-87.479518611711526</v>
      </c>
      <c r="P797" s="310">
        <f t="shared" ca="1" si="366"/>
        <v>23</v>
      </c>
      <c r="Q797" s="304">
        <f t="shared" ca="1" si="367"/>
        <v>0</v>
      </c>
      <c r="R797" s="306">
        <f t="shared" ca="1" si="368"/>
        <v>0</v>
      </c>
      <c r="S797" s="307">
        <f t="shared" ca="1" si="369"/>
        <v>5.081000000000004</v>
      </c>
      <c r="T797" s="304">
        <f t="shared" ca="1" si="349"/>
        <v>49.844610000000038</v>
      </c>
      <c r="U797" s="311">
        <f t="shared" ca="1" si="350"/>
        <v>0</v>
      </c>
      <c r="V797" s="306">
        <f t="shared" ca="1" si="351"/>
        <v>1.226615235596811</v>
      </c>
      <c r="W797" s="304">
        <f t="shared" ca="1" si="352"/>
        <v>49.662994152186371</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2.6265077920607283E-2</v>
      </c>
      <c r="AH797" s="304">
        <f t="shared" ca="1" si="376"/>
        <v>-9.774244224917906</v>
      </c>
    </row>
    <row r="798" spans="1:34" x14ac:dyDescent="0.2">
      <c r="A798" s="347">
        <f t="shared" ca="1" si="354"/>
        <v>1E-4</v>
      </c>
      <c r="B798" s="304">
        <f t="shared" ca="1" si="355"/>
        <v>42.419000000000963</v>
      </c>
      <c r="D798" s="306">
        <f t="shared" ca="1" si="356"/>
        <v>-0.42983768123997768</v>
      </c>
      <c r="E798" s="307">
        <f t="shared" ca="1" si="357"/>
        <v>-4.5200069885089178E-2</v>
      </c>
      <c r="F798" s="304">
        <f t="shared" ca="1" si="358"/>
        <v>0.43220767986163505</v>
      </c>
      <c r="G798" s="306">
        <f t="shared" ca="1" si="359"/>
        <v>5.0498402172185504</v>
      </c>
      <c r="H798" s="307">
        <f t="shared" ca="1" si="360"/>
        <v>-114.72028447739122</v>
      </c>
      <c r="I798" s="304">
        <f t="shared" ca="1" si="361"/>
        <v>114.83137444441309</v>
      </c>
      <c r="J798" s="306">
        <f t="shared" ca="1" si="362"/>
        <v>890.86852944611644</v>
      </c>
      <c r="K798" s="307">
        <f t="shared" ca="1" si="363"/>
        <v>-13.188381466195381</v>
      </c>
      <c r="L798" s="304">
        <f t="shared" ca="1" si="348"/>
        <v>890.96614422950097</v>
      </c>
      <c r="M798" s="306">
        <f t="shared" ca="1" si="364"/>
        <v>-1.5268060035236697</v>
      </c>
      <c r="N798" s="304">
        <f t="shared" ca="1" si="365"/>
        <v>-87.479540137142564</v>
      </c>
      <c r="P798" s="310">
        <f t="shared" ca="1" si="366"/>
        <v>23</v>
      </c>
      <c r="Q798" s="304">
        <f t="shared" ca="1" si="367"/>
        <v>0</v>
      </c>
      <c r="R798" s="306">
        <f t="shared" ca="1" si="368"/>
        <v>0</v>
      </c>
      <c r="S798" s="307">
        <f t="shared" ca="1" si="369"/>
        <v>5.081000000000004</v>
      </c>
      <c r="T798" s="304">
        <f t="shared" ca="1" si="349"/>
        <v>49.844610000000038</v>
      </c>
      <c r="U798" s="311">
        <f t="shared" ca="1" si="350"/>
        <v>0</v>
      </c>
      <c r="V798" s="306">
        <f t="shared" ca="1" si="351"/>
        <v>1.2266166427746894</v>
      </c>
      <c r="W798" s="304">
        <f t="shared" ca="1" si="352"/>
        <v>49.663053396643164</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2.6253579818034112E-2</v>
      </c>
      <c r="AH798" s="304">
        <f t="shared" ca="1" si="376"/>
        <v>-9.7742558850986683</v>
      </c>
    </row>
    <row r="799" spans="1:34" x14ac:dyDescent="0.2">
      <c r="A799" s="347">
        <f t="shared" ca="1" si="354"/>
        <v>1E-4</v>
      </c>
      <c r="B799" s="304">
        <f t="shared" ca="1" si="355"/>
        <v>42.419100000000967</v>
      </c>
      <c r="D799" s="306">
        <f t="shared" ca="1" si="356"/>
        <v>-0.42983452546745665</v>
      </c>
      <c r="E799" s="307">
        <f t="shared" ca="1" si="357"/>
        <v>-4.5188259680941201E-2</v>
      </c>
      <c r="F799" s="304">
        <f t="shared" ca="1" si="358"/>
        <v>0.43220330643902505</v>
      </c>
      <c r="G799" s="306">
        <f t="shared" ca="1" si="359"/>
        <v>5.0497972337660038</v>
      </c>
      <c r="H799" s="307">
        <f t="shared" ca="1" si="360"/>
        <v>-114.72028899621719</v>
      </c>
      <c r="I799" s="304">
        <f t="shared" ca="1" si="361"/>
        <v>114.83137706862939</v>
      </c>
      <c r="J799" s="306">
        <f t="shared" ca="1" si="362"/>
        <v>890.86852944611644</v>
      </c>
      <c r="K799" s="307">
        <f t="shared" ca="1" si="363"/>
        <v>-13.19985349486906</v>
      </c>
      <c r="L799" s="304">
        <f t="shared" ca="1" si="348"/>
        <v>890.96631411618023</v>
      </c>
      <c r="M799" s="306">
        <f t="shared" ca="1" si="364"/>
        <v>-1.5268063792100994</v>
      </c>
      <c r="N799" s="304">
        <f t="shared" ca="1" si="365"/>
        <v>-87.479561662389415</v>
      </c>
      <c r="P799" s="310">
        <f t="shared" ca="1" si="366"/>
        <v>23</v>
      </c>
      <c r="Q799" s="304">
        <f t="shared" ca="1" si="367"/>
        <v>0</v>
      </c>
      <c r="R799" s="306">
        <f t="shared" ca="1" si="368"/>
        <v>0</v>
      </c>
      <c r="S799" s="307">
        <f t="shared" ca="1" si="369"/>
        <v>5.081000000000004</v>
      </c>
      <c r="T799" s="304">
        <f t="shared" ca="1" si="349"/>
        <v>49.844610000000038</v>
      </c>
      <c r="U799" s="311">
        <f t="shared" ca="1" si="350"/>
        <v>0</v>
      </c>
      <c r="V799" s="306">
        <f t="shared" ca="1" si="351"/>
        <v>1.2266180499542387</v>
      </c>
      <c r="W799" s="304">
        <f t="shared" ca="1" si="352"/>
        <v>49.66311264017834</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2.6242081894087832E-2</v>
      </c>
      <c r="AH799" s="304">
        <f t="shared" ca="1" si="376"/>
        <v>-9.7742675450980361</v>
      </c>
    </row>
    <row r="800" spans="1:34" x14ac:dyDescent="0.2">
      <c r="A800" s="347">
        <f t="shared" ca="1" si="354"/>
        <v>1E-4</v>
      </c>
      <c r="B800" s="304">
        <f t="shared" ca="1" si="355"/>
        <v>42.41920000000097</v>
      </c>
      <c r="D800" s="306">
        <f t="shared" ca="1" si="356"/>
        <v>-0.42983136970953956</v>
      </c>
      <c r="E800" s="307">
        <f t="shared" ca="1" si="357"/>
        <v>-4.5176449660374374E-2</v>
      </c>
      <c r="F800" s="304">
        <f t="shared" ca="1" si="358"/>
        <v>0.43219893335163984</v>
      </c>
      <c r="G800" s="306">
        <f t="shared" ca="1" si="359"/>
        <v>5.0497542506290332</v>
      </c>
      <c r="H800" s="307">
        <f t="shared" ca="1" si="360"/>
        <v>-114.72029351386216</v>
      </c>
      <c r="I800" s="304">
        <f t="shared" ca="1" si="361"/>
        <v>114.8313796916959</v>
      </c>
      <c r="J800" s="306">
        <f t="shared" ca="1" si="362"/>
        <v>890.86852944611644</v>
      </c>
      <c r="K800" s="307">
        <f t="shared" ca="1" si="363"/>
        <v>-13.211325523994564</v>
      </c>
      <c r="L800" s="304">
        <f t="shared" ca="1" si="348"/>
        <v>890.96648415054699</v>
      </c>
      <c r="M800" s="306">
        <f t="shared" ca="1" si="364"/>
        <v>-1.5268067548933144</v>
      </c>
      <c r="N800" s="304">
        <f t="shared" ca="1" si="365"/>
        <v>-87.479583187452064</v>
      </c>
      <c r="P800" s="310">
        <f t="shared" ca="1" si="366"/>
        <v>23</v>
      </c>
      <c r="Q800" s="304">
        <f t="shared" ca="1" si="367"/>
        <v>0</v>
      </c>
      <c r="R800" s="306">
        <f t="shared" ca="1" si="368"/>
        <v>0</v>
      </c>
      <c r="S800" s="307">
        <f t="shared" ca="1" si="369"/>
        <v>5.081000000000004</v>
      </c>
      <c r="T800" s="304">
        <f t="shared" ca="1" si="349"/>
        <v>49.844610000000038</v>
      </c>
      <c r="U800" s="311">
        <f t="shared" ca="1" si="350"/>
        <v>0</v>
      </c>
      <c r="V800" s="306">
        <f t="shared" ca="1" si="351"/>
        <v>1.2266194571354585</v>
      </c>
      <c r="W800" s="304">
        <f t="shared" ca="1" si="352"/>
        <v>49.663171882791865</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2.6230584148754232E-2</v>
      </c>
      <c r="AH800" s="304">
        <f t="shared" ca="1" si="376"/>
        <v>-9.7742792049160201</v>
      </c>
    </row>
    <row r="801" spans="1:34" x14ac:dyDescent="0.2">
      <c r="A801" s="347">
        <f t="shared" ca="1" si="354"/>
        <v>1E-4</v>
      </c>
      <c r="B801" s="304">
        <f t="shared" ca="1" si="355"/>
        <v>42.419300000000973</v>
      </c>
      <c r="D801" s="306">
        <f t="shared" ca="1" si="356"/>
        <v>-0.42982821396622423</v>
      </c>
      <c r="E801" s="307">
        <f t="shared" ca="1" si="357"/>
        <v>-4.5164639823401131E-2</v>
      </c>
      <c r="F801" s="304">
        <f t="shared" ca="1" si="358"/>
        <v>0.43219456059947331</v>
      </c>
      <c r="G801" s="306">
        <f t="shared" ca="1" si="359"/>
        <v>5.0497112678076368</v>
      </c>
      <c r="H801" s="307">
        <f t="shared" ca="1" si="360"/>
        <v>-114.72029803032615</v>
      </c>
      <c r="I801" s="304">
        <f t="shared" ca="1" si="361"/>
        <v>114.83138231361268</v>
      </c>
      <c r="J801" s="306">
        <f t="shared" ca="1" si="362"/>
        <v>890.86852944611644</v>
      </c>
      <c r="K801" s="307">
        <f t="shared" ca="1" si="363"/>
        <v>-13.222797553571773</v>
      </c>
      <c r="L801" s="304">
        <f t="shared" ca="1" si="348"/>
        <v>890.96665433260114</v>
      </c>
      <c r="M801" s="306">
        <f t="shared" ca="1" si="364"/>
        <v>-1.5268071305733142</v>
      </c>
      <c r="N801" s="304">
        <f t="shared" ca="1" si="365"/>
        <v>-87.479604712330499</v>
      </c>
      <c r="P801" s="310">
        <f t="shared" ca="1" si="366"/>
        <v>23</v>
      </c>
      <c r="Q801" s="304">
        <f t="shared" ca="1" si="367"/>
        <v>0</v>
      </c>
      <c r="R801" s="306">
        <f t="shared" ca="1" si="368"/>
        <v>0</v>
      </c>
      <c r="S801" s="307">
        <f t="shared" ca="1" si="369"/>
        <v>5.081000000000004</v>
      </c>
      <c r="T801" s="304">
        <f t="shared" ca="1" si="349"/>
        <v>49.844610000000038</v>
      </c>
      <c r="U801" s="311">
        <f t="shared" ca="1" si="350"/>
        <v>0</v>
      </c>
      <c r="V801" s="306">
        <f t="shared" ca="1" si="351"/>
        <v>1.2266208643183498</v>
      </c>
      <c r="W801" s="304">
        <f t="shared" ca="1" si="352"/>
        <v>49.663231124483836</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2.6219086582042195E-2</v>
      </c>
      <c r="AH801" s="304">
        <f t="shared" ca="1" si="376"/>
        <v>-9.7742908645526132</v>
      </c>
    </row>
    <row r="802" spans="1:34" x14ac:dyDescent="0.2">
      <c r="A802" s="347">
        <f t="shared" ca="1" si="354"/>
        <v>1E-4</v>
      </c>
      <c r="B802" s="304">
        <f t="shared" ca="1" si="355"/>
        <v>42.419400000000977</v>
      </c>
      <c r="D802" s="306">
        <f t="shared" ca="1" si="356"/>
        <v>-0.42982505823751627</v>
      </c>
      <c r="E802" s="307">
        <f t="shared" ca="1" si="357"/>
        <v>-4.5152830169998381E-2</v>
      </c>
      <c r="F802" s="304">
        <f t="shared" ca="1" si="358"/>
        <v>0.43219018818252336</v>
      </c>
      <c r="G802" s="306">
        <f t="shared" ca="1" si="359"/>
        <v>5.0496682853018129</v>
      </c>
      <c r="H802" s="307">
        <f t="shared" ca="1" si="360"/>
        <v>-114.72030254560917</v>
      </c>
      <c r="I802" s="304">
        <f t="shared" ca="1" si="361"/>
        <v>114.8313849343797</v>
      </c>
      <c r="J802" s="306">
        <f t="shared" ca="1" si="362"/>
        <v>890.86852944611644</v>
      </c>
      <c r="K802" s="307">
        <f t="shared" ca="1" si="363"/>
        <v>-13.23426958360057</v>
      </c>
      <c r="L802" s="304">
        <f t="shared" ca="1" si="348"/>
        <v>890.96682466234256</v>
      </c>
      <c r="M802" s="306">
        <f t="shared" ca="1" si="364"/>
        <v>-1.5268075062500992</v>
      </c>
      <c r="N802" s="304">
        <f t="shared" ca="1" si="365"/>
        <v>-87.479626237024746</v>
      </c>
      <c r="P802" s="310">
        <f t="shared" ca="1" si="366"/>
        <v>23</v>
      </c>
      <c r="Q802" s="304">
        <f t="shared" ca="1" si="367"/>
        <v>0</v>
      </c>
      <c r="R802" s="306">
        <f t="shared" ca="1" si="368"/>
        <v>0</v>
      </c>
      <c r="S802" s="307">
        <f t="shared" ca="1" si="369"/>
        <v>5.081000000000004</v>
      </c>
      <c r="T802" s="304">
        <f t="shared" ca="1" si="349"/>
        <v>49.844610000000038</v>
      </c>
      <c r="U802" s="311">
        <f t="shared" ca="1" si="350"/>
        <v>0</v>
      </c>
      <c r="V802" s="306">
        <f t="shared" ca="1" si="351"/>
        <v>1.2266222715029116</v>
      </c>
      <c r="W802" s="304">
        <f t="shared" ca="1" si="352"/>
        <v>49.663290365254177</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2.6207589193933956E-2</v>
      </c>
      <c r="AH802" s="304">
        <f t="shared" ca="1" si="376"/>
        <v>-9.7743025240078332</v>
      </c>
    </row>
    <row r="803" spans="1:34" x14ac:dyDescent="0.2">
      <c r="A803" s="347">
        <f t="shared" ca="1" si="354"/>
        <v>1E-4</v>
      </c>
      <c r="B803" s="304">
        <f t="shared" ca="1" si="355"/>
        <v>42.41950000000098</v>
      </c>
      <c r="D803" s="306">
        <f t="shared" ca="1" si="356"/>
        <v>-0.42982190252341079</v>
      </c>
      <c r="E803" s="307">
        <f t="shared" ca="1" si="357"/>
        <v>-4.5141020700183887E-2</v>
      </c>
      <c r="F803" s="304">
        <f t="shared" ca="1" si="358"/>
        <v>0.43218581610078188</v>
      </c>
      <c r="G803" s="306">
        <f t="shared" ca="1" si="359"/>
        <v>5.0496253031115605</v>
      </c>
      <c r="H803" s="307">
        <f t="shared" ca="1" si="360"/>
        <v>-114.72030705971125</v>
      </c>
      <c r="I803" s="304">
        <f t="shared" ca="1" si="361"/>
        <v>114.831387553997</v>
      </c>
      <c r="J803" s="306">
        <f t="shared" ca="1" si="362"/>
        <v>890.86852944611644</v>
      </c>
      <c r="K803" s="307">
        <f t="shared" ca="1" si="363"/>
        <v>-13.245741614080837</v>
      </c>
      <c r="L803" s="304">
        <f t="shared" ca="1" si="348"/>
        <v>890.96699513977114</v>
      </c>
      <c r="M803" s="306">
        <f t="shared" ca="1" si="364"/>
        <v>-1.5268078819236695</v>
      </c>
      <c r="N803" s="304">
        <f t="shared" ca="1" si="365"/>
        <v>-87.479647761534792</v>
      </c>
      <c r="P803" s="310">
        <f t="shared" ca="1" si="366"/>
        <v>23</v>
      </c>
      <c r="Q803" s="304">
        <f t="shared" ca="1" si="367"/>
        <v>0</v>
      </c>
      <c r="R803" s="306">
        <f t="shared" ca="1" si="368"/>
        <v>0</v>
      </c>
      <c r="S803" s="307">
        <f t="shared" ca="1" si="369"/>
        <v>5.081000000000004</v>
      </c>
      <c r="T803" s="304">
        <f t="shared" ca="1" si="349"/>
        <v>49.844610000000038</v>
      </c>
      <c r="U803" s="311">
        <f t="shared" ca="1" si="350"/>
        <v>0</v>
      </c>
      <c r="V803" s="306">
        <f t="shared" ca="1" si="351"/>
        <v>1.226623678689144</v>
      </c>
      <c r="W803" s="304">
        <f t="shared" ca="1" si="352"/>
        <v>49.66334960510293</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2.6196091984443726E-2</v>
      </c>
      <c r="AH803" s="304">
        <f t="shared" ca="1" si="376"/>
        <v>-9.774314183281664</v>
      </c>
    </row>
    <row r="804" spans="1:34" x14ac:dyDescent="0.2">
      <c r="A804" s="347">
        <f t="shared" ca="1" si="354"/>
        <v>1E-4</v>
      </c>
      <c r="B804" s="304">
        <f t="shared" ca="1" si="355"/>
        <v>42.419600000000983</v>
      </c>
      <c r="D804" s="306">
        <f t="shared" ca="1" si="356"/>
        <v>-0.42981874682390869</v>
      </c>
      <c r="E804" s="307">
        <f t="shared" ca="1" si="357"/>
        <v>-4.5129211413945214E-2</v>
      </c>
      <c r="F804" s="304">
        <f t="shared" ca="1" si="358"/>
        <v>0.43218144435424327</v>
      </c>
      <c r="G804" s="306">
        <f t="shared" ca="1" si="359"/>
        <v>5.049582321236878</v>
      </c>
      <c r="H804" s="307">
        <f t="shared" ca="1" si="360"/>
        <v>-114.72031157263238</v>
      </c>
      <c r="I804" s="304">
        <f t="shared" ca="1" si="361"/>
        <v>114.83139017246459</v>
      </c>
      <c r="J804" s="306">
        <f t="shared" ca="1" si="362"/>
        <v>890.86852944611644</v>
      </c>
      <c r="K804" s="307">
        <f t="shared" ca="1" si="363"/>
        <v>-13.257213645012454</v>
      </c>
      <c r="L804" s="304">
        <f t="shared" ca="1" si="348"/>
        <v>890.967165764887</v>
      </c>
      <c r="M804" s="306">
        <f t="shared" ca="1" si="364"/>
        <v>-1.5268082575940247</v>
      </c>
      <c r="N804" s="304">
        <f t="shared" ca="1" si="365"/>
        <v>-87.479669285860638</v>
      </c>
      <c r="P804" s="310">
        <f t="shared" ca="1" si="366"/>
        <v>23</v>
      </c>
      <c r="Q804" s="304">
        <f t="shared" ca="1" si="367"/>
        <v>0</v>
      </c>
      <c r="R804" s="306">
        <f t="shared" ca="1" si="368"/>
        <v>0</v>
      </c>
      <c r="S804" s="307">
        <f t="shared" ca="1" si="369"/>
        <v>5.081000000000004</v>
      </c>
      <c r="T804" s="304">
        <f t="shared" ca="1" si="349"/>
        <v>49.844610000000038</v>
      </c>
      <c r="U804" s="311">
        <f t="shared" ca="1" si="350"/>
        <v>0</v>
      </c>
      <c r="V804" s="306">
        <f t="shared" ca="1" si="351"/>
        <v>1.2266250858770471</v>
      </c>
      <c r="W804" s="304">
        <f t="shared" ca="1" si="352"/>
        <v>49.663408844030094</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2.6184594953559071E-2</v>
      </c>
      <c r="AH804" s="304">
        <f t="shared" ca="1" si="376"/>
        <v>-9.7743258423741182</v>
      </c>
    </row>
    <row r="805" spans="1:34" x14ac:dyDescent="0.2">
      <c r="A805" s="347">
        <f t="shared" ca="1" si="354"/>
        <v>1E-4</v>
      </c>
      <c r="B805" s="304">
        <f t="shared" ca="1" si="355"/>
        <v>42.419700000000987</v>
      </c>
      <c r="D805" s="306">
        <f t="shared" ca="1" si="356"/>
        <v>-0.4298155911390123</v>
      </c>
      <c r="E805" s="307">
        <f t="shared" ca="1" si="357"/>
        <v>-4.5117402311289467E-2</v>
      </c>
      <c r="F805" s="304">
        <f t="shared" ca="1" si="358"/>
        <v>0.43217707294290536</v>
      </c>
      <c r="G805" s="306">
        <f t="shared" ca="1" si="359"/>
        <v>5.0495393396777644</v>
      </c>
      <c r="H805" s="307">
        <f t="shared" ca="1" si="360"/>
        <v>-114.72031608437261</v>
      </c>
      <c r="I805" s="304">
        <f t="shared" ca="1" si="361"/>
        <v>114.83139278978251</v>
      </c>
      <c r="J805" s="306">
        <f t="shared" ca="1" si="362"/>
        <v>890.86852944611644</v>
      </c>
      <c r="K805" s="307">
        <f t="shared" ca="1" si="363"/>
        <v>-13.268685676395304</v>
      </c>
      <c r="L805" s="304">
        <f t="shared" ca="1" si="348"/>
        <v>890.96733653768979</v>
      </c>
      <c r="M805" s="306">
        <f t="shared" ca="1" si="364"/>
        <v>-1.5268086332611654</v>
      </c>
      <c r="N805" s="304">
        <f t="shared" ca="1" si="365"/>
        <v>-87.47969081000231</v>
      </c>
      <c r="P805" s="310">
        <f t="shared" ca="1" si="366"/>
        <v>23</v>
      </c>
      <c r="Q805" s="304">
        <f t="shared" ca="1" si="367"/>
        <v>0</v>
      </c>
      <c r="R805" s="306">
        <f t="shared" ca="1" si="368"/>
        <v>0</v>
      </c>
      <c r="S805" s="307">
        <f t="shared" ca="1" si="369"/>
        <v>5.081000000000004</v>
      </c>
      <c r="T805" s="304">
        <f t="shared" ca="1" si="349"/>
        <v>49.844610000000038</v>
      </c>
      <c r="U805" s="311">
        <f t="shared" ca="1" si="350"/>
        <v>0</v>
      </c>
      <c r="V805" s="306">
        <f t="shared" ca="1" si="351"/>
        <v>1.2266264930666211</v>
      </c>
      <c r="W805" s="304">
        <f t="shared" ca="1" si="352"/>
        <v>49.663468082035727</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2.6173098101288872E-2</v>
      </c>
      <c r="AH805" s="304">
        <f t="shared" ca="1" si="376"/>
        <v>-9.7743375012851903</v>
      </c>
    </row>
    <row r="806" spans="1:34" x14ac:dyDescent="0.2">
      <c r="A806" s="347">
        <f t="shared" ca="1" si="354"/>
        <v>1E-4</v>
      </c>
      <c r="B806" s="304">
        <f t="shared" ca="1" si="355"/>
        <v>42.41980000000099</v>
      </c>
      <c r="D806" s="306">
        <f t="shared" ca="1" si="356"/>
        <v>-0.42981243546871828</v>
      </c>
      <c r="E806" s="307">
        <f t="shared" ca="1" si="357"/>
        <v>-4.5105593392197108E-2</v>
      </c>
      <c r="F806" s="304">
        <f t="shared" ca="1" si="358"/>
        <v>0.4321727018667576</v>
      </c>
      <c r="G806" s="306">
        <f t="shared" ca="1" si="359"/>
        <v>5.0494963584342178</v>
      </c>
      <c r="H806" s="307">
        <f t="shared" ca="1" si="360"/>
        <v>-114.72032059493195</v>
      </c>
      <c r="I806" s="304">
        <f t="shared" ca="1" si="361"/>
        <v>114.83139540595076</v>
      </c>
      <c r="J806" s="306">
        <f t="shared" ca="1" si="362"/>
        <v>890.86852944611644</v>
      </c>
      <c r="K806" s="307">
        <f t="shared" ca="1" si="363"/>
        <v>-13.28015770822927</v>
      </c>
      <c r="L806" s="304">
        <f t="shared" ca="1" si="348"/>
        <v>890.96750745817963</v>
      </c>
      <c r="M806" s="306">
        <f t="shared" ca="1" si="364"/>
        <v>-1.5268090089250912</v>
      </c>
      <c r="N806" s="304">
        <f t="shared" ca="1" si="365"/>
        <v>-87.479712333959768</v>
      </c>
      <c r="P806" s="310">
        <f t="shared" ca="1" si="366"/>
        <v>23</v>
      </c>
      <c r="Q806" s="304">
        <f t="shared" ca="1" si="367"/>
        <v>0</v>
      </c>
      <c r="R806" s="306">
        <f t="shared" ca="1" si="368"/>
        <v>0</v>
      </c>
      <c r="S806" s="307">
        <f t="shared" ca="1" si="369"/>
        <v>5.081000000000004</v>
      </c>
      <c r="T806" s="304">
        <f t="shared" ca="1" si="349"/>
        <v>49.844610000000038</v>
      </c>
      <c r="U806" s="311">
        <f t="shared" ca="1" si="350"/>
        <v>0</v>
      </c>
      <c r="V806" s="306">
        <f t="shared" ca="1" si="351"/>
        <v>1.2266279002578659</v>
      </c>
      <c r="W806" s="304">
        <f t="shared" ca="1" si="352"/>
        <v>49.663527319119794</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2.616160142761359E-2</v>
      </c>
      <c r="AH806" s="304">
        <f t="shared" ca="1" si="376"/>
        <v>-9.7743491600148964</v>
      </c>
    </row>
    <row r="807" spans="1:34" x14ac:dyDescent="0.2">
      <c r="A807" s="347">
        <f t="shared" ca="1" si="354"/>
        <v>1E-4</v>
      </c>
      <c r="B807" s="304">
        <f t="shared" ca="1" si="355"/>
        <v>42.419900000000993</v>
      </c>
      <c r="D807" s="306">
        <f t="shared" ca="1" si="356"/>
        <v>-0.4298092798130308</v>
      </c>
      <c r="E807" s="307">
        <f t="shared" ca="1" si="357"/>
        <v>-4.5093784656678793E-2</v>
      </c>
      <c r="F807" s="304">
        <f t="shared" ca="1" si="358"/>
        <v>0.4321683311258</v>
      </c>
      <c r="G807" s="306">
        <f t="shared" ca="1" si="359"/>
        <v>5.0494533775062367</v>
      </c>
      <c r="H807" s="307">
        <f t="shared" ca="1" si="360"/>
        <v>-114.72032510431042</v>
      </c>
      <c r="I807" s="304">
        <f t="shared" ca="1" si="361"/>
        <v>114.83139802096936</v>
      </c>
      <c r="J807" s="306">
        <f t="shared" ca="1" si="362"/>
        <v>890.86852944611644</v>
      </c>
      <c r="K807" s="307">
        <f t="shared" ca="1" si="363"/>
        <v>-13.291629740514232</v>
      </c>
      <c r="L807" s="304">
        <f t="shared" ca="1" si="348"/>
        <v>890.96767852635651</v>
      </c>
      <c r="M807" s="306">
        <f t="shared" ca="1" si="364"/>
        <v>-1.5268093845858022</v>
      </c>
      <c r="N807" s="304">
        <f t="shared" ca="1" si="365"/>
        <v>-87.479733857733038</v>
      </c>
      <c r="P807" s="310">
        <f t="shared" ca="1" si="366"/>
        <v>23</v>
      </c>
      <c r="Q807" s="304">
        <f t="shared" ca="1" si="367"/>
        <v>0</v>
      </c>
      <c r="R807" s="306">
        <f t="shared" ca="1" si="368"/>
        <v>0</v>
      </c>
      <c r="S807" s="307">
        <f t="shared" ca="1" si="369"/>
        <v>5.081000000000004</v>
      </c>
      <c r="T807" s="304">
        <f t="shared" ca="1" si="349"/>
        <v>49.844610000000038</v>
      </c>
      <c r="U807" s="311">
        <f t="shared" ca="1" si="350"/>
        <v>0</v>
      </c>
      <c r="V807" s="306">
        <f t="shared" ca="1" si="351"/>
        <v>1.2266293074507815</v>
      </c>
      <c r="W807" s="304">
        <f t="shared" ca="1" si="352"/>
        <v>49.663586555282336</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2.6150104932543883E-2</v>
      </c>
      <c r="AH807" s="304">
        <f t="shared" ca="1" si="376"/>
        <v>-9.7743608185632276</v>
      </c>
    </row>
    <row r="808" spans="1:34" x14ac:dyDescent="0.2">
      <c r="A808" s="347">
        <f t="shared" ca="1" si="354"/>
        <v>1E-4</v>
      </c>
      <c r="B808" s="304">
        <f t="shared" ca="1" si="355"/>
        <v>42.420000000000996</v>
      </c>
      <c r="D808" s="306">
        <f t="shared" ca="1" si="356"/>
        <v>-0.42980612417194836</v>
      </c>
      <c r="E808" s="307">
        <f t="shared" ca="1" si="357"/>
        <v>-4.5081976104729193E-2</v>
      </c>
      <c r="F808" s="304">
        <f t="shared" ca="1" si="358"/>
        <v>0.43216396072002539</v>
      </c>
      <c r="G808" s="306">
        <f t="shared" ca="1" si="359"/>
        <v>5.0494103968938191</v>
      </c>
      <c r="H808" s="307">
        <f t="shared" ca="1" si="360"/>
        <v>-114.72032961250802</v>
      </c>
      <c r="I808" s="304">
        <f t="shared" ca="1" si="361"/>
        <v>114.83140063483832</v>
      </c>
      <c r="J808" s="306">
        <f t="shared" ca="1" si="362"/>
        <v>890.86852944611644</v>
      </c>
      <c r="K808" s="307">
        <f t="shared" ca="1" si="363"/>
        <v>-13.303101773250072</v>
      </c>
      <c r="L808" s="304">
        <f t="shared" ca="1" si="348"/>
        <v>890.96784974222021</v>
      </c>
      <c r="M808" s="306">
        <f t="shared" ca="1" si="364"/>
        <v>-1.5268097602432986</v>
      </c>
      <c r="N808" s="304">
        <f t="shared" ca="1" si="365"/>
        <v>-87.479755381322121</v>
      </c>
      <c r="P808" s="310">
        <f t="shared" ca="1" si="366"/>
        <v>23</v>
      </c>
      <c r="Q808" s="304">
        <f t="shared" ca="1" si="367"/>
        <v>0</v>
      </c>
      <c r="R808" s="306">
        <f t="shared" ca="1" si="368"/>
        <v>0</v>
      </c>
      <c r="S808" s="307">
        <f t="shared" ca="1" si="369"/>
        <v>5.081000000000004</v>
      </c>
      <c r="T808" s="304">
        <f t="shared" ca="1" si="349"/>
        <v>49.844610000000038</v>
      </c>
      <c r="U808" s="311">
        <f t="shared" ca="1" si="350"/>
        <v>0</v>
      </c>
      <c r="V808" s="306">
        <f t="shared" ca="1" si="351"/>
        <v>1.2266307146453679</v>
      </c>
      <c r="W808" s="304">
        <f t="shared" ca="1" si="352"/>
        <v>49.663645790523333</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2.6138608616070869E-2</v>
      </c>
      <c r="AH808" s="304">
        <f t="shared" ca="1" si="376"/>
        <v>-9.774372476930191</v>
      </c>
    </row>
    <row r="809" spans="1:34" x14ac:dyDescent="0.2">
      <c r="A809" s="347">
        <f t="shared" ca="1" si="354"/>
        <v>1E-4</v>
      </c>
      <c r="B809" s="304">
        <f t="shared" ca="1" si="355"/>
        <v>42.420100000001</v>
      </c>
      <c r="D809" s="306">
        <f t="shared" ca="1" si="356"/>
        <v>-0.42980296854546901</v>
      </c>
      <c r="E809" s="307">
        <f t="shared" ca="1" si="357"/>
        <v>-4.5070167736350086E-2</v>
      </c>
      <c r="F809" s="304">
        <f t="shared" ca="1" si="358"/>
        <v>0.43215959064942683</v>
      </c>
      <c r="G809" s="306">
        <f t="shared" ca="1" si="359"/>
        <v>5.0493674165969642</v>
      </c>
      <c r="H809" s="307">
        <f t="shared" ca="1" si="360"/>
        <v>-114.72033411952479</v>
      </c>
      <c r="I809" s="304">
        <f t="shared" ca="1" si="361"/>
        <v>114.83140324755766</v>
      </c>
      <c r="J809" s="306">
        <f t="shared" ca="1" si="362"/>
        <v>890.86852944611644</v>
      </c>
      <c r="K809" s="307">
        <f t="shared" ca="1" si="363"/>
        <v>-13.314573806436673</v>
      </c>
      <c r="L809" s="304">
        <f t="shared" ca="1" si="348"/>
        <v>890.96802110577073</v>
      </c>
      <c r="M809" s="306">
        <f t="shared" ca="1" si="364"/>
        <v>-1.5268101358975803</v>
      </c>
      <c r="N809" s="304">
        <f t="shared" ca="1" si="365"/>
        <v>-87.479776904727018</v>
      </c>
      <c r="P809" s="310">
        <f t="shared" ca="1" si="366"/>
        <v>23</v>
      </c>
      <c r="Q809" s="304">
        <f t="shared" ca="1" si="367"/>
        <v>0</v>
      </c>
      <c r="R809" s="306">
        <f t="shared" ca="1" si="368"/>
        <v>0</v>
      </c>
      <c r="S809" s="307">
        <f t="shared" ca="1" si="369"/>
        <v>5.081000000000004</v>
      </c>
      <c r="T809" s="304">
        <f t="shared" ca="1" si="349"/>
        <v>49.844610000000038</v>
      </c>
      <c r="U809" s="311">
        <f t="shared" ca="1" si="350"/>
        <v>0</v>
      </c>
      <c r="V809" s="306">
        <f t="shared" ca="1" si="351"/>
        <v>1.226632121841625</v>
      </c>
      <c r="W809" s="304">
        <f t="shared" ca="1" si="352"/>
        <v>49.663705024842834</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2.6127112478199876E-2</v>
      </c>
      <c r="AH809" s="304">
        <f t="shared" ca="1" si="376"/>
        <v>-9.774384135115783</v>
      </c>
    </row>
    <row r="810" spans="1:34" x14ac:dyDescent="0.2">
      <c r="A810" s="347">
        <f t="shared" ca="1" si="354"/>
        <v>1E-4</v>
      </c>
      <c r="B810" s="304">
        <f t="shared" ca="1" si="355"/>
        <v>42.420200000001003</v>
      </c>
      <c r="D810" s="306">
        <f t="shared" ca="1" si="356"/>
        <v>-0.4297998129335957</v>
      </c>
      <c r="E810" s="307">
        <f t="shared" ca="1" si="357"/>
        <v>-4.5058359551529037E-2</v>
      </c>
      <c r="F810" s="304">
        <f t="shared" ca="1" si="358"/>
        <v>0.43215522091400066</v>
      </c>
      <c r="G810" s="306">
        <f t="shared" ca="1" si="359"/>
        <v>5.0493244366156711</v>
      </c>
      <c r="H810" s="307">
        <f t="shared" ca="1" si="360"/>
        <v>-114.72033862536075</v>
      </c>
      <c r="I810" s="304">
        <f t="shared" ca="1" si="361"/>
        <v>114.83140585912741</v>
      </c>
      <c r="J810" s="306">
        <f t="shared" ca="1" si="362"/>
        <v>890.86852944611644</v>
      </c>
      <c r="K810" s="307">
        <f t="shared" ca="1" si="363"/>
        <v>-13.326045840073917</v>
      </c>
      <c r="L810" s="304">
        <f t="shared" ca="1" si="348"/>
        <v>890.96819261700796</v>
      </c>
      <c r="M810" s="306">
        <f t="shared" ca="1" si="364"/>
        <v>-1.5268105115486472</v>
      </c>
      <c r="N810" s="304">
        <f t="shared" ca="1" si="365"/>
        <v>-87.479798427947728</v>
      </c>
      <c r="P810" s="310">
        <f t="shared" ca="1" si="366"/>
        <v>23</v>
      </c>
      <c r="Q810" s="304">
        <f t="shared" ca="1" si="367"/>
        <v>0</v>
      </c>
      <c r="R810" s="306">
        <f t="shared" ca="1" si="368"/>
        <v>0</v>
      </c>
      <c r="S810" s="307">
        <f t="shared" ca="1" si="369"/>
        <v>5.081000000000004</v>
      </c>
      <c r="T810" s="304">
        <f t="shared" ca="1" si="349"/>
        <v>49.844610000000038</v>
      </c>
      <c r="U810" s="311">
        <f t="shared" ca="1" si="350"/>
        <v>0</v>
      </c>
      <c r="V810" s="306">
        <f t="shared" ca="1" si="351"/>
        <v>1.226633529039552</v>
      </c>
      <c r="W810" s="304">
        <f t="shared" ca="1" si="352"/>
        <v>49.663764258240789</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2.6115616518920248E-2</v>
      </c>
      <c r="AH810" s="304">
        <f t="shared" ca="1" si="376"/>
        <v>-9.7743957931200143</v>
      </c>
    </row>
    <row r="811" spans="1:34" x14ac:dyDescent="0.2">
      <c r="A811" s="347">
        <f t="shared" ca="1" si="354"/>
        <v>1E-4</v>
      </c>
      <c r="B811" s="304">
        <f t="shared" ca="1" si="355"/>
        <v>42.420300000001006</v>
      </c>
      <c r="D811" s="306">
        <f t="shared" ca="1" si="356"/>
        <v>-0.42979665733632832</v>
      </c>
      <c r="E811" s="307">
        <f t="shared" ca="1" si="357"/>
        <v>-4.5046551550276703E-2</v>
      </c>
      <c r="F811" s="304">
        <f t="shared" ca="1" si="358"/>
        <v>0.43215085151374277</v>
      </c>
      <c r="G811" s="306">
        <f t="shared" ca="1" si="359"/>
        <v>5.0492814569499371</v>
      </c>
      <c r="H811" s="307">
        <f t="shared" ca="1" si="360"/>
        <v>-114.72034313001591</v>
      </c>
      <c r="I811" s="304">
        <f t="shared" ca="1" si="361"/>
        <v>114.8314084695476</v>
      </c>
      <c r="J811" s="306">
        <f t="shared" ca="1" si="362"/>
        <v>890.86852944611644</v>
      </c>
      <c r="K811" s="307">
        <f t="shared" ca="1" si="363"/>
        <v>-13.337517874161685</v>
      </c>
      <c r="L811" s="304">
        <f t="shared" ca="1" si="348"/>
        <v>890.96836427593189</v>
      </c>
      <c r="M811" s="306">
        <f t="shared" ca="1" si="364"/>
        <v>-1.5268108871964998</v>
      </c>
      <c r="N811" s="304">
        <f t="shared" ca="1" si="365"/>
        <v>-87.479819950984265</v>
      </c>
      <c r="P811" s="310">
        <f t="shared" ca="1" si="366"/>
        <v>23</v>
      </c>
      <c r="Q811" s="304">
        <f t="shared" ca="1" si="367"/>
        <v>0</v>
      </c>
      <c r="R811" s="306">
        <f t="shared" ca="1" si="368"/>
        <v>0</v>
      </c>
      <c r="S811" s="307">
        <f t="shared" ca="1" si="369"/>
        <v>5.081000000000004</v>
      </c>
      <c r="T811" s="304">
        <f t="shared" ca="1" si="349"/>
        <v>49.844610000000038</v>
      </c>
      <c r="U811" s="311">
        <f t="shared" ca="1" si="350"/>
        <v>0</v>
      </c>
      <c r="V811" s="306">
        <f t="shared" ca="1" si="351"/>
        <v>1.2266349362391507</v>
      </c>
      <c r="W811" s="304">
        <f t="shared" ca="1" si="352"/>
        <v>49.663823490717292</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2.6104120738240866E-2</v>
      </c>
      <c r="AH811" s="304">
        <f t="shared" ca="1" si="376"/>
        <v>-9.774407450942876</v>
      </c>
    </row>
    <row r="812" spans="1:34" x14ac:dyDescent="0.2">
      <c r="A812" s="347">
        <f t="shared" ca="1" si="354"/>
        <v>1E-4</v>
      </c>
      <c r="B812" s="304">
        <f t="shared" ca="1" si="355"/>
        <v>42.42040000000101</v>
      </c>
      <c r="D812" s="306">
        <f t="shared" ca="1" si="356"/>
        <v>-0.42979350175366354</v>
      </c>
      <c r="E812" s="307">
        <f t="shared" ca="1" si="357"/>
        <v>-4.5034743732578875E-2</v>
      </c>
      <c r="F812" s="304">
        <f t="shared" ca="1" si="358"/>
        <v>0.43214648244864318</v>
      </c>
      <c r="G812" s="306">
        <f t="shared" ca="1" si="359"/>
        <v>5.0492384775997614</v>
      </c>
      <c r="H812" s="307">
        <f t="shared" ca="1" si="360"/>
        <v>-114.72034763349028</v>
      </c>
      <c r="I812" s="304">
        <f t="shared" ca="1" si="361"/>
        <v>114.83141107881821</v>
      </c>
      <c r="J812" s="306">
        <f t="shared" ca="1" si="362"/>
        <v>890.86852944611644</v>
      </c>
      <c r="K812" s="307">
        <f t="shared" ca="1" si="363"/>
        <v>-13.34898990869986</v>
      </c>
      <c r="L812" s="304">
        <f t="shared" ca="1" si="348"/>
        <v>890.96853608254241</v>
      </c>
      <c r="M812" s="306">
        <f t="shared" ca="1" si="364"/>
        <v>-1.5268112628411377</v>
      </c>
      <c r="N812" s="304">
        <f t="shared" ca="1" si="365"/>
        <v>-87.479841473836601</v>
      </c>
      <c r="P812" s="310">
        <f t="shared" ca="1" si="366"/>
        <v>23</v>
      </c>
      <c r="Q812" s="304">
        <f t="shared" ca="1" si="367"/>
        <v>0</v>
      </c>
      <c r="R812" s="306">
        <f t="shared" ca="1" si="368"/>
        <v>0</v>
      </c>
      <c r="S812" s="307">
        <f t="shared" ca="1" si="369"/>
        <v>5.081000000000004</v>
      </c>
      <c r="T812" s="304">
        <f t="shared" ca="1" si="349"/>
        <v>49.844610000000038</v>
      </c>
      <c r="U812" s="311">
        <f t="shared" ca="1" si="350"/>
        <v>0</v>
      </c>
      <c r="V812" s="306">
        <f t="shared" ca="1" si="351"/>
        <v>1.2266363434404195</v>
      </c>
      <c r="W812" s="304">
        <f t="shared" ca="1" si="352"/>
        <v>49.663882722272291</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2.6092625136143965E-2</v>
      </c>
      <c r="AH812" s="304">
        <f t="shared" ca="1" si="376"/>
        <v>-9.7744191085843841</v>
      </c>
    </row>
    <row r="813" spans="1:34" x14ac:dyDescent="0.2">
      <c r="A813" s="347">
        <f t="shared" ca="1" si="354"/>
        <v>1E-4</v>
      </c>
      <c r="B813" s="304">
        <f t="shared" ca="1" si="355"/>
        <v>42.420500000001013</v>
      </c>
      <c r="D813" s="306">
        <f t="shared" ca="1" si="356"/>
        <v>-0.42979034618560574</v>
      </c>
      <c r="E813" s="307">
        <f t="shared" ca="1" si="357"/>
        <v>-4.5022936098442656E-2</v>
      </c>
      <c r="F813" s="304">
        <f t="shared" ca="1" si="358"/>
        <v>0.43214211371870165</v>
      </c>
      <c r="G813" s="306">
        <f t="shared" ca="1" si="359"/>
        <v>5.049195498565143</v>
      </c>
      <c r="H813" s="307">
        <f t="shared" ca="1" si="360"/>
        <v>-114.72035213578388</v>
      </c>
      <c r="I813" s="304">
        <f t="shared" ca="1" si="361"/>
        <v>114.83141368693927</v>
      </c>
      <c r="J813" s="306">
        <f t="shared" ca="1" si="362"/>
        <v>890.86852944611644</v>
      </c>
      <c r="K813" s="307">
        <f t="shared" ca="1" si="363"/>
        <v>-13.360461943688323</v>
      </c>
      <c r="L813" s="304">
        <f t="shared" ca="1" si="348"/>
        <v>890.96870803683942</v>
      </c>
      <c r="M813" s="306">
        <f t="shared" ca="1" si="364"/>
        <v>-1.526811638482561</v>
      </c>
      <c r="N813" s="304">
        <f t="shared" ca="1" si="365"/>
        <v>-87.479862996504764</v>
      </c>
      <c r="P813" s="310">
        <f t="shared" ca="1" si="366"/>
        <v>23</v>
      </c>
      <c r="Q813" s="304">
        <f t="shared" ca="1" si="367"/>
        <v>0</v>
      </c>
      <c r="R813" s="306">
        <f t="shared" ca="1" si="368"/>
        <v>0</v>
      </c>
      <c r="S813" s="307">
        <f t="shared" ca="1" si="369"/>
        <v>5.081000000000004</v>
      </c>
      <c r="T813" s="304">
        <f t="shared" ca="1" si="349"/>
        <v>49.844610000000038</v>
      </c>
      <c r="U813" s="311">
        <f t="shared" ca="1" si="350"/>
        <v>0</v>
      </c>
      <c r="V813" s="306">
        <f t="shared" ca="1" si="351"/>
        <v>1.2266377506433592</v>
      </c>
      <c r="W813" s="304">
        <f t="shared" ca="1" si="352"/>
        <v>49.66394195290583</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2.6081129712641982E-2</v>
      </c>
      <c r="AH813" s="304">
        <f t="shared" ca="1" si="376"/>
        <v>-9.7744307660445298</v>
      </c>
    </row>
    <row r="814" spans="1:34" x14ac:dyDescent="0.2">
      <c r="A814" s="347">
        <f t="shared" ca="1" si="354"/>
        <v>1E-4</v>
      </c>
      <c r="B814" s="304">
        <f t="shared" ca="1" si="355"/>
        <v>42.420600000001016</v>
      </c>
      <c r="D814" s="306">
        <f t="shared" ca="1" si="356"/>
        <v>-0.4297871906321532</v>
      </c>
      <c r="E814" s="307">
        <f t="shared" ca="1" si="357"/>
        <v>-4.5011128647859167E-2</v>
      </c>
      <c r="F814" s="304">
        <f t="shared" ca="1" si="358"/>
        <v>0.43213774532391047</v>
      </c>
      <c r="G814" s="306">
        <f t="shared" ca="1" si="359"/>
        <v>5.0491525198460803</v>
      </c>
      <c r="H814" s="307">
        <f t="shared" ca="1" si="360"/>
        <v>-114.72035663689675</v>
      </c>
      <c r="I814" s="304">
        <f t="shared" ca="1" si="361"/>
        <v>114.83141629391082</v>
      </c>
      <c r="J814" s="306">
        <f t="shared" ca="1" si="362"/>
        <v>890.86852944611644</v>
      </c>
      <c r="K814" s="307">
        <f t="shared" ca="1" si="363"/>
        <v>-13.371933979126958</v>
      </c>
      <c r="L814" s="304">
        <f t="shared" ca="1" si="348"/>
        <v>890.9688801388229</v>
      </c>
      <c r="M814" s="306">
        <f t="shared" ca="1" si="364"/>
        <v>-1.5268120141207697</v>
      </c>
      <c r="N814" s="304">
        <f t="shared" ca="1" si="365"/>
        <v>-87.479884518988754</v>
      </c>
      <c r="P814" s="310">
        <f t="shared" ca="1" si="366"/>
        <v>23</v>
      </c>
      <c r="Q814" s="304">
        <f t="shared" ca="1" si="367"/>
        <v>0</v>
      </c>
      <c r="R814" s="306">
        <f t="shared" ca="1" si="368"/>
        <v>0</v>
      </c>
      <c r="S814" s="307">
        <f t="shared" ca="1" si="369"/>
        <v>5.081000000000004</v>
      </c>
      <c r="T814" s="304">
        <f t="shared" ca="1" si="349"/>
        <v>49.844610000000038</v>
      </c>
      <c r="U814" s="311">
        <f t="shared" ca="1" si="350"/>
        <v>0</v>
      </c>
      <c r="V814" s="306">
        <f t="shared" ca="1" si="351"/>
        <v>1.2266391578479694</v>
      </c>
      <c r="W814" s="304">
        <f t="shared" ca="1" si="352"/>
        <v>49.664001182617902</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2.6069634467724256E-2</v>
      </c>
      <c r="AH814" s="304">
        <f t="shared" ca="1" si="376"/>
        <v>-9.77444242332332</v>
      </c>
    </row>
    <row r="815" spans="1:34" x14ac:dyDescent="0.2">
      <c r="A815" s="347">
        <f t="shared" ca="1" si="354"/>
        <v>1E-4</v>
      </c>
      <c r="B815" s="304">
        <f t="shared" ca="1" si="355"/>
        <v>42.42070000000102</v>
      </c>
      <c r="D815" s="306">
        <f t="shared" ca="1" si="356"/>
        <v>-0.42978403509330643</v>
      </c>
      <c r="E815" s="307">
        <f t="shared" ca="1" si="357"/>
        <v>-4.4999321380828405E-2</v>
      </c>
      <c r="F815" s="304">
        <f t="shared" ca="1" si="358"/>
        <v>0.43213337726426493</v>
      </c>
      <c r="G815" s="306">
        <f t="shared" ca="1" si="359"/>
        <v>5.0491095414425713</v>
      </c>
      <c r="H815" s="307">
        <f t="shared" ca="1" si="360"/>
        <v>-114.72036113682888</v>
      </c>
      <c r="I815" s="304">
        <f t="shared" ca="1" si="361"/>
        <v>114.83141889973287</v>
      </c>
      <c r="J815" s="306">
        <f t="shared" ca="1" si="362"/>
        <v>890.86852944611644</v>
      </c>
      <c r="K815" s="307">
        <f t="shared" ca="1" si="363"/>
        <v>-13.383406015015645</v>
      </c>
      <c r="L815" s="304">
        <f t="shared" ca="1" si="348"/>
        <v>890.96905238849274</v>
      </c>
      <c r="M815" s="306">
        <f t="shared" ca="1" si="364"/>
        <v>-1.5268123897557639</v>
      </c>
      <c r="N815" s="304">
        <f t="shared" ca="1" si="365"/>
        <v>-87.479906041288558</v>
      </c>
      <c r="P815" s="310">
        <f t="shared" ca="1" si="366"/>
        <v>23</v>
      </c>
      <c r="Q815" s="304">
        <f t="shared" ca="1" si="367"/>
        <v>0</v>
      </c>
      <c r="R815" s="306">
        <f t="shared" ca="1" si="368"/>
        <v>0</v>
      </c>
      <c r="S815" s="307">
        <f t="shared" ca="1" si="369"/>
        <v>5.081000000000004</v>
      </c>
      <c r="T815" s="304">
        <f t="shared" ca="1" si="349"/>
        <v>49.844610000000038</v>
      </c>
      <c r="U815" s="311">
        <f t="shared" ca="1" si="350"/>
        <v>0</v>
      </c>
      <c r="V815" s="306">
        <f t="shared" ca="1" si="351"/>
        <v>1.2266405650542502</v>
      </c>
      <c r="W815" s="304">
        <f t="shared" ca="1" si="352"/>
        <v>49.664060411408535</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2.605813940139079E-2</v>
      </c>
      <c r="AH815" s="304">
        <f t="shared" ca="1" si="376"/>
        <v>-9.7744540804207567</v>
      </c>
    </row>
    <row r="816" spans="1:34" x14ac:dyDescent="0.2">
      <c r="A816" s="347">
        <f t="shared" ca="1" si="354"/>
        <v>1E-4</v>
      </c>
      <c r="B816" s="304">
        <f t="shared" ca="1" si="355"/>
        <v>42.420800000001023</v>
      </c>
      <c r="D816" s="306">
        <f t="shared" ca="1" si="356"/>
        <v>-0.42978087956906591</v>
      </c>
      <c r="E816" s="307">
        <f t="shared" ca="1" si="357"/>
        <v>-4.4987514297348596E-2</v>
      </c>
      <c r="F816" s="304">
        <f t="shared" ca="1" si="358"/>
        <v>0.43212900953976008</v>
      </c>
      <c r="G816" s="306">
        <f t="shared" ca="1" si="359"/>
        <v>5.0490665633546143</v>
      </c>
      <c r="H816" s="307">
        <f t="shared" ca="1" si="360"/>
        <v>-114.72036563558031</v>
      </c>
      <c r="I816" s="304">
        <f t="shared" ca="1" si="361"/>
        <v>114.83142150440541</v>
      </c>
      <c r="J816" s="306">
        <f t="shared" ca="1" si="362"/>
        <v>890.86852944611644</v>
      </c>
      <c r="K816" s="307">
        <f t="shared" ca="1" si="363"/>
        <v>-13.394878051354265</v>
      </c>
      <c r="L816" s="304">
        <f t="shared" ca="1" si="348"/>
        <v>890.96922478584895</v>
      </c>
      <c r="M816" s="306">
        <f t="shared" ca="1" si="364"/>
        <v>-1.5268127653875438</v>
      </c>
      <c r="N816" s="304">
        <f t="shared" ca="1" si="365"/>
        <v>-87.479927563404203</v>
      </c>
      <c r="P816" s="310">
        <f t="shared" ca="1" si="366"/>
        <v>23</v>
      </c>
      <c r="Q816" s="304">
        <f t="shared" ca="1" si="367"/>
        <v>0</v>
      </c>
      <c r="R816" s="306">
        <f t="shared" ca="1" si="368"/>
        <v>0</v>
      </c>
      <c r="S816" s="307">
        <f t="shared" ca="1" si="369"/>
        <v>5.081000000000004</v>
      </c>
      <c r="T816" s="304">
        <f t="shared" ca="1" si="349"/>
        <v>49.844610000000038</v>
      </c>
      <c r="U816" s="311">
        <f t="shared" ca="1" si="350"/>
        <v>0</v>
      </c>
      <c r="V816" s="306">
        <f t="shared" ca="1" si="351"/>
        <v>1.2266419722622017</v>
      </c>
      <c r="W816" s="304">
        <f t="shared" ca="1" si="352"/>
        <v>49.664119639277722</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2.6046644513639805E-2</v>
      </c>
      <c r="AH816" s="304">
        <f t="shared" ca="1" si="376"/>
        <v>-9.7744657373368415</v>
      </c>
    </row>
    <row r="817" spans="1:34" x14ac:dyDescent="0.2">
      <c r="A817" s="347">
        <f t="shared" ca="1" si="354"/>
        <v>1E-4</v>
      </c>
      <c r="B817" s="304">
        <f t="shared" ca="1" si="355"/>
        <v>42.420900000001026</v>
      </c>
      <c r="D817" s="306">
        <f t="shared" ca="1" si="356"/>
        <v>-0.4297777240594296</v>
      </c>
      <c r="E817" s="307">
        <f t="shared" ca="1" si="357"/>
        <v>-4.4975707397417963E-2</v>
      </c>
      <c r="F817" s="304">
        <f t="shared" ca="1" si="358"/>
        <v>0.43212464215038854</v>
      </c>
      <c r="G817" s="306">
        <f t="shared" ca="1" si="359"/>
        <v>5.0490235855822085</v>
      </c>
      <c r="H817" s="307">
        <f t="shared" ca="1" si="360"/>
        <v>-114.72037013315105</v>
      </c>
      <c r="I817" s="304">
        <f t="shared" ca="1" si="361"/>
        <v>114.8314241079285</v>
      </c>
      <c r="J817" s="306">
        <f t="shared" ca="1" si="362"/>
        <v>890.86852944611644</v>
      </c>
      <c r="K817" s="307">
        <f t="shared" ca="1" si="363"/>
        <v>-13.406350088142702</v>
      </c>
      <c r="L817" s="304">
        <f t="shared" ca="1" si="348"/>
        <v>890.96939733089141</v>
      </c>
      <c r="M817" s="306">
        <f t="shared" ca="1" si="364"/>
        <v>-1.5268131410161094</v>
      </c>
      <c r="N817" s="304">
        <f t="shared" ca="1" si="365"/>
        <v>-87.479949085335676</v>
      </c>
      <c r="P817" s="310">
        <f t="shared" ca="1" si="366"/>
        <v>23</v>
      </c>
      <c r="Q817" s="304">
        <f t="shared" ca="1" si="367"/>
        <v>0</v>
      </c>
      <c r="R817" s="306">
        <f t="shared" ca="1" si="368"/>
        <v>0</v>
      </c>
      <c r="S817" s="307">
        <f t="shared" ca="1" si="369"/>
        <v>5.081000000000004</v>
      </c>
      <c r="T817" s="304">
        <f t="shared" ca="1" si="349"/>
        <v>49.844610000000038</v>
      </c>
      <c r="U817" s="311">
        <f t="shared" ca="1" si="350"/>
        <v>0</v>
      </c>
      <c r="V817" s="306">
        <f t="shared" ca="1" si="351"/>
        <v>1.2266433794718239</v>
      </c>
      <c r="W817" s="304">
        <f t="shared" ca="1" si="352"/>
        <v>49.664178866225505</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2.6035149804469526E-2</v>
      </c>
      <c r="AH817" s="304">
        <f t="shared" ca="1" si="376"/>
        <v>-9.7744773940715763</v>
      </c>
    </row>
    <row r="818" spans="1:34" x14ac:dyDescent="0.2">
      <c r="A818" s="347">
        <f t="shared" ca="1" si="354"/>
        <v>1E-4</v>
      </c>
      <c r="B818" s="304">
        <f t="shared" ca="1" si="355"/>
        <v>42.42100000000103</v>
      </c>
      <c r="D818" s="306">
        <f t="shared" ca="1" si="356"/>
        <v>-0.42977456856439838</v>
      </c>
      <c r="E818" s="307">
        <f t="shared" ca="1" si="357"/>
        <v>-4.4963900681029401E-2</v>
      </c>
      <c r="F818" s="304">
        <f t="shared" ca="1" si="358"/>
        <v>0.43212027509614526</v>
      </c>
      <c r="G818" s="306">
        <f t="shared" ca="1" si="359"/>
        <v>5.0489806081253521</v>
      </c>
      <c r="H818" s="307">
        <f t="shared" ca="1" si="360"/>
        <v>-114.72037462954111</v>
      </c>
      <c r="I818" s="304">
        <f t="shared" ca="1" si="361"/>
        <v>114.83142671030213</v>
      </c>
      <c r="J818" s="306">
        <f t="shared" ca="1" si="362"/>
        <v>890.86852944611644</v>
      </c>
      <c r="K818" s="307">
        <f t="shared" ca="1" si="363"/>
        <v>-13.417822125380836</v>
      </c>
      <c r="L818" s="304">
        <f t="shared" ca="1" si="348"/>
        <v>890.96957002362001</v>
      </c>
      <c r="M818" s="306">
        <f t="shared" ca="1" si="364"/>
        <v>-1.5268135166414605</v>
      </c>
      <c r="N818" s="304">
        <f t="shared" ca="1" si="365"/>
        <v>-87.479970607082961</v>
      </c>
      <c r="P818" s="310">
        <f t="shared" ca="1" si="366"/>
        <v>23</v>
      </c>
      <c r="Q818" s="304">
        <f t="shared" ca="1" si="367"/>
        <v>0</v>
      </c>
      <c r="R818" s="306">
        <f t="shared" ca="1" si="368"/>
        <v>0</v>
      </c>
      <c r="S818" s="307">
        <f t="shared" ca="1" si="369"/>
        <v>5.081000000000004</v>
      </c>
      <c r="T818" s="304">
        <f t="shared" ca="1" si="349"/>
        <v>49.844610000000038</v>
      </c>
      <c r="U818" s="311">
        <f t="shared" ca="1" si="350"/>
        <v>0</v>
      </c>
      <c r="V818" s="306">
        <f t="shared" ca="1" si="351"/>
        <v>1.2266447866831167</v>
      </c>
      <c r="W818" s="304">
        <f t="shared" ca="1" si="352"/>
        <v>49.664238092251857</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2.6023655273874624E-2</v>
      </c>
      <c r="AH818" s="304">
        <f t="shared" ca="1" si="376"/>
        <v>-9.7744890506249682</v>
      </c>
    </row>
    <row r="819" spans="1:34" x14ac:dyDescent="0.2">
      <c r="A819" s="347">
        <f t="shared" ca="1" si="354"/>
        <v>1E-4</v>
      </c>
      <c r="B819" s="304">
        <f t="shared" ca="1" si="355"/>
        <v>42.421100000001033</v>
      </c>
      <c r="D819" s="306">
        <f t="shared" ca="1" si="356"/>
        <v>-0.42977141308397449</v>
      </c>
      <c r="E819" s="307">
        <f t="shared" ca="1" si="357"/>
        <v>-4.4952094148186461E-2</v>
      </c>
      <c r="F819" s="304">
        <f t="shared" ca="1" si="358"/>
        <v>0.43211590837702751</v>
      </c>
      <c r="G819" s="306">
        <f t="shared" ca="1" si="359"/>
        <v>5.0489376309840441</v>
      </c>
      <c r="H819" s="307">
        <f t="shared" ca="1" si="360"/>
        <v>-114.72037912475052</v>
      </c>
      <c r="I819" s="304">
        <f t="shared" ca="1" si="361"/>
        <v>114.83142931152629</v>
      </c>
      <c r="J819" s="306">
        <f t="shared" ca="1" si="362"/>
        <v>890.86852944611644</v>
      </c>
      <c r="K819" s="307">
        <f t="shared" ca="1" si="363"/>
        <v>-13.429294163068549</v>
      </c>
      <c r="L819" s="304">
        <f t="shared" ca="1" si="348"/>
        <v>890.96974286403474</v>
      </c>
      <c r="M819" s="306">
        <f t="shared" ca="1" si="364"/>
        <v>-1.5268138922635972</v>
      </c>
      <c r="N819" s="304">
        <f t="shared" ca="1" si="365"/>
        <v>-87.479992128646089</v>
      </c>
      <c r="P819" s="310">
        <f t="shared" ca="1" si="366"/>
        <v>23</v>
      </c>
      <c r="Q819" s="304">
        <f t="shared" ca="1" si="367"/>
        <v>0</v>
      </c>
      <c r="R819" s="306">
        <f t="shared" ca="1" si="368"/>
        <v>0</v>
      </c>
      <c r="S819" s="307">
        <f t="shared" ca="1" si="369"/>
        <v>5.081000000000004</v>
      </c>
      <c r="T819" s="304">
        <f t="shared" ca="1" si="349"/>
        <v>49.844610000000038</v>
      </c>
      <c r="U819" s="311">
        <f t="shared" ca="1" si="350"/>
        <v>0</v>
      </c>
      <c r="V819" s="306">
        <f t="shared" ca="1" si="351"/>
        <v>1.22664619389608</v>
      </c>
      <c r="W819" s="304">
        <f t="shared" ca="1" si="352"/>
        <v>49.664297317356791</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2.6012160921856875E-2</v>
      </c>
      <c r="AH819" s="304">
        <f t="shared" ca="1" si="376"/>
        <v>-9.7745007069970118</v>
      </c>
    </row>
    <row r="820" spans="1:34" x14ac:dyDescent="0.2">
      <c r="A820" s="347">
        <f t="shared" ca="1" si="354"/>
        <v>1E-4</v>
      </c>
      <c r="B820" s="304">
        <f t="shared" ca="1" si="355"/>
        <v>42.421200000001036</v>
      </c>
      <c r="D820" s="306">
        <f t="shared" ca="1" si="356"/>
        <v>-0.42976825761815601</v>
      </c>
      <c r="E820" s="307">
        <f t="shared" ca="1" si="357"/>
        <v>-4.4940287798890921E-2</v>
      </c>
      <c r="F820" s="304">
        <f t="shared" ca="1" si="358"/>
        <v>0.43211154199302854</v>
      </c>
      <c r="G820" s="306">
        <f t="shared" ca="1" si="359"/>
        <v>5.048894654158282</v>
      </c>
      <c r="H820" s="307">
        <f t="shared" ca="1" si="360"/>
        <v>-114.72038361877931</v>
      </c>
      <c r="I820" s="304">
        <f t="shared" ca="1" si="361"/>
        <v>114.83143191160109</v>
      </c>
      <c r="J820" s="306">
        <f t="shared" ca="1" si="362"/>
        <v>890.86852944611644</v>
      </c>
      <c r="K820" s="307">
        <f t="shared" ca="1" si="363"/>
        <v>-13.440766201205726</v>
      </c>
      <c r="L820" s="304">
        <f t="shared" ca="1" si="348"/>
        <v>890.96991585213561</v>
      </c>
      <c r="M820" s="306">
        <f t="shared" ca="1" si="364"/>
        <v>-1.5268142678825196</v>
      </c>
      <c r="N820" s="304">
        <f t="shared" ca="1" si="365"/>
        <v>-87.480013650025057</v>
      </c>
      <c r="P820" s="310">
        <f t="shared" ca="1" si="366"/>
        <v>23</v>
      </c>
      <c r="Q820" s="304">
        <f t="shared" ca="1" si="367"/>
        <v>0</v>
      </c>
      <c r="R820" s="306">
        <f t="shared" ca="1" si="368"/>
        <v>0</v>
      </c>
      <c r="S820" s="307">
        <f t="shared" ca="1" si="369"/>
        <v>5.081000000000004</v>
      </c>
      <c r="T820" s="304">
        <f t="shared" ca="1" si="349"/>
        <v>49.844610000000038</v>
      </c>
      <c r="U820" s="311">
        <f t="shared" ca="1" si="350"/>
        <v>0</v>
      </c>
      <c r="V820" s="306">
        <f t="shared" ca="1" si="351"/>
        <v>1.2266476011107137</v>
      </c>
      <c r="W820" s="304">
        <f t="shared" ca="1" si="352"/>
        <v>49.664356541540364</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2.6000666748416279E-2</v>
      </c>
      <c r="AH820" s="304">
        <f t="shared" ca="1" si="376"/>
        <v>-9.7745123631877089</v>
      </c>
    </row>
    <row r="821" spans="1:34" x14ac:dyDescent="0.2">
      <c r="A821" s="347">
        <f t="shared" ca="1" si="354"/>
        <v>1E-4</v>
      </c>
      <c r="B821" s="304">
        <f t="shared" ca="1" si="355"/>
        <v>42.42130000000104</v>
      </c>
      <c r="D821" s="306">
        <f t="shared" ca="1" si="356"/>
        <v>-0.42976510216694391</v>
      </c>
      <c r="E821" s="307">
        <f t="shared" ca="1" si="357"/>
        <v>-4.4928481633126793E-2</v>
      </c>
      <c r="F821" s="304">
        <f t="shared" ca="1" si="358"/>
        <v>0.43210717594414233</v>
      </c>
      <c r="G821" s="306">
        <f t="shared" ca="1" si="359"/>
        <v>5.0488516776480656</v>
      </c>
      <c r="H821" s="307">
        <f t="shared" ca="1" si="360"/>
        <v>-114.72038811162747</v>
      </c>
      <c r="I821" s="304">
        <f t="shared" ca="1" si="361"/>
        <v>114.83143451052646</v>
      </c>
      <c r="J821" s="306">
        <f t="shared" ca="1" si="362"/>
        <v>890.86852944611644</v>
      </c>
      <c r="K821" s="307">
        <f t="shared" ca="1" si="363"/>
        <v>-13.452238239792246</v>
      </c>
      <c r="L821" s="304">
        <f t="shared" ca="1" si="348"/>
        <v>890.97008898792228</v>
      </c>
      <c r="M821" s="306">
        <f t="shared" ca="1" si="364"/>
        <v>-1.5268146434982275</v>
      </c>
      <c r="N821" s="304">
        <f t="shared" ca="1" si="365"/>
        <v>-87.480035171219839</v>
      </c>
      <c r="P821" s="310">
        <f t="shared" ca="1" si="366"/>
        <v>23</v>
      </c>
      <c r="Q821" s="304">
        <f t="shared" ca="1" si="367"/>
        <v>0</v>
      </c>
      <c r="R821" s="306">
        <f t="shared" ca="1" si="368"/>
        <v>0</v>
      </c>
      <c r="S821" s="307">
        <f t="shared" ca="1" si="369"/>
        <v>5.081000000000004</v>
      </c>
      <c r="T821" s="304">
        <f t="shared" ca="1" si="349"/>
        <v>49.844610000000038</v>
      </c>
      <c r="U821" s="311">
        <f t="shared" ca="1" si="350"/>
        <v>0</v>
      </c>
      <c r="V821" s="306">
        <f t="shared" ca="1" si="351"/>
        <v>1.2266490083270183</v>
      </c>
      <c r="W821" s="304">
        <f t="shared" ca="1" si="352"/>
        <v>49.664415764802563</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2.5989172753540402E-2</v>
      </c>
      <c r="AH821" s="304">
        <f t="shared" ca="1" si="376"/>
        <v>-9.7745240191970719</v>
      </c>
    </row>
    <row r="822" spans="1:34" x14ac:dyDescent="0.2">
      <c r="A822" s="347">
        <f t="shared" ca="1" si="354"/>
        <v>1E-4</v>
      </c>
      <c r="B822" s="304">
        <f t="shared" ca="1" si="355"/>
        <v>42.421400000001043</v>
      </c>
      <c r="D822" s="306">
        <f t="shared" ca="1" si="356"/>
        <v>-0.42976194673034041</v>
      </c>
      <c r="E822" s="307">
        <f t="shared" ca="1" si="357"/>
        <v>-4.4916675650899407E-2</v>
      </c>
      <c r="F822" s="304">
        <f t="shared" ca="1" si="358"/>
        <v>0.4321028102303664</v>
      </c>
      <c r="G822" s="306">
        <f t="shared" ca="1" si="359"/>
        <v>5.0488087014533924</v>
      </c>
      <c r="H822" s="307">
        <f t="shared" ca="1" si="360"/>
        <v>-114.72039260329504</v>
      </c>
      <c r="I822" s="304">
        <f t="shared" ca="1" si="361"/>
        <v>114.83143710830247</v>
      </c>
      <c r="J822" s="306">
        <f t="shared" ca="1" si="362"/>
        <v>890.86852944611644</v>
      </c>
      <c r="K822" s="307">
        <f t="shared" ca="1" si="363"/>
        <v>-13.463710278827993</v>
      </c>
      <c r="L822" s="304">
        <f t="shared" ca="1" si="348"/>
        <v>890.97026227139486</v>
      </c>
      <c r="M822" s="306">
        <f t="shared" ca="1" si="364"/>
        <v>-1.5268150191107215</v>
      </c>
      <c r="N822" s="304">
        <f t="shared" ca="1" si="365"/>
        <v>-87.480056692230477</v>
      </c>
      <c r="P822" s="310">
        <f t="shared" ca="1" si="366"/>
        <v>23</v>
      </c>
      <c r="Q822" s="304">
        <f t="shared" ca="1" si="367"/>
        <v>0</v>
      </c>
      <c r="R822" s="306">
        <f t="shared" ca="1" si="368"/>
        <v>0</v>
      </c>
      <c r="S822" s="307">
        <f t="shared" ca="1" si="369"/>
        <v>5.081000000000004</v>
      </c>
      <c r="T822" s="304">
        <f t="shared" ca="1" si="349"/>
        <v>49.844610000000038</v>
      </c>
      <c r="U822" s="311">
        <f t="shared" ca="1" si="350"/>
        <v>0</v>
      </c>
      <c r="V822" s="306">
        <f t="shared" ca="1" si="351"/>
        <v>1.2266504155449935</v>
      </c>
      <c r="W822" s="304">
        <f t="shared" ca="1" si="352"/>
        <v>49.6644749871434</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2.5977678937232795E-2</v>
      </c>
      <c r="AH822" s="304">
        <f t="shared" ca="1" si="376"/>
        <v>-9.7745356750250973</v>
      </c>
    </row>
    <row r="823" spans="1:34" x14ac:dyDescent="0.2">
      <c r="A823" s="347">
        <f t="shared" ca="1" si="354"/>
        <v>1E-4</v>
      </c>
      <c r="B823" s="304">
        <f t="shared" ca="1" si="355"/>
        <v>42.421500000001046</v>
      </c>
      <c r="D823" s="306">
        <f t="shared" ca="1" si="356"/>
        <v>-0.42975879130833966</v>
      </c>
      <c r="E823" s="307">
        <f t="shared" ca="1" si="357"/>
        <v>-4.4904869852205209E-2</v>
      </c>
      <c r="F823" s="304">
        <f t="shared" ca="1" si="358"/>
        <v>0.43209844485168947</v>
      </c>
      <c r="G823" s="306">
        <f t="shared" ca="1" si="359"/>
        <v>5.0487657255742615</v>
      </c>
      <c r="H823" s="307">
        <f t="shared" ca="1" si="360"/>
        <v>-114.72039709378203</v>
      </c>
      <c r="I823" s="304">
        <f t="shared" ca="1" si="361"/>
        <v>114.8314397049291</v>
      </c>
      <c r="J823" s="306">
        <f t="shared" ca="1" si="362"/>
        <v>890.86852944611644</v>
      </c>
      <c r="K823" s="307">
        <f t="shared" ca="1" si="363"/>
        <v>-13.475182318312847</v>
      </c>
      <c r="L823" s="304">
        <f t="shared" ca="1" si="348"/>
        <v>890.97043570255335</v>
      </c>
      <c r="M823" s="306">
        <f t="shared" ca="1" si="364"/>
        <v>-1.5268153947200009</v>
      </c>
      <c r="N823" s="304">
        <f t="shared" ca="1" si="365"/>
        <v>-87.480078213056927</v>
      </c>
      <c r="P823" s="310">
        <f t="shared" ca="1" si="366"/>
        <v>23</v>
      </c>
      <c r="Q823" s="304">
        <f t="shared" ca="1" si="367"/>
        <v>0</v>
      </c>
      <c r="R823" s="306">
        <f t="shared" ca="1" si="368"/>
        <v>0</v>
      </c>
      <c r="S823" s="307">
        <f t="shared" ca="1" si="369"/>
        <v>5.081000000000004</v>
      </c>
      <c r="T823" s="304">
        <f t="shared" ca="1" si="349"/>
        <v>49.844610000000038</v>
      </c>
      <c r="U823" s="311">
        <f t="shared" ca="1" si="350"/>
        <v>0</v>
      </c>
      <c r="V823" s="306">
        <f t="shared" ca="1" si="351"/>
        <v>1.2266518227646392</v>
      </c>
      <c r="W823" s="304">
        <f t="shared" ca="1" si="352"/>
        <v>49.664534208562877</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2.5966185299491684E-2</v>
      </c>
      <c r="AH823" s="304">
        <f t="shared" ca="1" si="376"/>
        <v>-9.7745473306717887</v>
      </c>
    </row>
    <row r="824" spans="1:34" x14ac:dyDescent="0.2">
      <c r="A824" s="347">
        <f t="shared" ca="1" si="354"/>
        <v>1E-4</v>
      </c>
      <c r="B824" s="304">
        <f t="shared" ca="1" si="355"/>
        <v>42.42160000000105</v>
      </c>
      <c r="D824" s="306">
        <f t="shared" ca="1" si="356"/>
        <v>-0.42975563590094834</v>
      </c>
      <c r="E824" s="307">
        <f t="shared" ca="1" si="357"/>
        <v>-4.48930642370442E-2</v>
      </c>
      <c r="F824" s="304">
        <f t="shared" ca="1" si="358"/>
        <v>0.43209407980811287</v>
      </c>
      <c r="G824" s="306">
        <f t="shared" ca="1" si="359"/>
        <v>5.0487227500106711</v>
      </c>
      <c r="H824" s="307">
        <f t="shared" ca="1" si="360"/>
        <v>-114.72040158308845</v>
      </c>
      <c r="I824" s="304">
        <f t="shared" ca="1" si="361"/>
        <v>114.83144230040638</v>
      </c>
      <c r="J824" s="306">
        <f t="shared" ca="1" si="362"/>
        <v>890.86852944611644</v>
      </c>
      <c r="K824" s="307">
        <f t="shared" ca="1" si="363"/>
        <v>-13.486654358246691</v>
      </c>
      <c r="L824" s="304">
        <f t="shared" ca="1" si="348"/>
        <v>890.97060928139763</v>
      </c>
      <c r="M824" s="306">
        <f t="shared" ca="1" si="364"/>
        <v>-1.5268157703260665</v>
      </c>
      <c r="N824" s="304">
        <f t="shared" ca="1" si="365"/>
        <v>-87.480099733699248</v>
      </c>
      <c r="P824" s="310">
        <f t="shared" ca="1" si="366"/>
        <v>23</v>
      </c>
      <c r="Q824" s="304">
        <f t="shared" ca="1" si="367"/>
        <v>0</v>
      </c>
      <c r="R824" s="306">
        <f t="shared" ca="1" si="368"/>
        <v>0</v>
      </c>
      <c r="S824" s="307">
        <f t="shared" ca="1" si="369"/>
        <v>5.081000000000004</v>
      </c>
      <c r="T824" s="304">
        <f t="shared" ca="1" si="349"/>
        <v>49.844610000000038</v>
      </c>
      <c r="U824" s="311">
        <f t="shared" ca="1" si="350"/>
        <v>0</v>
      </c>
      <c r="V824" s="306">
        <f t="shared" ca="1" si="351"/>
        <v>1.2266532299859552</v>
      </c>
      <c r="W824" s="304">
        <f t="shared" ca="1" si="352"/>
        <v>49.664593429060986</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2.5954691840315292E-2</v>
      </c>
      <c r="AH824" s="304">
        <f t="shared" ca="1" si="376"/>
        <v>-9.774558986137146</v>
      </c>
    </row>
    <row r="825" spans="1:34" x14ac:dyDescent="0.2">
      <c r="A825" s="347">
        <f t="shared" ca="1" si="354"/>
        <v>1E-4</v>
      </c>
      <c r="B825" s="304">
        <f t="shared" ca="1" si="355"/>
        <v>42.421700000001053</v>
      </c>
      <c r="D825" s="306">
        <f t="shared" ca="1" si="356"/>
        <v>-0.42975248050816017</v>
      </c>
      <c r="E825" s="307">
        <f t="shared" ca="1" si="357"/>
        <v>-4.4881258805418156E-2</v>
      </c>
      <c r="F825" s="304">
        <f t="shared" ca="1" si="358"/>
        <v>0.43208971509962546</v>
      </c>
      <c r="G825" s="306">
        <f t="shared" ca="1" si="359"/>
        <v>5.0486797747626202</v>
      </c>
      <c r="H825" s="307">
        <f t="shared" ca="1" si="360"/>
        <v>-114.72040607121433</v>
      </c>
      <c r="I825" s="304">
        <f t="shared" ca="1" si="361"/>
        <v>114.83144489473433</v>
      </c>
      <c r="J825" s="306">
        <f t="shared" ca="1" si="362"/>
        <v>890.86852944611644</v>
      </c>
      <c r="K825" s="307">
        <f t="shared" ca="1" si="363"/>
        <v>-13.498126398629406</v>
      </c>
      <c r="L825" s="304">
        <f t="shared" ca="1" si="348"/>
        <v>890.97078300792748</v>
      </c>
      <c r="M825" s="306">
        <f t="shared" ca="1" si="364"/>
        <v>-1.5268161459289176</v>
      </c>
      <c r="N825" s="304">
        <f t="shared" ca="1" si="365"/>
        <v>-87.480121254157382</v>
      </c>
      <c r="P825" s="310">
        <f t="shared" ca="1" si="366"/>
        <v>23</v>
      </c>
      <c r="Q825" s="304">
        <f t="shared" ca="1" si="367"/>
        <v>0</v>
      </c>
      <c r="R825" s="306">
        <f t="shared" ca="1" si="368"/>
        <v>0</v>
      </c>
      <c r="S825" s="307">
        <f t="shared" ca="1" si="369"/>
        <v>5.081000000000004</v>
      </c>
      <c r="T825" s="304">
        <f t="shared" ca="1" si="349"/>
        <v>49.844610000000038</v>
      </c>
      <c r="U825" s="311">
        <f t="shared" ca="1" si="350"/>
        <v>0</v>
      </c>
      <c r="V825" s="306">
        <f t="shared" ca="1" si="351"/>
        <v>1.2266546372089417</v>
      </c>
      <c r="W825" s="304">
        <f t="shared" ca="1" si="352"/>
        <v>49.664652648637777</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2.594319855970717E-2</v>
      </c>
      <c r="AH825" s="304">
        <f t="shared" ca="1" si="376"/>
        <v>-9.7745706414211657</v>
      </c>
    </row>
    <row r="826" spans="1:34" x14ac:dyDescent="0.2">
      <c r="A826" s="347">
        <f t="shared" ca="1" si="354"/>
        <v>1E-4</v>
      </c>
      <c r="B826" s="304">
        <f t="shared" ca="1" si="355"/>
        <v>42.421800000001056</v>
      </c>
      <c r="D826" s="306">
        <f t="shared" ca="1" si="356"/>
        <v>-0.42974932512998248</v>
      </c>
      <c r="E826" s="307">
        <f t="shared" ca="1" si="357"/>
        <v>-4.4869453557316419E-2</v>
      </c>
      <c r="F826" s="304">
        <f t="shared" ca="1" si="358"/>
        <v>0.43208535072622811</v>
      </c>
      <c r="G826" s="306">
        <f t="shared" ca="1" si="359"/>
        <v>5.0486367998301072</v>
      </c>
      <c r="H826" s="307">
        <f t="shared" ca="1" si="360"/>
        <v>-114.72041055815968</v>
      </c>
      <c r="I826" s="304">
        <f t="shared" ca="1" si="361"/>
        <v>114.83144748791298</v>
      </c>
      <c r="J826" s="306">
        <f t="shared" ca="1" si="362"/>
        <v>890.86852944611644</v>
      </c>
      <c r="K826" s="307">
        <f t="shared" ca="1" si="363"/>
        <v>-13.509598439460875</v>
      </c>
      <c r="L826" s="304">
        <f t="shared" ca="1" si="348"/>
        <v>890.97095688214301</v>
      </c>
      <c r="M826" s="306">
        <f t="shared" ca="1" si="364"/>
        <v>-1.5268165215285547</v>
      </c>
      <c r="N826" s="304">
        <f t="shared" ca="1" si="365"/>
        <v>-87.480142774431386</v>
      </c>
      <c r="P826" s="310">
        <f t="shared" ca="1" si="366"/>
        <v>23</v>
      </c>
      <c r="Q826" s="304">
        <f t="shared" ca="1" si="367"/>
        <v>0</v>
      </c>
      <c r="R826" s="306">
        <f t="shared" ca="1" si="368"/>
        <v>0</v>
      </c>
      <c r="S826" s="307">
        <f t="shared" ca="1" si="369"/>
        <v>5.081000000000004</v>
      </c>
      <c r="T826" s="304">
        <f t="shared" ca="1" si="349"/>
        <v>49.844610000000038</v>
      </c>
      <c r="U826" s="311">
        <f t="shared" ca="1" si="350"/>
        <v>0</v>
      </c>
      <c r="V826" s="306">
        <f t="shared" ca="1" si="351"/>
        <v>1.2266560444335988</v>
      </c>
      <c r="W826" s="304">
        <f t="shared" ca="1" si="352"/>
        <v>49.664711867293242</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2.5931705457654886E-2</v>
      </c>
      <c r="AH826" s="304">
        <f t="shared" ca="1" si="376"/>
        <v>-9.7745822965238602</v>
      </c>
    </row>
    <row r="827" spans="1:34" x14ac:dyDescent="0.2">
      <c r="A827" s="347">
        <f t="shared" ca="1" si="354"/>
        <v>1E-4</v>
      </c>
      <c r="B827" s="304">
        <f t="shared" ca="1" si="355"/>
        <v>42.42190000000106</v>
      </c>
      <c r="D827" s="306">
        <f t="shared" ca="1" si="356"/>
        <v>-0.42974616976640911</v>
      </c>
      <c r="E827" s="307">
        <f t="shared" ca="1" si="357"/>
        <v>-4.4857648492740765E-2</v>
      </c>
      <c r="F827" s="304">
        <f t="shared" ca="1" si="358"/>
        <v>0.43208098668790973</v>
      </c>
      <c r="G827" s="306">
        <f t="shared" ca="1" si="359"/>
        <v>5.0485938252131302</v>
      </c>
      <c r="H827" s="307">
        <f t="shared" ca="1" si="360"/>
        <v>-114.72041504392453</v>
      </c>
      <c r="I827" s="304">
        <f t="shared" ca="1" si="361"/>
        <v>114.83145007994233</v>
      </c>
      <c r="J827" s="306">
        <f t="shared" ca="1" si="362"/>
        <v>890.86852944611644</v>
      </c>
      <c r="K827" s="307">
        <f t="shared" ca="1" si="363"/>
        <v>-13.521070480740979</v>
      </c>
      <c r="L827" s="304">
        <f t="shared" ca="1" si="348"/>
        <v>890.971130904044</v>
      </c>
      <c r="M827" s="306">
        <f t="shared" ca="1" si="364"/>
        <v>-1.5268168971249778</v>
      </c>
      <c r="N827" s="304">
        <f t="shared" ca="1" si="365"/>
        <v>-87.480164294521231</v>
      </c>
      <c r="P827" s="310">
        <f t="shared" ca="1" si="366"/>
        <v>23</v>
      </c>
      <c r="Q827" s="304">
        <f t="shared" ca="1" si="367"/>
        <v>0</v>
      </c>
      <c r="R827" s="306">
        <f t="shared" ca="1" si="368"/>
        <v>0</v>
      </c>
      <c r="S827" s="307">
        <f t="shared" ca="1" si="369"/>
        <v>5.081000000000004</v>
      </c>
      <c r="T827" s="304">
        <f t="shared" ca="1" si="349"/>
        <v>49.844610000000038</v>
      </c>
      <c r="U827" s="311">
        <f t="shared" ca="1" si="350"/>
        <v>0</v>
      </c>
      <c r="V827" s="306">
        <f t="shared" ca="1" si="351"/>
        <v>1.2266574516599262</v>
      </c>
      <c r="W827" s="304">
        <f t="shared" ca="1" si="352"/>
        <v>49.664771085027397</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2.592021253416199E-2</v>
      </c>
      <c r="AH827" s="304">
        <f t="shared" ca="1" si="376"/>
        <v>-9.7745939514452278</v>
      </c>
    </row>
    <row r="828" spans="1:34" x14ac:dyDescent="0.2">
      <c r="A828" s="347">
        <f t="shared" ca="1" si="354"/>
        <v>1E-4</v>
      </c>
      <c r="B828" s="304">
        <f t="shared" ca="1" si="355"/>
        <v>42.422000000001063</v>
      </c>
      <c r="D828" s="306">
        <f t="shared" ca="1" si="356"/>
        <v>-0.4297430144174425</v>
      </c>
      <c r="E828" s="307">
        <f t="shared" ca="1" si="357"/>
        <v>-4.4845843611689418E-2</v>
      </c>
      <c r="F828" s="304">
        <f t="shared" ca="1" si="358"/>
        <v>0.43207662298466726</v>
      </c>
      <c r="G828" s="306">
        <f t="shared" ca="1" si="359"/>
        <v>5.0485508509116883</v>
      </c>
      <c r="H828" s="307">
        <f t="shared" ca="1" si="360"/>
        <v>-114.7204195285089</v>
      </c>
      <c r="I828" s="304">
        <f t="shared" ca="1" si="361"/>
        <v>114.83145267082242</v>
      </c>
      <c r="J828" s="306">
        <f t="shared" ca="1" si="362"/>
        <v>890.86852944611644</v>
      </c>
      <c r="K828" s="307">
        <f t="shared" ca="1" si="363"/>
        <v>-13.532542522469601</v>
      </c>
      <c r="L828" s="304">
        <f t="shared" ca="1" si="348"/>
        <v>890.97130507363056</v>
      </c>
      <c r="M828" s="306">
        <f t="shared" ca="1" si="364"/>
        <v>-1.5268172727181866</v>
      </c>
      <c r="N828" s="304">
        <f t="shared" ca="1" si="365"/>
        <v>-87.480185814426903</v>
      </c>
      <c r="P828" s="310">
        <f t="shared" ca="1" si="366"/>
        <v>23</v>
      </c>
      <c r="Q828" s="304">
        <f t="shared" ca="1" si="367"/>
        <v>0</v>
      </c>
      <c r="R828" s="306">
        <f t="shared" ca="1" si="368"/>
        <v>0</v>
      </c>
      <c r="S828" s="307">
        <f t="shared" ca="1" si="369"/>
        <v>5.081000000000004</v>
      </c>
      <c r="T828" s="304">
        <f t="shared" ca="1" si="349"/>
        <v>49.844610000000038</v>
      </c>
      <c r="U828" s="311">
        <f t="shared" ca="1" si="350"/>
        <v>0</v>
      </c>
      <c r="V828" s="306">
        <f t="shared" ca="1" si="351"/>
        <v>1.2266588588879246</v>
      </c>
      <c r="W828" s="304">
        <f t="shared" ca="1" si="352"/>
        <v>49.664830301840283</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2.5908719789223156E-2</v>
      </c>
      <c r="AH828" s="304">
        <f t="shared" ca="1" si="376"/>
        <v>-9.7746056061852702</v>
      </c>
    </row>
    <row r="829" spans="1:34" x14ac:dyDescent="0.2">
      <c r="A829" s="347">
        <f t="shared" ca="1" si="354"/>
        <v>1E-4</v>
      </c>
      <c r="B829" s="304">
        <f t="shared" ca="1" si="355"/>
        <v>42.422100000001066</v>
      </c>
      <c r="D829" s="306">
        <f t="shared" ca="1" si="356"/>
        <v>-0.42973985908308548</v>
      </c>
      <c r="E829" s="307">
        <f t="shared" ca="1" si="357"/>
        <v>-4.4834038914151719E-2</v>
      </c>
      <c r="F829" s="304">
        <f t="shared" ca="1" si="358"/>
        <v>0.43207225961649731</v>
      </c>
      <c r="G829" s="306">
        <f t="shared" ca="1" si="359"/>
        <v>5.0485078769257798</v>
      </c>
      <c r="H829" s="307">
        <f t="shared" ca="1" si="360"/>
        <v>-114.72042401191278</v>
      </c>
      <c r="I829" s="304">
        <f t="shared" ca="1" si="361"/>
        <v>114.83145526055323</v>
      </c>
      <c r="J829" s="306">
        <f t="shared" ca="1" si="362"/>
        <v>890.86852944611644</v>
      </c>
      <c r="K829" s="307">
        <f t="shared" ca="1" si="363"/>
        <v>-13.544014564646622</v>
      </c>
      <c r="L829" s="304">
        <f t="shared" ca="1" si="348"/>
        <v>890.97147939090246</v>
      </c>
      <c r="M829" s="306">
        <f t="shared" ca="1" si="364"/>
        <v>-1.5268176483081815</v>
      </c>
      <c r="N829" s="304">
        <f t="shared" ca="1" si="365"/>
        <v>-87.480207334148432</v>
      </c>
      <c r="P829" s="310">
        <f t="shared" ca="1" si="366"/>
        <v>23</v>
      </c>
      <c r="Q829" s="304">
        <f t="shared" ca="1" si="367"/>
        <v>0</v>
      </c>
      <c r="R829" s="306">
        <f t="shared" ca="1" si="368"/>
        <v>0</v>
      </c>
      <c r="S829" s="307">
        <f t="shared" ca="1" si="369"/>
        <v>5.081000000000004</v>
      </c>
      <c r="T829" s="304">
        <f t="shared" ca="1" si="349"/>
        <v>49.844610000000038</v>
      </c>
      <c r="U829" s="311">
        <f t="shared" ca="1" si="350"/>
        <v>0</v>
      </c>
      <c r="V829" s="306">
        <f t="shared" ca="1" si="351"/>
        <v>1.2266602661175932</v>
      </c>
      <c r="W829" s="304">
        <f t="shared" ca="1" si="352"/>
        <v>49.664889517731844</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2.5897227222833052E-2</v>
      </c>
      <c r="AH829" s="304">
        <f t="shared" ca="1" si="376"/>
        <v>-9.7746172607439963</v>
      </c>
    </row>
    <row r="830" spans="1:34" x14ac:dyDescent="0.2">
      <c r="A830" s="347">
        <f t="shared" ca="1" si="354"/>
        <v>1E-4</v>
      </c>
      <c r="B830" s="304">
        <f t="shared" ca="1" si="355"/>
        <v>42.422200000001069</v>
      </c>
      <c r="D830" s="306">
        <f t="shared" ca="1" si="356"/>
        <v>-0.42973670376333373</v>
      </c>
      <c r="E830" s="307">
        <f t="shared" ca="1" si="357"/>
        <v>-4.482223440014188E-2</v>
      </c>
      <c r="F830" s="304">
        <f t="shared" ca="1" si="358"/>
        <v>0.43206789658339173</v>
      </c>
      <c r="G830" s="306">
        <f t="shared" ca="1" si="359"/>
        <v>5.0484649032554039</v>
      </c>
      <c r="H830" s="307">
        <f t="shared" ca="1" si="360"/>
        <v>-114.72042849413623</v>
      </c>
      <c r="I830" s="304">
        <f t="shared" ca="1" si="361"/>
        <v>114.83145784913481</v>
      </c>
      <c r="J830" s="306">
        <f t="shared" ca="1" si="362"/>
        <v>890.86852944611644</v>
      </c>
      <c r="K830" s="307">
        <f t="shared" ca="1" si="363"/>
        <v>-13.555486607271924</v>
      </c>
      <c r="L830" s="304">
        <f t="shared" ca="1" si="348"/>
        <v>890.9716538558597</v>
      </c>
      <c r="M830" s="306">
        <f t="shared" ca="1" si="364"/>
        <v>-1.5268180238949622</v>
      </c>
      <c r="N830" s="304">
        <f t="shared" ca="1" si="365"/>
        <v>-87.480228853685816</v>
      </c>
      <c r="P830" s="310">
        <f t="shared" ca="1" si="366"/>
        <v>23</v>
      </c>
      <c r="Q830" s="304">
        <f t="shared" ca="1" si="367"/>
        <v>0</v>
      </c>
      <c r="R830" s="306">
        <f t="shared" ca="1" si="368"/>
        <v>0</v>
      </c>
      <c r="S830" s="307">
        <f t="shared" ca="1" si="369"/>
        <v>5.081000000000004</v>
      </c>
      <c r="T830" s="304">
        <f t="shared" ca="1" si="349"/>
        <v>49.844610000000038</v>
      </c>
      <c r="U830" s="311">
        <f t="shared" ca="1" si="350"/>
        <v>0</v>
      </c>
      <c r="V830" s="306">
        <f t="shared" ca="1" si="351"/>
        <v>1.2266616733489322</v>
      </c>
      <c r="W830" s="304">
        <f t="shared" ca="1" si="352"/>
        <v>49.664948732702136</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2.5885734835002339E-2</v>
      </c>
      <c r="AH830" s="304">
        <f t="shared" ca="1" si="376"/>
        <v>-9.7746289151213936</v>
      </c>
    </row>
    <row r="831" spans="1:34" x14ac:dyDescent="0.2">
      <c r="A831" s="347">
        <f t="shared" ca="1" si="354"/>
        <v>1E-4</v>
      </c>
      <c r="B831" s="304">
        <f t="shared" ca="1" si="355"/>
        <v>42.422300000001073</v>
      </c>
      <c r="D831" s="306">
        <f t="shared" ca="1" si="356"/>
        <v>-0.42973354845819006</v>
      </c>
      <c r="E831" s="307">
        <f t="shared" ca="1" si="357"/>
        <v>-4.4810430069643914E-2</v>
      </c>
      <c r="F831" s="304">
        <f t="shared" ca="1" si="358"/>
        <v>0.43206353388534657</v>
      </c>
      <c r="G831" s="306">
        <f t="shared" ca="1" si="359"/>
        <v>5.0484219299005577</v>
      </c>
      <c r="H831" s="307">
        <f t="shared" ca="1" si="360"/>
        <v>-114.72043297517924</v>
      </c>
      <c r="I831" s="304">
        <f t="shared" ca="1" si="361"/>
        <v>114.83146043656717</v>
      </c>
      <c r="J831" s="306">
        <f t="shared" ca="1" si="362"/>
        <v>890.86852944611644</v>
      </c>
      <c r="K831" s="307">
        <f t="shared" ca="1" si="363"/>
        <v>-13.56695865034539</v>
      </c>
      <c r="L831" s="304">
        <f t="shared" ca="1" si="348"/>
        <v>890.97182846850228</v>
      </c>
      <c r="M831" s="306">
        <f t="shared" ca="1" si="364"/>
        <v>-1.5268183994785292</v>
      </c>
      <c r="N831" s="304">
        <f t="shared" ca="1" si="365"/>
        <v>-87.480250373039055</v>
      </c>
      <c r="P831" s="310">
        <f t="shared" ca="1" si="366"/>
        <v>23</v>
      </c>
      <c r="Q831" s="304">
        <f t="shared" ca="1" si="367"/>
        <v>0</v>
      </c>
      <c r="R831" s="306">
        <f t="shared" ca="1" si="368"/>
        <v>0</v>
      </c>
      <c r="S831" s="307">
        <f t="shared" ca="1" si="369"/>
        <v>5.081000000000004</v>
      </c>
      <c r="T831" s="304">
        <f t="shared" ca="1" si="349"/>
        <v>49.844610000000038</v>
      </c>
      <c r="U831" s="311">
        <f t="shared" ca="1" si="350"/>
        <v>0</v>
      </c>
      <c r="V831" s="306">
        <f t="shared" ca="1" si="351"/>
        <v>1.2266630805819418</v>
      </c>
      <c r="W831" s="304">
        <f t="shared" ca="1" si="352"/>
        <v>49.665007946751196</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2.587424262571858E-2</v>
      </c>
      <c r="AH831" s="304">
        <f t="shared" ca="1" si="376"/>
        <v>-9.7746405693174765</v>
      </c>
    </row>
    <row r="832" spans="1:34" x14ac:dyDescent="0.2">
      <c r="A832" s="347">
        <f t="shared" ca="1" si="354"/>
        <v>1E-4</v>
      </c>
      <c r="B832" s="304">
        <f t="shared" ca="1" si="355"/>
        <v>42.422400000001076</v>
      </c>
      <c r="D832" s="306">
        <f t="shared" ca="1" si="356"/>
        <v>-0.42973039316765299</v>
      </c>
      <c r="E832" s="307">
        <f t="shared" ca="1" si="357"/>
        <v>-4.4798625922656043E-2</v>
      </c>
      <c r="F832" s="304">
        <f t="shared" ca="1" si="358"/>
        <v>0.4320591715223549</v>
      </c>
      <c r="G832" s="306">
        <f t="shared" ca="1" si="359"/>
        <v>5.0483789568612414</v>
      </c>
      <c r="H832" s="307">
        <f t="shared" ca="1" si="360"/>
        <v>-114.72043745504183</v>
      </c>
      <c r="I832" s="304">
        <f t="shared" ca="1" si="361"/>
        <v>114.83146302285034</v>
      </c>
      <c r="J832" s="306">
        <f t="shared" ca="1" si="362"/>
        <v>890.86852944611644</v>
      </c>
      <c r="K832" s="307">
        <f t="shared" ca="1" si="363"/>
        <v>-13.578430693866901</v>
      </c>
      <c r="L832" s="304">
        <f t="shared" ca="1" si="348"/>
        <v>890.97200322882998</v>
      </c>
      <c r="M832" s="306">
        <f t="shared" ca="1" si="364"/>
        <v>-1.5268187750588822</v>
      </c>
      <c r="N832" s="304">
        <f t="shared" ca="1" si="365"/>
        <v>-87.480271892208151</v>
      </c>
      <c r="P832" s="310">
        <f t="shared" ca="1" si="366"/>
        <v>23</v>
      </c>
      <c r="Q832" s="304">
        <f t="shared" ca="1" si="367"/>
        <v>0</v>
      </c>
      <c r="R832" s="306">
        <f t="shared" ca="1" si="368"/>
        <v>0</v>
      </c>
      <c r="S832" s="307">
        <f t="shared" ca="1" si="369"/>
        <v>5.081000000000004</v>
      </c>
      <c r="T832" s="304">
        <f t="shared" ca="1" si="349"/>
        <v>49.844610000000038</v>
      </c>
      <c r="U832" s="311">
        <f t="shared" ca="1" si="350"/>
        <v>0</v>
      </c>
      <c r="V832" s="306">
        <f t="shared" ca="1" si="351"/>
        <v>1.2266644878166215</v>
      </c>
      <c r="W832" s="304">
        <f t="shared" ca="1" si="352"/>
        <v>49.665067159878987</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2.5862750594978223E-2</v>
      </c>
      <c r="AH832" s="304">
        <f t="shared" ca="1" si="376"/>
        <v>-9.7746522233322484</v>
      </c>
    </row>
    <row r="833" spans="1:34" x14ac:dyDescent="0.2">
      <c r="A833" s="347">
        <f t="shared" ca="1" si="354"/>
        <v>1E-4</v>
      </c>
      <c r="B833" s="304">
        <f t="shared" ca="1" si="355"/>
        <v>42.422500000001079</v>
      </c>
      <c r="D833" s="306">
        <f t="shared" ca="1" si="356"/>
        <v>-0.42972723789172268</v>
      </c>
      <c r="E833" s="307">
        <f t="shared" ca="1" si="357"/>
        <v>-4.4786821959181822E-2</v>
      </c>
      <c r="F833" s="304">
        <f t="shared" ca="1" si="358"/>
        <v>0.43205480949441205</v>
      </c>
      <c r="G833" s="306">
        <f t="shared" ca="1" si="359"/>
        <v>5.0483359841374522</v>
      </c>
      <c r="H833" s="307">
        <f t="shared" ca="1" si="360"/>
        <v>-114.72044193372403</v>
      </c>
      <c r="I833" s="304">
        <f t="shared" ca="1" si="361"/>
        <v>114.83146560798431</v>
      </c>
      <c r="J833" s="306">
        <f t="shared" ca="1" si="362"/>
        <v>890.86852944611644</v>
      </c>
      <c r="K833" s="307">
        <f t="shared" ca="1" si="363"/>
        <v>-13.58990273783634</v>
      </c>
      <c r="L833" s="304">
        <f t="shared" ca="1" si="348"/>
        <v>890.97217813684279</v>
      </c>
      <c r="M833" s="306">
        <f t="shared" ca="1" si="364"/>
        <v>-1.5268191506360211</v>
      </c>
      <c r="N833" s="304">
        <f t="shared" ca="1" si="365"/>
        <v>-87.480293411193088</v>
      </c>
      <c r="P833" s="310">
        <f t="shared" ca="1" si="366"/>
        <v>23</v>
      </c>
      <c r="Q833" s="304">
        <f t="shared" ca="1" si="367"/>
        <v>0</v>
      </c>
      <c r="R833" s="306">
        <f t="shared" ca="1" si="368"/>
        <v>0</v>
      </c>
      <c r="S833" s="307">
        <f t="shared" ca="1" si="369"/>
        <v>5.081000000000004</v>
      </c>
      <c r="T833" s="304">
        <f t="shared" ca="1" si="349"/>
        <v>49.844610000000038</v>
      </c>
      <c r="U833" s="311">
        <f t="shared" ca="1" si="350"/>
        <v>0</v>
      </c>
      <c r="V833" s="306">
        <f t="shared" ca="1" si="351"/>
        <v>1.2266658950529721</v>
      </c>
      <c r="W833" s="304">
        <f t="shared" ca="1" si="352"/>
        <v>49.665126372085531</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2.5851258742779493E-2</v>
      </c>
      <c r="AH833" s="304">
        <f t="shared" ca="1" si="376"/>
        <v>-9.7746638771657057</v>
      </c>
    </row>
    <row r="834" spans="1:34" x14ac:dyDescent="0.2">
      <c r="A834" s="347">
        <f t="shared" ca="1" si="354"/>
        <v>1E-4</v>
      </c>
      <c r="B834" s="304">
        <f t="shared" ca="1" si="355"/>
        <v>42.422600000001083</v>
      </c>
      <c r="D834" s="306">
        <f t="shared" ca="1" si="356"/>
        <v>-0.42972408263040146</v>
      </c>
      <c r="E834" s="307">
        <f t="shared" ca="1" si="357"/>
        <v>-4.4775018179221249E-2</v>
      </c>
      <c r="F834" s="304">
        <f t="shared" ca="1" si="358"/>
        <v>0.43205044780151508</v>
      </c>
      <c r="G834" s="306">
        <f t="shared" ca="1" si="359"/>
        <v>5.0482930117291893</v>
      </c>
      <c r="H834" s="307">
        <f t="shared" ca="1" si="360"/>
        <v>-114.72044641122585</v>
      </c>
      <c r="I834" s="304">
        <f t="shared" ca="1" si="361"/>
        <v>114.83146819196911</v>
      </c>
      <c r="J834" s="306">
        <f t="shared" ca="1" si="362"/>
        <v>890.86852944611644</v>
      </c>
      <c r="K834" s="307">
        <f t="shared" ca="1" si="363"/>
        <v>-13.601374782253588</v>
      </c>
      <c r="L834" s="304">
        <f t="shared" ca="1" si="348"/>
        <v>890.9723531925406</v>
      </c>
      <c r="M834" s="306">
        <f t="shared" ca="1" si="364"/>
        <v>-1.5268195262099462</v>
      </c>
      <c r="N834" s="304">
        <f t="shared" ca="1" si="365"/>
        <v>-87.480314929993895</v>
      </c>
      <c r="P834" s="310">
        <f t="shared" ca="1" si="366"/>
        <v>23</v>
      </c>
      <c r="Q834" s="304">
        <f t="shared" ca="1" si="367"/>
        <v>0</v>
      </c>
      <c r="R834" s="306">
        <f t="shared" ca="1" si="368"/>
        <v>0</v>
      </c>
      <c r="S834" s="307">
        <f t="shared" ca="1" si="369"/>
        <v>5.081000000000004</v>
      </c>
      <c r="T834" s="304">
        <f t="shared" ca="1" si="349"/>
        <v>49.844610000000038</v>
      </c>
      <c r="U834" s="311">
        <f t="shared" ca="1" si="350"/>
        <v>0</v>
      </c>
      <c r="V834" s="306">
        <f t="shared" ca="1" si="351"/>
        <v>1.2266673022909931</v>
      </c>
      <c r="W834" s="304">
        <f t="shared" ca="1" si="352"/>
        <v>49.66518558337085</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2.583976706913127E-2</v>
      </c>
      <c r="AH834" s="304">
        <f t="shared" ca="1" si="376"/>
        <v>-9.7746755308178486</v>
      </c>
    </row>
    <row r="835" spans="1:34" x14ac:dyDescent="0.2">
      <c r="A835" s="347">
        <f t="shared" ca="1" si="354"/>
        <v>1E-4</v>
      </c>
      <c r="B835" s="304">
        <f t="shared" ca="1" si="355"/>
        <v>42.422700000001086</v>
      </c>
      <c r="D835" s="306">
        <f t="shared" ca="1" si="356"/>
        <v>-0.42972092738368795</v>
      </c>
      <c r="E835" s="307">
        <f t="shared" ca="1" si="357"/>
        <v>-4.4763214582763666E-2</v>
      </c>
      <c r="F835" s="304">
        <f t="shared" ca="1" si="358"/>
        <v>0.43204608644365633</v>
      </c>
      <c r="G835" s="306">
        <f t="shared" ca="1" si="359"/>
        <v>5.0482500396364509</v>
      </c>
      <c r="H835" s="307">
        <f t="shared" ca="1" si="360"/>
        <v>-114.72045088754732</v>
      </c>
      <c r="I835" s="304">
        <f t="shared" ca="1" si="361"/>
        <v>114.83147077480479</v>
      </c>
      <c r="J835" s="306">
        <f t="shared" ca="1" si="362"/>
        <v>890.86852944611644</v>
      </c>
      <c r="K835" s="307">
        <f t="shared" ca="1" si="363"/>
        <v>-13.612846827118526</v>
      </c>
      <c r="L835" s="304">
        <f t="shared" ca="1" si="348"/>
        <v>890.9725283959234</v>
      </c>
      <c r="M835" s="306">
        <f t="shared" ca="1" si="364"/>
        <v>-1.5268199017806574</v>
      </c>
      <c r="N835" s="304">
        <f t="shared" ca="1" si="365"/>
        <v>-87.480336448610558</v>
      </c>
      <c r="P835" s="310">
        <f t="shared" ca="1" si="366"/>
        <v>23</v>
      </c>
      <c r="Q835" s="304">
        <f t="shared" ca="1" si="367"/>
        <v>0</v>
      </c>
      <c r="R835" s="306">
        <f t="shared" ca="1" si="368"/>
        <v>0</v>
      </c>
      <c r="S835" s="307">
        <f t="shared" ca="1" si="369"/>
        <v>5.081000000000004</v>
      </c>
      <c r="T835" s="304">
        <f t="shared" ca="1" si="349"/>
        <v>49.844610000000038</v>
      </c>
      <c r="U835" s="311">
        <f t="shared" ca="1" si="350"/>
        <v>0</v>
      </c>
      <c r="V835" s="306">
        <f t="shared" ca="1" si="351"/>
        <v>1.2266687095306843</v>
      </c>
      <c r="W835" s="304">
        <f t="shared" ca="1" si="352"/>
        <v>49.665244793734963</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2.5828275574017567E-2</v>
      </c>
      <c r="AH835" s="304">
        <f t="shared" ca="1" si="376"/>
        <v>-9.7746871842886858</v>
      </c>
    </row>
    <row r="836" spans="1:34" x14ac:dyDescent="0.2">
      <c r="A836" s="347">
        <f t="shared" ca="1" si="354"/>
        <v>1E-4</v>
      </c>
      <c r="B836" s="304">
        <f t="shared" ca="1" si="355"/>
        <v>42.422800000001089</v>
      </c>
      <c r="D836" s="306">
        <f t="shared" ca="1" si="356"/>
        <v>-0.42971777215158252</v>
      </c>
      <c r="E836" s="307">
        <f t="shared" ca="1" si="357"/>
        <v>-4.4751411169809074E-2</v>
      </c>
      <c r="F836" s="304">
        <f t="shared" ca="1" si="358"/>
        <v>0.43204172542083097</v>
      </c>
      <c r="G836" s="306">
        <f t="shared" ca="1" si="359"/>
        <v>5.0482070678592361</v>
      </c>
      <c r="H836" s="307">
        <f t="shared" ca="1" si="360"/>
        <v>-114.72045536268843</v>
      </c>
      <c r="I836" s="304">
        <f t="shared" ca="1" si="361"/>
        <v>114.8314733564913</v>
      </c>
      <c r="J836" s="306">
        <f t="shared" ca="1" si="362"/>
        <v>890.86852944611644</v>
      </c>
      <c r="K836" s="307">
        <f t="shared" ca="1" si="363"/>
        <v>-13.624318872431038</v>
      </c>
      <c r="L836" s="304">
        <f t="shared" ref="L836:L899" ca="1" si="377">SQRT(pos_x^2+pos_z^2)</f>
        <v>890.97270374699121</v>
      </c>
      <c r="M836" s="306">
        <f t="shared" ca="1" si="364"/>
        <v>-1.526820277348155</v>
      </c>
      <c r="N836" s="304">
        <f t="shared" ca="1" si="365"/>
        <v>-87.480357967043091</v>
      </c>
      <c r="P836" s="310">
        <f t="shared" ca="1" si="366"/>
        <v>23</v>
      </c>
      <c r="Q836" s="304">
        <f t="shared" ca="1" si="367"/>
        <v>0</v>
      </c>
      <c r="R836" s="306">
        <f t="shared" ca="1" si="368"/>
        <v>0</v>
      </c>
      <c r="S836" s="307">
        <f t="shared" ca="1" si="369"/>
        <v>5.081000000000004</v>
      </c>
      <c r="T836" s="304">
        <f t="shared" ref="T836:T899" ca="1" si="378">m*g</f>
        <v>49.844610000000038</v>
      </c>
      <c r="U836" s="311">
        <f t="shared" ref="U836:U899" ca="1" si="379">IF(pos_xz&lt;L_rampe,Poids*COS(Beta),0)</f>
        <v>0</v>
      </c>
      <c r="V836" s="306">
        <f t="shared" ref="V836:V899" ca="1" si="380">Rho_moyen*(20000-Alt_rampe-pos_z)/(20000+Alt_rampe+pos_z)</f>
        <v>1.2266701167720455</v>
      </c>
      <c r="W836" s="304">
        <f t="shared" ref="W836:W899" ca="1" si="381">1/2*Rho*Sref*Cx*vit_xz^2</f>
        <v>49.665304003177837</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2.5816784257441938E-2</v>
      </c>
      <c r="AH836" s="304">
        <f t="shared" ca="1" si="376"/>
        <v>-9.7746988375782173</v>
      </c>
    </row>
    <row r="837" spans="1:34" x14ac:dyDescent="0.2">
      <c r="A837" s="347">
        <f t="shared" ref="A837:A900" ca="1" si="383">IF(B836+0.01&lt;=T_ini+ROUNDUP(Temps_fin_propu,0), 0.01, IF(K836&gt;0, 0.1, 0.0001))</f>
        <v>1E-4</v>
      </c>
      <c r="B837" s="304">
        <f t="shared" ref="B837:B900" ca="1" si="384">B836+pas</f>
        <v>42.422900000001093</v>
      </c>
      <c r="D837" s="306">
        <f t="shared" ref="D837:D900" ca="1" si="385">IF(AND(L836&lt;L_rampe,Poussee&lt;Poids*SIN(M836)),0,(-W836+Poussee)/m*COS(M836)-U836/m*SIN(M836))</f>
        <v>-0.42971461693408319</v>
      </c>
      <c r="E837" s="307">
        <f t="shared" ref="E837:E900" ca="1" si="386">IF(AND(L836&lt;L_rampe,Poussee&lt;Poids*SIN(M836)),0,(-W836+Poussee)/m*SIN(M836)+U836/m*COS(M836)-Poids/m)</f>
        <v>-4.4739607940362802E-2</v>
      </c>
      <c r="F837" s="304">
        <f t="shared" ref="F837:F900" ca="1" si="387">SQRT(acc_x^2+acc_z^2)</f>
        <v>0.43203736473303234</v>
      </c>
      <c r="G837" s="306">
        <f t="shared" ref="G837:G900" ca="1" si="388">G836+acc_x*pas</f>
        <v>5.0481640963975423</v>
      </c>
      <c r="H837" s="307">
        <f t="shared" ref="H837:H900" ca="1" si="389">H836+acc_z*pas</f>
        <v>-114.72045983664923</v>
      </c>
      <c r="I837" s="304">
        <f t="shared" ref="I837:I900" ca="1" si="390">SQRT(vit_x^2+vit_z^2)</f>
        <v>114.83147593702871</v>
      </c>
      <c r="J837" s="306">
        <f t="shared" ref="J837:J900" ca="1" si="391">J836+0.5*(vit_x+G836)*pas*(K836&gt;=0)</f>
        <v>890.86852944611644</v>
      </c>
      <c r="K837" s="307">
        <f t="shared" ref="K837:K900" ca="1" si="392">K836+0.5*(vit_z+H836)*pas</f>
        <v>-13.635790918191006</v>
      </c>
      <c r="L837" s="304">
        <f t="shared" ca="1" si="377"/>
        <v>890.97287924574368</v>
      </c>
      <c r="M837" s="306">
        <f t="shared" ref="M837:M900" ca="1" si="393">IF(AND(L836&gt;L_rampe,G837&gt;0),ATAN2(G837,H837),$M$4)</f>
        <v>-1.5268206529124386</v>
      </c>
      <c r="N837" s="304">
        <f t="shared" ref="N837:N900" ca="1" si="394">DEGREES(Beta)</f>
        <v>-87.480379485291479</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5.081000000000004</v>
      </c>
      <c r="T837" s="304">
        <f t="shared" ca="1" si="378"/>
        <v>49.844610000000038</v>
      </c>
      <c r="U837" s="311">
        <f t="shared" ca="1" si="379"/>
        <v>0</v>
      </c>
      <c r="V837" s="306">
        <f t="shared" ca="1" si="380"/>
        <v>1.2266715240150776</v>
      </c>
      <c r="W837" s="304">
        <f t="shared" ca="1" si="381"/>
        <v>49.665363211699557</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2.5805293119407935E-2</v>
      </c>
      <c r="AH837" s="304">
        <f t="shared" ref="AH837:AH900" ca="1" si="405">IF(AND(L836&lt;L_rampe,Poussee&lt;Poids*SIN(M836)), g*SIN(M836), (-W836+Poussee)/m)</f>
        <v>-9.7747104906864397</v>
      </c>
    </row>
    <row r="838" spans="1:34" x14ac:dyDescent="0.2">
      <c r="A838" s="347">
        <f t="shared" ca="1" si="383"/>
        <v>1E-4</v>
      </c>
      <c r="B838" s="304">
        <f t="shared" ca="1" si="384"/>
        <v>42.423000000001096</v>
      </c>
      <c r="D838" s="306">
        <f t="shared" ca="1" si="385"/>
        <v>-0.4297114617311929</v>
      </c>
      <c r="E838" s="307">
        <f t="shared" ca="1" si="386"/>
        <v>-4.4727804894410639E-2</v>
      </c>
      <c r="F838" s="304">
        <f t="shared" ca="1" si="387"/>
        <v>0.43203300438025671</v>
      </c>
      <c r="G838" s="306">
        <f t="shared" ca="1" si="388"/>
        <v>5.0481211252513694</v>
      </c>
      <c r="H838" s="307">
        <f t="shared" ca="1" si="389"/>
        <v>-114.72046430942972</v>
      </c>
      <c r="I838" s="304">
        <f t="shared" ca="1" si="390"/>
        <v>114.83147851641704</v>
      </c>
      <c r="J838" s="306">
        <f t="shared" ca="1" si="391"/>
        <v>890.86852944611644</v>
      </c>
      <c r="K838" s="307">
        <f t="shared" ca="1" si="392"/>
        <v>-13.64726296439831</v>
      </c>
      <c r="L838" s="304">
        <f t="shared" ca="1" si="377"/>
        <v>890.97305489218104</v>
      </c>
      <c r="M838" s="306">
        <f t="shared" ca="1" si="393"/>
        <v>-1.5268210284735084</v>
      </c>
      <c r="N838" s="304">
        <f t="shared" ca="1" si="394"/>
        <v>-87.480401003355723</v>
      </c>
      <c r="P838" s="310">
        <f t="shared" ca="1" si="395"/>
        <v>23</v>
      </c>
      <c r="Q838" s="304">
        <f t="shared" ca="1" si="396"/>
        <v>0</v>
      </c>
      <c r="R838" s="306">
        <f t="shared" ca="1" si="397"/>
        <v>0</v>
      </c>
      <c r="S838" s="307">
        <f t="shared" ca="1" si="398"/>
        <v>5.081000000000004</v>
      </c>
      <c r="T838" s="304">
        <f t="shared" ca="1" si="378"/>
        <v>49.844610000000038</v>
      </c>
      <c r="U838" s="311">
        <f t="shared" ca="1" si="379"/>
        <v>0</v>
      </c>
      <c r="V838" s="306">
        <f t="shared" ca="1" si="380"/>
        <v>1.2266729312597799</v>
      </c>
      <c r="W838" s="304">
        <f t="shared" ca="1" si="381"/>
        <v>49.665422419300079</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2.5793802159897794E-2</v>
      </c>
      <c r="AH838" s="304">
        <f t="shared" ca="1" si="405"/>
        <v>-9.7747221436133671</v>
      </c>
    </row>
    <row r="839" spans="1:34" x14ac:dyDescent="0.2">
      <c r="A839" s="347">
        <f t="shared" ca="1" si="383"/>
        <v>1E-4</v>
      </c>
      <c r="B839" s="304">
        <f t="shared" ca="1" si="384"/>
        <v>42.423100000001099</v>
      </c>
      <c r="D839" s="306">
        <f t="shared" ca="1" si="385"/>
        <v>-0.42970830654291176</v>
      </c>
      <c r="E839" s="307">
        <f t="shared" ca="1" si="386"/>
        <v>-4.471600203195969E-2</v>
      </c>
      <c r="F839" s="304">
        <f t="shared" ca="1" si="387"/>
        <v>0.43202864436249971</v>
      </c>
      <c r="G839" s="306">
        <f t="shared" ca="1" si="388"/>
        <v>5.0480781544207147</v>
      </c>
      <c r="H839" s="307">
        <f t="shared" ca="1" si="389"/>
        <v>-114.72046878102992</v>
      </c>
      <c r="I839" s="304">
        <f t="shared" ca="1" si="390"/>
        <v>114.83148109465627</v>
      </c>
      <c r="J839" s="306">
        <f t="shared" ca="1" si="391"/>
        <v>890.86852944611644</v>
      </c>
      <c r="K839" s="307">
        <f t="shared" ca="1" si="392"/>
        <v>-13.658735011052833</v>
      </c>
      <c r="L839" s="304">
        <f t="shared" ca="1" si="377"/>
        <v>890.97323068630305</v>
      </c>
      <c r="M839" s="306">
        <f t="shared" ca="1" si="393"/>
        <v>-1.5268214040313646</v>
      </c>
      <c r="N839" s="304">
        <f t="shared" ca="1" si="394"/>
        <v>-87.480422521235852</v>
      </c>
      <c r="P839" s="310">
        <f t="shared" ca="1" si="395"/>
        <v>23</v>
      </c>
      <c r="Q839" s="304">
        <f t="shared" ca="1" si="396"/>
        <v>0</v>
      </c>
      <c r="R839" s="306">
        <f t="shared" ca="1" si="397"/>
        <v>0</v>
      </c>
      <c r="S839" s="307">
        <f t="shared" ca="1" si="398"/>
        <v>5.081000000000004</v>
      </c>
      <c r="T839" s="304">
        <f t="shared" ca="1" si="378"/>
        <v>49.844610000000038</v>
      </c>
      <c r="U839" s="311">
        <f t="shared" ca="1" si="379"/>
        <v>0</v>
      </c>
      <c r="V839" s="306">
        <f t="shared" ca="1" si="380"/>
        <v>1.2266743385061527</v>
      </c>
      <c r="W839" s="304">
        <f t="shared" ca="1" si="381"/>
        <v>49.665481625979432</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2.578231137892395E-2</v>
      </c>
      <c r="AH839" s="304">
        <f t="shared" ca="1" si="405"/>
        <v>-9.7747337963589924</v>
      </c>
    </row>
    <row r="840" spans="1:34" x14ac:dyDescent="0.2">
      <c r="A840" s="347">
        <f t="shared" ca="1" si="383"/>
        <v>1E-4</v>
      </c>
      <c r="B840" s="304">
        <f t="shared" ca="1" si="384"/>
        <v>42.423200000001103</v>
      </c>
      <c r="D840" s="306">
        <f t="shared" ca="1" si="385"/>
        <v>-0.4297051513692382</v>
      </c>
      <c r="E840" s="307">
        <f t="shared" ca="1" si="386"/>
        <v>-4.4704199353001073E-2</v>
      </c>
      <c r="F840" s="304">
        <f t="shared" ca="1" si="387"/>
        <v>0.43202428467975362</v>
      </c>
      <c r="G840" s="306">
        <f t="shared" ca="1" si="388"/>
        <v>5.0480351839055775</v>
      </c>
      <c r="H840" s="307">
        <f t="shared" ca="1" si="389"/>
        <v>-114.72047325144986</v>
      </c>
      <c r="I840" s="304">
        <f t="shared" ca="1" si="390"/>
        <v>114.83148367174645</v>
      </c>
      <c r="J840" s="306">
        <f t="shared" ca="1" si="391"/>
        <v>890.86852944611644</v>
      </c>
      <c r="K840" s="307">
        <f t="shared" ca="1" si="392"/>
        <v>-13.670207058154457</v>
      </c>
      <c r="L840" s="304">
        <f t="shared" ca="1" si="377"/>
        <v>890.97340662810961</v>
      </c>
      <c r="M840" s="306">
        <f t="shared" ca="1" si="393"/>
        <v>-1.5268217795860071</v>
      </c>
      <c r="N840" s="304">
        <f t="shared" ca="1" si="394"/>
        <v>-87.480444038931836</v>
      </c>
      <c r="P840" s="310">
        <f t="shared" ca="1" si="395"/>
        <v>23</v>
      </c>
      <c r="Q840" s="304">
        <f t="shared" ca="1" si="396"/>
        <v>0</v>
      </c>
      <c r="R840" s="306">
        <f t="shared" ca="1" si="397"/>
        <v>0</v>
      </c>
      <c r="S840" s="307">
        <f t="shared" ca="1" si="398"/>
        <v>5.081000000000004</v>
      </c>
      <c r="T840" s="304">
        <f t="shared" ca="1" si="378"/>
        <v>49.844610000000038</v>
      </c>
      <c r="U840" s="311">
        <f t="shared" ca="1" si="379"/>
        <v>0</v>
      </c>
      <c r="V840" s="306">
        <f t="shared" ca="1" si="380"/>
        <v>1.2266757457541961</v>
      </c>
      <c r="W840" s="304">
        <f t="shared" ca="1" si="381"/>
        <v>49.665540831737644</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2.5770820776475745E-2</v>
      </c>
      <c r="AH840" s="304">
        <f t="shared" ca="1" si="405"/>
        <v>-9.774745448923321</v>
      </c>
    </row>
    <row r="841" spans="1:34" x14ac:dyDescent="0.2">
      <c r="A841" s="347">
        <f t="shared" ca="1" si="383"/>
        <v>1E-4</v>
      </c>
      <c r="B841" s="304">
        <f t="shared" ca="1" si="384"/>
        <v>42.423300000001106</v>
      </c>
      <c r="D841" s="306">
        <f t="shared" ca="1" si="385"/>
        <v>-0.42970199621017274</v>
      </c>
      <c r="E841" s="307">
        <f t="shared" ca="1" si="386"/>
        <v>-4.4692396857533012E-2</v>
      </c>
      <c r="F841" s="304">
        <f t="shared" ca="1" si="387"/>
        <v>0.43201992533201355</v>
      </c>
      <c r="G841" s="306">
        <f t="shared" ca="1" si="388"/>
        <v>5.0479922137059567</v>
      </c>
      <c r="H841" s="307">
        <f t="shared" ca="1" si="389"/>
        <v>-114.72047772068954</v>
      </c>
      <c r="I841" s="304">
        <f t="shared" ca="1" si="390"/>
        <v>114.83148624768758</v>
      </c>
      <c r="J841" s="306">
        <f t="shared" ca="1" si="391"/>
        <v>890.86852944611644</v>
      </c>
      <c r="K841" s="307">
        <f t="shared" ca="1" si="392"/>
        <v>-13.681679105703063</v>
      </c>
      <c r="L841" s="304">
        <f t="shared" ca="1" si="377"/>
        <v>890.97358271760083</v>
      </c>
      <c r="M841" s="306">
        <f t="shared" ca="1" si="393"/>
        <v>-1.5268221551374357</v>
      </c>
      <c r="N841" s="304">
        <f t="shared" ca="1" si="394"/>
        <v>-87.48046555644369</v>
      </c>
      <c r="P841" s="310">
        <f t="shared" ca="1" si="395"/>
        <v>23</v>
      </c>
      <c r="Q841" s="304">
        <f t="shared" ca="1" si="396"/>
        <v>0</v>
      </c>
      <c r="R841" s="306">
        <f t="shared" ca="1" si="397"/>
        <v>0</v>
      </c>
      <c r="S841" s="307">
        <f t="shared" ca="1" si="398"/>
        <v>5.081000000000004</v>
      </c>
      <c r="T841" s="304">
        <f t="shared" ca="1" si="378"/>
        <v>49.844610000000038</v>
      </c>
      <c r="U841" s="311">
        <f t="shared" ca="1" si="379"/>
        <v>0</v>
      </c>
      <c r="V841" s="306">
        <f t="shared" ca="1" si="380"/>
        <v>1.2266771530039091</v>
      </c>
      <c r="W841" s="304">
        <f t="shared" ca="1" si="381"/>
        <v>49.665600036574659</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2.5759330352553178E-2</v>
      </c>
      <c r="AH841" s="304">
        <f t="shared" ca="1" si="405"/>
        <v>-9.7747571013063581</v>
      </c>
    </row>
    <row r="842" spans="1:34" x14ac:dyDescent="0.2">
      <c r="A842" s="347">
        <f t="shared" ca="1" si="383"/>
        <v>1E-4</v>
      </c>
      <c r="B842" s="304">
        <f t="shared" ca="1" si="384"/>
        <v>42.423400000001109</v>
      </c>
      <c r="D842" s="306">
        <f t="shared" ca="1" si="385"/>
        <v>-0.42969884106571737</v>
      </c>
      <c r="E842" s="307">
        <f t="shared" ca="1" si="386"/>
        <v>-4.4680594545566166E-2</v>
      </c>
      <c r="F842" s="304">
        <f t="shared" ca="1" si="387"/>
        <v>0.43201556631927734</v>
      </c>
      <c r="G842" s="306">
        <f t="shared" ca="1" si="388"/>
        <v>5.0479492438218498</v>
      </c>
      <c r="H842" s="307">
        <f t="shared" ca="1" si="389"/>
        <v>-114.720482188749</v>
      </c>
      <c r="I842" s="304">
        <f t="shared" ca="1" si="390"/>
        <v>114.8314888224797</v>
      </c>
      <c r="J842" s="306">
        <f t="shared" ca="1" si="391"/>
        <v>890.86852944611644</v>
      </c>
      <c r="K842" s="307">
        <f t="shared" ca="1" si="392"/>
        <v>-13.693151153698535</v>
      </c>
      <c r="L842" s="304">
        <f t="shared" ca="1" si="377"/>
        <v>890.97375895477649</v>
      </c>
      <c r="M842" s="306">
        <f t="shared" ca="1" si="393"/>
        <v>-1.5268225306856509</v>
      </c>
      <c r="N842" s="304">
        <f t="shared" ca="1" si="394"/>
        <v>-87.480487073771428</v>
      </c>
      <c r="P842" s="310">
        <f t="shared" ca="1" si="395"/>
        <v>23</v>
      </c>
      <c r="Q842" s="304">
        <f t="shared" ca="1" si="396"/>
        <v>0</v>
      </c>
      <c r="R842" s="306">
        <f t="shared" ca="1" si="397"/>
        <v>0</v>
      </c>
      <c r="S842" s="307">
        <f t="shared" ca="1" si="398"/>
        <v>5.081000000000004</v>
      </c>
      <c r="T842" s="304">
        <f t="shared" ca="1" si="378"/>
        <v>49.844610000000038</v>
      </c>
      <c r="U842" s="311">
        <f t="shared" ca="1" si="379"/>
        <v>0</v>
      </c>
      <c r="V842" s="306">
        <f t="shared" ca="1" si="380"/>
        <v>1.2266785602552928</v>
      </c>
      <c r="W842" s="304">
        <f t="shared" ca="1" si="381"/>
        <v>49.665659240490569</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2.5747840107163356E-2</v>
      </c>
      <c r="AH842" s="304">
        <f t="shared" ca="1" si="405"/>
        <v>-9.7747687535080932</v>
      </c>
    </row>
    <row r="843" spans="1:34" x14ac:dyDescent="0.2">
      <c r="A843" s="347">
        <f t="shared" ca="1" si="383"/>
        <v>1E-4</v>
      </c>
      <c r="B843" s="304">
        <f t="shared" ca="1" si="384"/>
        <v>42.423500000001113</v>
      </c>
      <c r="D843" s="306">
        <f t="shared" ca="1" si="385"/>
        <v>-0.42969568593586882</v>
      </c>
      <c r="E843" s="307">
        <f t="shared" ca="1" si="386"/>
        <v>-4.4668792417080994E-2</v>
      </c>
      <c r="F843" s="304">
        <f t="shared" ca="1" si="387"/>
        <v>0.43201120764153456</v>
      </c>
      <c r="G843" s="306">
        <f t="shared" ca="1" si="388"/>
        <v>5.0479062742532559</v>
      </c>
      <c r="H843" s="307">
        <f t="shared" ca="1" si="389"/>
        <v>-114.72048665562825</v>
      </c>
      <c r="I843" s="304">
        <f t="shared" ca="1" si="390"/>
        <v>114.8314913961228</v>
      </c>
      <c r="J843" s="306">
        <f t="shared" ca="1" si="391"/>
        <v>890.86852944611644</v>
      </c>
      <c r="K843" s="307">
        <f t="shared" ca="1" si="392"/>
        <v>-13.704623202140754</v>
      </c>
      <c r="L843" s="304">
        <f t="shared" ca="1" si="377"/>
        <v>890.97393533963645</v>
      </c>
      <c r="M843" s="306">
        <f t="shared" ca="1" si="393"/>
        <v>-1.5268229062306524</v>
      </c>
      <c r="N843" s="304">
        <f t="shared" ca="1" si="394"/>
        <v>-87.480508590915022</v>
      </c>
      <c r="P843" s="310">
        <f t="shared" ca="1" si="395"/>
        <v>23</v>
      </c>
      <c r="Q843" s="304">
        <f t="shared" ca="1" si="396"/>
        <v>0</v>
      </c>
      <c r="R843" s="306">
        <f t="shared" ca="1" si="397"/>
        <v>0</v>
      </c>
      <c r="S843" s="307">
        <f t="shared" ca="1" si="398"/>
        <v>5.081000000000004</v>
      </c>
      <c r="T843" s="304">
        <f t="shared" ca="1" si="378"/>
        <v>49.844610000000038</v>
      </c>
      <c r="U843" s="311">
        <f t="shared" ca="1" si="379"/>
        <v>0</v>
      </c>
      <c r="V843" s="306">
        <f t="shared" ca="1" si="380"/>
        <v>1.2266799675083471</v>
      </c>
      <c r="W843" s="304">
        <f t="shared" ca="1" si="381"/>
        <v>49.66571844348536</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2.5736350040292066E-2</v>
      </c>
      <c r="AH843" s="304">
        <f t="shared" ca="1" si="405"/>
        <v>-9.7747804055285439</v>
      </c>
    </row>
    <row r="844" spans="1:34" x14ac:dyDescent="0.2">
      <c r="A844" s="347">
        <f t="shared" ca="1" si="383"/>
        <v>1E-4</v>
      </c>
      <c r="B844" s="304">
        <f t="shared" ca="1" si="384"/>
        <v>42.423600000001116</v>
      </c>
      <c r="D844" s="306">
        <f t="shared" ca="1" si="385"/>
        <v>-0.42969253082062947</v>
      </c>
      <c r="E844" s="307">
        <f t="shared" ca="1" si="386"/>
        <v>-4.4656990472082825E-2</v>
      </c>
      <c r="F844" s="304">
        <f t="shared" ca="1" si="387"/>
        <v>0.43200684929878291</v>
      </c>
      <c r="G844" s="306">
        <f t="shared" ca="1" si="388"/>
        <v>5.047863305000174</v>
      </c>
      <c r="H844" s="307">
        <f t="shared" ca="1" si="389"/>
        <v>-114.7204911213273</v>
      </c>
      <c r="I844" s="304">
        <f t="shared" ca="1" si="390"/>
        <v>114.83149396861691</v>
      </c>
      <c r="J844" s="306">
        <f t="shared" ca="1" si="391"/>
        <v>890.86852944611644</v>
      </c>
      <c r="K844" s="307">
        <f t="shared" ca="1" si="392"/>
        <v>-13.716095251029602</v>
      </c>
      <c r="L844" s="304">
        <f t="shared" ca="1" si="377"/>
        <v>890.97411187218074</v>
      </c>
      <c r="M844" s="306">
        <f t="shared" ca="1" si="393"/>
        <v>-1.5268232817724403</v>
      </c>
      <c r="N844" s="304">
        <f t="shared" ca="1" si="394"/>
        <v>-87.4805301078745</v>
      </c>
      <c r="P844" s="310">
        <f t="shared" ca="1" si="395"/>
        <v>23</v>
      </c>
      <c r="Q844" s="304">
        <f t="shared" ca="1" si="396"/>
        <v>0</v>
      </c>
      <c r="R844" s="306">
        <f t="shared" ca="1" si="397"/>
        <v>0</v>
      </c>
      <c r="S844" s="307">
        <f t="shared" ca="1" si="398"/>
        <v>5.081000000000004</v>
      </c>
      <c r="T844" s="304">
        <f t="shared" ca="1" si="378"/>
        <v>49.844610000000038</v>
      </c>
      <c r="U844" s="311">
        <f t="shared" ca="1" si="379"/>
        <v>0</v>
      </c>
      <c r="V844" s="306">
        <f t="shared" ca="1" si="380"/>
        <v>1.2266813747630716</v>
      </c>
      <c r="W844" s="304">
        <f t="shared" ca="1" si="381"/>
        <v>49.665777645559025</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2.5724860151939311E-2</v>
      </c>
      <c r="AH844" s="304">
        <f t="shared" ca="1" si="405"/>
        <v>-9.7747920573677067</v>
      </c>
    </row>
    <row r="845" spans="1:34" x14ac:dyDescent="0.2">
      <c r="A845" s="347">
        <f t="shared" ca="1" si="383"/>
        <v>1E-4</v>
      </c>
      <c r="B845" s="304">
        <f t="shared" ca="1" si="384"/>
        <v>42.423700000001119</v>
      </c>
      <c r="D845" s="306">
        <f t="shared" ca="1" si="385"/>
        <v>-0.42968937571999982</v>
      </c>
      <c r="E845" s="307">
        <f t="shared" ca="1" si="386"/>
        <v>-4.4645188710568107E-2</v>
      </c>
      <c r="F845" s="304">
        <f t="shared" ca="1" si="387"/>
        <v>0.4320024912910172</v>
      </c>
      <c r="G845" s="306">
        <f t="shared" ca="1" si="388"/>
        <v>5.0478203360626024</v>
      </c>
      <c r="H845" s="307">
        <f t="shared" ca="1" si="389"/>
        <v>-114.72049558584617</v>
      </c>
      <c r="I845" s="304">
        <f t="shared" ca="1" si="390"/>
        <v>114.83149653996206</v>
      </c>
      <c r="J845" s="306">
        <f t="shared" ca="1" si="391"/>
        <v>890.86852944611644</v>
      </c>
      <c r="K845" s="307">
        <f t="shared" ca="1" si="392"/>
        <v>-13.72756730036496</v>
      </c>
      <c r="L845" s="304">
        <f t="shared" ca="1" si="377"/>
        <v>890.97428855240935</v>
      </c>
      <c r="M845" s="306">
        <f t="shared" ca="1" si="393"/>
        <v>-1.5268236573110148</v>
      </c>
      <c r="N845" s="304">
        <f t="shared" ca="1" si="394"/>
        <v>-87.480551624649863</v>
      </c>
      <c r="P845" s="310">
        <f t="shared" ca="1" si="395"/>
        <v>23</v>
      </c>
      <c r="Q845" s="304">
        <f t="shared" ca="1" si="396"/>
        <v>0</v>
      </c>
      <c r="R845" s="306">
        <f t="shared" ca="1" si="397"/>
        <v>0</v>
      </c>
      <c r="S845" s="307">
        <f t="shared" ca="1" si="398"/>
        <v>5.081000000000004</v>
      </c>
      <c r="T845" s="304">
        <f t="shared" ca="1" si="378"/>
        <v>49.844610000000038</v>
      </c>
      <c r="U845" s="311">
        <f t="shared" ca="1" si="379"/>
        <v>0</v>
      </c>
      <c r="V845" s="306">
        <f t="shared" ca="1" si="380"/>
        <v>1.2266827820194659</v>
      </c>
      <c r="W845" s="304">
        <f t="shared" ca="1" si="381"/>
        <v>49.665836846711585</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2.5713370442103312E-2</v>
      </c>
      <c r="AH845" s="304">
        <f t="shared" ca="1" si="405"/>
        <v>-9.7748037090255835</v>
      </c>
    </row>
    <row r="846" spans="1:34" x14ac:dyDescent="0.2">
      <c r="A846" s="347">
        <f t="shared" ca="1" si="383"/>
        <v>1E-4</v>
      </c>
      <c r="B846" s="304">
        <f t="shared" ca="1" si="384"/>
        <v>42.423800000001123</v>
      </c>
      <c r="D846" s="306">
        <f t="shared" ca="1" si="385"/>
        <v>-0.42968622063397782</v>
      </c>
      <c r="E846" s="307">
        <f t="shared" ca="1" si="386"/>
        <v>-4.4633387132538616E-2</v>
      </c>
      <c r="F846" s="304">
        <f t="shared" ca="1" si="387"/>
        <v>0.43199813361823047</v>
      </c>
      <c r="G846" s="306">
        <f t="shared" ca="1" si="388"/>
        <v>5.0477773674405393</v>
      </c>
      <c r="H846" s="307">
        <f t="shared" ca="1" si="389"/>
        <v>-114.72050004918488</v>
      </c>
      <c r="I846" s="304">
        <f t="shared" ca="1" si="390"/>
        <v>114.83149911015823</v>
      </c>
      <c r="J846" s="306">
        <f t="shared" ca="1" si="391"/>
        <v>890.86852944611644</v>
      </c>
      <c r="K846" s="307">
        <f t="shared" ca="1" si="392"/>
        <v>-13.739039350146712</v>
      </c>
      <c r="L846" s="304">
        <f t="shared" ca="1" si="377"/>
        <v>890.97446538032216</v>
      </c>
      <c r="M846" s="306">
        <f t="shared" ca="1" si="393"/>
        <v>-1.5268240328463756</v>
      </c>
      <c r="N846" s="304">
        <f t="shared" ca="1" si="394"/>
        <v>-87.480573141241095</v>
      </c>
      <c r="P846" s="310">
        <f t="shared" ca="1" si="395"/>
        <v>23</v>
      </c>
      <c r="Q846" s="304">
        <f t="shared" ca="1" si="396"/>
        <v>0</v>
      </c>
      <c r="R846" s="306">
        <f t="shared" ca="1" si="397"/>
        <v>0</v>
      </c>
      <c r="S846" s="307">
        <f t="shared" ca="1" si="398"/>
        <v>5.081000000000004</v>
      </c>
      <c r="T846" s="304">
        <f t="shared" ca="1" si="378"/>
        <v>49.844610000000038</v>
      </c>
      <c r="U846" s="311">
        <f t="shared" ca="1" si="379"/>
        <v>0</v>
      </c>
      <c r="V846" s="306">
        <f t="shared" ca="1" si="380"/>
        <v>1.2266841892775311</v>
      </c>
      <c r="W846" s="304">
        <f t="shared" ca="1" si="381"/>
        <v>49.665896046943047</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2.5701880910785846E-2</v>
      </c>
      <c r="AH846" s="304">
        <f t="shared" ca="1" si="405"/>
        <v>-9.7748153605021741</v>
      </c>
    </row>
    <row r="847" spans="1:34" x14ac:dyDescent="0.2">
      <c r="A847" s="347">
        <f t="shared" ca="1" si="383"/>
        <v>1E-4</v>
      </c>
      <c r="B847" s="304">
        <f t="shared" ca="1" si="384"/>
        <v>42.423900000001126</v>
      </c>
      <c r="D847" s="306">
        <f t="shared" ca="1" si="385"/>
        <v>-0.42968306556256625</v>
      </c>
      <c r="E847" s="307">
        <f t="shared" ca="1" si="386"/>
        <v>-4.4621585737989022E-2</v>
      </c>
      <c r="F847" s="304">
        <f t="shared" ca="1" si="387"/>
        <v>0.43199377628041968</v>
      </c>
      <c r="G847" s="306">
        <f t="shared" ca="1" si="388"/>
        <v>5.0477343991339829</v>
      </c>
      <c r="H847" s="307">
        <f t="shared" ca="1" si="389"/>
        <v>-114.72050451134345</v>
      </c>
      <c r="I847" s="304">
        <f t="shared" ca="1" si="390"/>
        <v>114.83150167920549</v>
      </c>
      <c r="J847" s="306">
        <f t="shared" ca="1" si="391"/>
        <v>890.86852944611644</v>
      </c>
      <c r="K847" s="307">
        <f t="shared" ca="1" si="392"/>
        <v>-13.750511400374737</v>
      </c>
      <c r="L847" s="304">
        <f t="shared" ca="1" si="377"/>
        <v>890.97464235591906</v>
      </c>
      <c r="M847" s="306">
        <f t="shared" ca="1" si="393"/>
        <v>-1.5268244083785232</v>
      </c>
      <c r="N847" s="304">
        <f t="shared" ca="1" si="394"/>
        <v>-87.480594657648226</v>
      </c>
      <c r="P847" s="310">
        <f t="shared" ca="1" si="395"/>
        <v>23</v>
      </c>
      <c r="Q847" s="304">
        <f t="shared" ca="1" si="396"/>
        <v>0</v>
      </c>
      <c r="R847" s="306">
        <f t="shared" ca="1" si="397"/>
        <v>0</v>
      </c>
      <c r="S847" s="307">
        <f t="shared" ca="1" si="398"/>
        <v>5.081000000000004</v>
      </c>
      <c r="T847" s="304">
        <f t="shared" ca="1" si="378"/>
        <v>49.844610000000038</v>
      </c>
      <c r="U847" s="311">
        <f t="shared" ca="1" si="379"/>
        <v>0</v>
      </c>
      <c r="V847" s="306">
        <f t="shared" ca="1" si="380"/>
        <v>1.2266855965372663</v>
      </c>
      <c r="W847" s="304">
        <f t="shared" ca="1" si="381"/>
        <v>49.665955246253453</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2.5690391557985137E-2</v>
      </c>
      <c r="AH847" s="304">
        <f t="shared" ca="1" si="405"/>
        <v>-9.7748270117974823</v>
      </c>
    </row>
    <row r="848" spans="1:34" x14ac:dyDescent="0.2">
      <c r="A848" s="347">
        <f t="shared" ca="1" si="383"/>
        <v>1E-4</v>
      </c>
      <c r="B848" s="304">
        <f t="shared" ca="1" si="384"/>
        <v>42.424000000001129</v>
      </c>
      <c r="D848" s="306">
        <f t="shared" ca="1" si="385"/>
        <v>-0.42967991050576138</v>
      </c>
      <c r="E848" s="307">
        <f t="shared" ca="1" si="386"/>
        <v>-4.4609784526910445E-2</v>
      </c>
      <c r="F848" s="304">
        <f t="shared" ca="1" si="387"/>
        <v>0.431989419277575</v>
      </c>
      <c r="G848" s="306">
        <f t="shared" ca="1" si="388"/>
        <v>5.0476914311429324</v>
      </c>
      <c r="H848" s="307">
        <f t="shared" ca="1" si="389"/>
        <v>-114.72050897232191</v>
      </c>
      <c r="I848" s="304">
        <f t="shared" ca="1" si="390"/>
        <v>114.83150424710382</v>
      </c>
      <c r="J848" s="306">
        <f t="shared" ca="1" si="391"/>
        <v>890.86852944611644</v>
      </c>
      <c r="K848" s="307">
        <f t="shared" ca="1" si="392"/>
        <v>-13.76198345104892</v>
      </c>
      <c r="L848" s="304">
        <f t="shared" ca="1" si="377"/>
        <v>890.97481947919994</v>
      </c>
      <c r="M848" s="306">
        <f t="shared" ca="1" si="393"/>
        <v>-1.5268247839074571</v>
      </c>
      <c r="N848" s="304">
        <f t="shared" ca="1" si="394"/>
        <v>-87.480616173871226</v>
      </c>
      <c r="P848" s="310">
        <f t="shared" ca="1" si="395"/>
        <v>23</v>
      </c>
      <c r="Q848" s="304">
        <f t="shared" ca="1" si="396"/>
        <v>0</v>
      </c>
      <c r="R848" s="306">
        <f t="shared" ca="1" si="397"/>
        <v>0</v>
      </c>
      <c r="S848" s="307">
        <f t="shared" ca="1" si="398"/>
        <v>5.081000000000004</v>
      </c>
      <c r="T848" s="304">
        <f t="shared" ca="1" si="378"/>
        <v>49.844610000000038</v>
      </c>
      <c r="U848" s="311">
        <f t="shared" ca="1" si="379"/>
        <v>0</v>
      </c>
      <c r="V848" s="306">
        <f t="shared" ca="1" si="380"/>
        <v>1.2266870037986712</v>
      </c>
      <c r="W848" s="304">
        <f t="shared" ca="1" si="381"/>
        <v>49.666014444642755</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2.5678902383688751E-2</v>
      </c>
      <c r="AH848" s="304">
        <f t="shared" ca="1" si="405"/>
        <v>-9.7748386629115167</v>
      </c>
    </row>
    <row r="849" spans="1:34" x14ac:dyDescent="0.2">
      <c r="A849" s="347">
        <f t="shared" ca="1" si="383"/>
        <v>1E-4</v>
      </c>
      <c r="B849" s="304">
        <f t="shared" ca="1" si="384"/>
        <v>42.424100000001133</v>
      </c>
      <c r="D849" s="306">
        <f t="shared" ca="1" si="385"/>
        <v>-0.42967675546356754</v>
      </c>
      <c r="E849" s="307">
        <f t="shared" ca="1" si="386"/>
        <v>-4.4597983499315319E-2</v>
      </c>
      <c r="F849" s="304">
        <f t="shared" ca="1" si="387"/>
        <v>0.43198506260969671</v>
      </c>
      <c r="G849" s="306">
        <f t="shared" ca="1" si="388"/>
        <v>5.0476484634673859</v>
      </c>
      <c r="H849" s="307">
        <f t="shared" ca="1" si="389"/>
        <v>-114.72051343212026</v>
      </c>
      <c r="I849" s="304">
        <f t="shared" ca="1" si="390"/>
        <v>114.83150681385327</v>
      </c>
      <c r="J849" s="306">
        <f t="shared" ca="1" si="391"/>
        <v>890.86852944611644</v>
      </c>
      <c r="K849" s="307">
        <f t="shared" ca="1" si="392"/>
        <v>-13.773455502169142</v>
      </c>
      <c r="L849" s="304">
        <f t="shared" ca="1" si="377"/>
        <v>890.97499675016479</v>
      </c>
      <c r="M849" s="306">
        <f t="shared" ca="1" si="393"/>
        <v>-1.5268251594331776</v>
      </c>
      <c r="N849" s="304">
        <f t="shared" ca="1" si="394"/>
        <v>-87.480637689910111</v>
      </c>
      <c r="P849" s="310">
        <f t="shared" ca="1" si="395"/>
        <v>23</v>
      </c>
      <c r="Q849" s="304">
        <f t="shared" ca="1" si="396"/>
        <v>0</v>
      </c>
      <c r="R849" s="306">
        <f t="shared" ca="1" si="397"/>
        <v>0</v>
      </c>
      <c r="S849" s="307">
        <f t="shared" ca="1" si="398"/>
        <v>5.081000000000004</v>
      </c>
      <c r="T849" s="304">
        <f t="shared" ca="1" si="378"/>
        <v>49.844610000000038</v>
      </c>
      <c r="U849" s="311">
        <f t="shared" ca="1" si="379"/>
        <v>0</v>
      </c>
      <c r="V849" s="306">
        <f t="shared" ca="1" si="380"/>
        <v>1.2266884110617475</v>
      </c>
      <c r="W849" s="304">
        <f t="shared" ca="1" si="381"/>
        <v>49.666073642111051</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2.5667413387907345E-2</v>
      </c>
      <c r="AH849" s="304">
        <f t="shared" ca="1" si="405"/>
        <v>-9.7748503138442668</v>
      </c>
    </row>
    <row r="850" spans="1:34" x14ac:dyDescent="0.2">
      <c r="A850" s="347">
        <f t="shared" ca="1" si="383"/>
        <v>1E-4</v>
      </c>
      <c r="B850" s="304">
        <f t="shared" ca="1" si="384"/>
        <v>42.424200000001136</v>
      </c>
      <c r="D850" s="306">
        <f t="shared" ca="1" si="385"/>
        <v>-0.42967360043598352</v>
      </c>
      <c r="E850" s="307">
        <f t="shared" ca="1" si="386"/>
        <v>-4.4586182655182327E-2</v>
      </c>
      <c r="F850" s="304">
        <f t="shared" ca="1" si="387"/>
        <v>0.43198070627677632</v>
      </c>
      <c r="G850" s="306">
        <f t="shared" ca="1" si="388"/>
        <v>5.0476054961073427</v>
      </c>
      <c r="H850" s="307">
        <f t="shared" ca="1" si="389"/>
        <v>-114.72051789073852</v>
      </c>
      <c r="I850" s="304">
        <f t="shared" ca="1" si="390"/>
        <v>114.83150937945382</v>
      </c>
      <c r="J850" s="306">
        <f t="shared" ca="1" si="391"/>
        <v>890.86852944611644</v>
      </c>
      <c r="K850" s="307">
        <f t="shared" ca="1" si="392"/>
        <v>-13.784927553735285</v>
      </c>
      <c r="L850" s="304">
        <f t="shared" ca="1" si="377"/>
        <v>890.97517416881362</v>
      </c>
      <c r="M850" s="306">
        <f t="shared" ca="1" si="393"/>
        <v>-1.5268255349556847</v>
      </c>
      <c r="N850" s="304">
        <f t="shared" ca="1" si="394"/>
        <v>-87.48065920576488</v>
      </c>
      <c r="P850" s="310">
        <f t="shared" ca="1" si="395"/>
        <v>23</v>
      </c>
      <c r="Q850" s="304">
        <f t="shared" ca="1" si="396"/>
        <v>0</v>
      </c>
      <c r="R850" s="306">
        <f t="shared" ca="1" si="397"/>
        <v>0</v>
      </c>
      <c r="S850" s="307">
        <f t="shared" ca="1" si="398"/>
        <v>5.081000000000004</v>
      </c>
      <c r="T850" s="304">
        <f t="shared" ca="1" si="378"/>
        <v>49.844610000000038</v>
      </c>
      <c r="U850" s="311">
        <f t="shared" ca="1" si="379"/>
        <v>0</v>
      </c>
      <c r="V850" s="306">
        <f t="shared" ca="1" si="380"/>
        <v>1.2266898183264929</v>
      </c>
      <c r="W850" s="304">
        <f t="shared" ca="1" si="381"/>
        <v>49.666132838658264</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2.5655924570624933E-2</v>
      </c>
      <c r="AH850" s="304">
        <f t="shared" ca="1" si="405"/>
        <v>-9.7748619645957522</v>
      </c>
    </row>
    <row r="851" spans="1:34" x14ac:dyDescent="0.2">
      <c r="A851" s="347">
        <f t="shared" ca="1" si="383"/>
        <v>1E-4</v>
      </c>
      <c r="B851" s="304">
        <f t="shared" ca="1" si="384"/>
        <v>42.424300000001139</v>
      </c>
      <c r="D851" s="306">
        <f t="shared" ca="1" si="385"/>
        <v>-0.42967044542300914</v>
      </c>
      <c r="E851" s="307">
        <f t="shared" ca="1" si="386"/>
        <v>-4.4574381994527457E-2</v>
      </c>
      <c r="F851" s="304">
        <f t="shared" ca="1" si="387"/>
        <v>0.43197635027880998</v>
      </c>
      <c r="G851" s="306">
        <f t="shared" ca="1" si="388"/>
        <v>5.0475625290628008</v>
      </c>
      <c r="H851" s="307">
        <f t="shared" ca="1" si="389"/>
        <v>-114.72052234817671</v>
      </c>
      <c r="I851" s="304">
        <f t="shared" ca="1" si="390"/>
        <v>114.8315119439055</v>
      </c>
      <c r="J851" s="306">
        <f t="shared" ca="1" si="391"/>
        <v>890.86852944611644</v>
      </c>
      <c r="K851" s="307">
        <f t="shared" ca="1" si="392"/>
        <v>-13.796399605747231</v>
      </c>
      <c r="L851" s="304">
        <f t="shared" ca="1" si="377"/>
        <v>890.97535173514621</v>
      </c>
      <c r="M851" s="306">
        <f t="shared" ca="1" si="393"/>
        <v>-1.5268259104749786</v>
      </c>
      <c r="N851" s="304">
        <f t="shared" ca="1" si="394"/>
        <v>-87.480680721435547</v>
      </c>
      <c r="P851" s="310">
        <f t="shared" ca="1" si="395"/>
        <v>23</v>
      </c>
      <c r="Q851" s="304">
        <f t="shared" ca="1" si="396"/>
        <v>0</v>
      </c>
      <c r="R851" s="306">
        <f t="shared" ca="1" si="397"/>
        <v>0</v>
      </c>
      <c r="S851" s="307">
        <f t="shared" ca="1" si="398"/>
        <v>5.081000000000004</v>
      </c>
      <c r="T851" s="304">
        <f t="shared" ca="1" si="378"/>
        <v>49.844610000000038</v>
      </c>
      <c r="U851" s="311">
        <f t="shared" ca="1" si="379"/>
        <v>0</v>
      </c>
      <c r="V851" s="306">
        <f t="shared" ca="1" si="380"/>
        <v>1.2266912255929092</v>
      </c>
      <c r="W851" s="304">
        <f t="shared" ca="1" si="381"/>
        <v>49.666192034284443</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2.5644435931855725E-2</v>
      </c>
      <c r="AH851" s="304">
        <f t="shared" ca="1" si="405"/>
        <v>-9.7748736151659568</v>
      </c>
    </row>
    <row r="852" spans="1:34" x14ac:dyDescent="0.2">
      <c r="A852" s="347">
        <f t="shared" ca="1" si="383"/>
        <v>1E-4</v>
      </c>
      <c r="B852" s="304">
        <f t="shared" ca="1" si="384"/>
        <v>42.424400000001143</v>
      </c>
      <c r="D852" s="306">
        <f t="shared" ca="1" si="385"/>
        <v>-0.42966729042464297</v>
      </c>
      <c r="E852" s="307">
        <f t="shared" ca="1" si="386"/>
        <v>-4.4562581517341826E-2</v>
      </c>
      <c r="F852" s="304">
        <f t="shared" ca="1" si="387"/>
        <v>0.43197199461579011</v>
      </c>
      <c r="G852" s="306">
        <f t="shared" ca="1" si="388"/>
        <v>5.0475195623337585</v>
      </c>
      <c r="H852" s="307">
        <f t="shared" ca="1" si="389"/>
        <v>-114.72052680443487</v>
      </c>
      <c r="I852" s="304">
        <f t="shared" ca="1" si="390"/>
        <v>114.83151450720835</v>
      </c>
      <c r="J852" s="306">
        <f t="shared" ca="1" si="391"/>
        <v>890.86852944611644</v>
      </c>
      <c r="K852" s="307">
        <f t="shared" ca="1" si="392"/>
        <v>-13.807871658204862</v>
      </c>
      <c r="L852" s="304">
        <f t="shared" ca="1" si="377"/>
        <v>890.97552944916254</v>
      </c>
      <c r="M852" s="306">
        <f t="shared" ca="1" si="393"/>
        <v>-1.5268262859910591</v>
      </c>
      <c r="N852" s="304">
        <f t="shared" ca="1" si="394"/>
        <v>-87.480702236922099</v>
      </c>
      <c r="P852" s="310">
        <f t="shared" ca="1" si="395"/>
        <v>23</v>
      </c>
      <c r="Q852" s="304">
        <f t="shared" ca="1" si="396"/>
        <v>0</v>
      </c>
      <c r="R852" s="306">
        <f t="shared" ca="1" si="397"/>
        <v>0</v>
      </c>
      <c r="S852" s="307">
        <f t="shared" ca="1" si="398"/>
        <v>5.081000000000004</v>
      </c>
      <c r="T852" s="304">
        <f t="shared" ca="1" si="378"/>
        <v>49.844610000000038</v>
      </c>
      <c r="U852" s="311">
        <f t="shared" ca="1" si="379"/>
        <v>0</v>
      </c>
      <c r="V852" s="306">
        <f t="shared" ca="1" si="380"/>
        <v>1.2266926328609957</v>
      </c>
      <c r="W852" s="304">
        <f t="shared" ca="1" si="381"/>
        <v>49.66625122898963</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2.5632947471587286E-2</v>
      </c>
      <c r="AH852" s="304">
        <f t="shared" ca="1" si="405"/>
        <v>-9.7748852655548912</v>
      </c>
    </row>
    <row r="853" spans="1:34" x14ac:dyDescent="0.2">
      <c r="A853" s="347">
        <f t="shared" ca="1" si="383"/>
        <v>1E-4</v>
      </c>
      <c r="B853" s="304">
        <f t="shared" ca="1" si="384"/>
        <v>42.424500000001146</v>
      </c>
      <c r="D853" s="306">
        <f t="shared" ca="1" si="385"/>
        <v>-0.42966413544088788</v>
      </c>
      <c r="E853" s="307">
        <f t="shared" ca="1" si="386"/>
        <v>-4.4550781223614777E-2</v>
      </c>
      <c r="F853" s="304">
        <f t="shared" ca="1" si="387"/>
        <v>0.43196763928771337</v>
      </c>
      <c r="G853" s="306">
        <f t="shared" ca="1" si="388"/>
        <v>5.0474765959202141</v>
      </c>
      <c r="H853" s="307">
        <f t="shared" ca="1" si="389"/>
        <v>-114.720531259513</v>
      </c>
      <c r="I853" s="304">
        <f t="shared" ca="1" si="390"/>
        <v>114.83151706936236</v>
      </c>
      <c r="J853" s="306">
        <f t="shared" ca="1" si="391"/>
        <v>890.86852944611644</v>
      </c>
      <c r="K853" s="307">
        <f t="shared" ca="1" si="392"/>
        <v>-13.819343711108059</v>
      </c>
      <c r="L853" s="304">
        <f t="shared" ca="1" si="377"/>
        <v>890.9757073108625</v>
      </c>
      <c r="M853" s="306">
        <f t="shared" ca="1" si="393"/>
        <v>-1.5268266615039263</v>
      </c>
      <c r="N853" s="304">
        <f t="shared" ca="1" si="394"/>
        <v>-87.480723752224534</v>
      </c>
      <c r="P853" s="310">
        <f t="shared" ca="1" si="395"/>
        <v>23</v>
      </c>
      <c r="Q853" s="304">
        <f t="shared" ca="1" si="396"/>
        <v>0</v>
      </c>
      <c r="R853" s="306">
        <f t="shared" ca="1" si="397"/>
        <v>0</v>
      </c>
      <c r="S853" s="307">
        <f t="shared" ca="1" si="398"/>
        <v>5.081000000000004</v>
      </c>
      <c r="T853" s="304">
        <f t="shared" ca="1" si="378"/>
        <v>49.844610000000038</v>
      </c>
      <c r="U853" s="311">
        <f t="shared" ca="1" si="379"/>
        <v>0</v>
      </c>
      <c r="V853" s="306">
        <f t="shared" ca="1" si="380"/>
        <v>1.2266940401307522</v>
      </c>
      <c r="W853" s="304">
        <f t="shared" ca="1" si="381"/>
        <v>49.66631042277379</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2.5621459189814288E-2</v>
      </c>
      <c r="AH853" s="304">
        <f t="shared" ca="1" si="405"/>
        <v>-9.7748969157625645</v>
      </c>
    </row>
    <row r="854" spans="1:34" x14ac:dyDescent="0.2">
      <c r="A854" s="347">
        <f t="shared" ca="1" si="383"/>
        <v>1E-4</v>
      </c>
      <c r="B854" s="304">
        <f t="shared" ca="1" si="384"/>
        <v>42.424600000001149</v>
      </c>
      <c r="D854" s="306">
        <f t="shared" ca="1" si="385"/>
        <v>-0.42966098047174167</v>
      </c>
      <c r="E854" s="307">
        <f t="shared" ca="1" si="386"/>
        <v>-4.4538981113353415E-2</v>
      </c>
      <c r="F854" s="304">
        <f t="shared" ca="1" si="387"/>
        <v>0.43196328429457292</v>
      </c>
      <c r="G854" s="306">
        <f t="shared" ca="1" si="388"/>
        <v>5.0474336298221667</v>
      </c>
      <c r="H854" s="307">
        <f t="shared" ca="1" si="389"/>
        <v>-114.72053571341111</v>
      </c>
      <c r="I854" s="304">
        <f t="shared" ca="1" si="390"/>
        <v>114.83151963036758</v>
      </c>
      <c r="J854" s="306">
        <f t="shared" ca="1" si="391"/>
        <v>890.86852944611644</v>
      </c>
      <c r="K854" s="307">
        <f t="shared" ca="1" si="392"/>
        <v>-13.830815764456705</v>
      </c>
      <c r="L854" s="304">
        <f t="shared" ca="1" si="377"/>
        <v>890.97588532024611</v>
      </c>
      <c r="M854" s="306">
        <f t="shared" ca="1" si="393"/>
        <v>-1.5268270370135801</v>
      </c>
      <c r="N854" s="304">
        <f t="shared" ca="1" si="394"/>
        <v>-87.480745267342868</v>
      </c>
      <c r="P854" s="310">
        <f t="shared" ca="1" si="395"/>
        <v>23</v>
      </c>
      <c r="Q854" s="304">
        <f t="shared" ca="1" si="396"/>
        <v>0</v>
      </c>
      <c r="R854" s="306">
        <f t="shared" ca="1" si="397"/>
        <v>0</v>
      </c>
      <c r="S854" s="307">
        <f t="shared" ca="1" si="398"/>
        <v>5.081000000000004</v>
      </c>
      <c r="T854" s="304">
        <f t="shared" ca="1" si="378"/>
        <v>49.844610000000038</v>
      </c>
      <c r="U854" s="311">
        <f t="shared" ca="1" si="379"/>
        <v>0</v>
      </c>
      <c r="V854" s="306">
        <f t="shared" ca="1" si="380"/>
        <v>1.226695447402179</v>
      </c>
      <c r="W854" s="304">
        <f t="shared" ca="1" si="381"/>
        <v>49.666369615636953</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2.560997108654206E-2</v>
      </c>
      <c r="AH854" s="304">
        <f t="shared" ca="1" si="405"/>
        <v>-9.7749085657889694</v>
      </c>
    </row>
    <row r="855" spans="1:34" x14ac:dyDescent="0.2">
      <c r="A855" s="347">
        <f t="shared" ca="1" si="383"/>
        <v>1E-4</v>
      </c>
      <c r="B855" s="304">
        <f t="shared" ca="1" si="384"/>
        <v>42.424700000001152</v>
      </c>
      <c r="D855" s="306">
        <f t="shared" ca="1" si="385"/>
        <v>-0.42965782551720694</v>
      </c>
      <c r="E855" s="307">
        <f t="shared" ca="1" si="386"/>
        <v>-4.4527181186555964E-2</v>
      </c>
      <c r="F855" s="304">
        <f t="shared" ca="1" si="387"/>
        <v>0.43195892963636606</v>
      </c>
      <c r="G855" s="306">
        <f t="shared" ca="1" si="388"/>
        <v>5.0473906640396153</v>
      </c>
      <c r="H855" s="307">
        <f t="shared" ca="1" si="389"/>
        <v>-114.72054016612923</v>
      </c>
      <c r="I855" s="304">
        <f t="shared" ca="1" si="390"/>
        <v>114.83152219022398</v>
      </c>
      <c r="J855" s="306">
        <f t="shared" ca="1" si="391"/>
        <v>890.86852944611644</v>
      </c>
      <c r="K855" s="307">
        <f t="shared" ca="1" si="392"/>
        <v>-13.842287818250682</v>
      </c>
      <c r="L855" s="304">
        <f t="shared" ca="1" si="377"/>
        <v>890.97606347731323</v>
      </c>
      <c r="M855" s="306">
        <f t="shared" ca="1" si="393"/>
        <v>-1.526827412520021</v>
      </c>
      <c r="N855" s="304">
        <f t="shared" ca="1" si="394"/>
        <v>-87.480766782277115</v>
      </c>
      <c r="P855" s="310">
        <f t="shared" ca="1" si="395"/>
        <v>23</v>
      </c>
      <c r="Q855" s="304">
        <f t="shared" ca="1" si="396"/>
        <v>0</v>
      </c>
      <c r="R855" s="306">
        <f t="shared" ca="1" si="397"/>
        <v>0</v>
      </c>
      <c r="S855" s="307">
        <f t="shared" ca="1" si="398"/>
        <v>5.081000000000004</v>
      </c>
      <c r="T855" s="304">
        <f t="shared" ca="1" si="378"/>
        <v>49.844610000000038</v>
      </c>
      <c r="U855" s="311">
        <f t="shared" ca="1" si="379"/>
        <v>0</v>
      </c>
      <c r="V855" s="306">
        <f t="shared" ca="1" si="380"/>
        <v>1.2266968546752759</v>
      </c>
      <c r="W855" s="304">
        <f t="shared" ca="1" si="381"/>
        <v>49.666428807579116</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2.5598483161765273E-2</v>
      </c>
      <c r="AH855" s="304">
        <f t="shared" ca="1" si="405"/>
        <v>-9.7749202156341095</v>
      </c>
    </row>
    <row r="856" spans="1:34" x14ac:dyDescent="0.2">
      <c r="A856" s="347">
        <f t="shared" ca="1" si="383"/>
        <v>1E-4</v>
      </c>
      <c r="B856" s="304">
        <f t="shared" ca="1" si="384"/>
        <v>42.424800000001156</v>
      </c>
      <c r="D856" s="306">
        <f t="shared" ca="1" si="385"/>
        <v>-0.42965467057727996</v>
      </c>
      <c r="E856" s="307">
        <f t="shared" ca="1" si="386"/>
        <v>-4.4515381443215318E-2</v>
      </c>
      <c r="F856" s="304">
        <f t="shared" ca="1" si="387"/>
        <v>0.43195457531308301</v>
      </c>
      <c r="G856" s="306">
        <f t="shared" ca="1" si="388"/>
        <v>5.0473476985725574</v>
      </c>
      <c r="H856" s="307">
        <f t="shared" ca="1" si="389"/>
        <v>-114.72054461766737</v>
      </c>
      <c r="I856" s="304">
        <f t="shared" ca="1" si="390"/>
        <v>114.83152474893163</v>
      </c>
      <c r="J856" s="306">
        <f t="shared" ca="1" si="391"/>
        <v>890.86852944611644</v>
      </c>
      <c r="K856" s="307">
        <f t="shared" ca="1" si="392"/>
        <v>-13.853759872489873</v>
      </c>
      <c r="L856" s="304">
        <f t="shared" ca="1" si="377"/>
        <v>890.97624178206377</v>
      </c>
      <c r="M856" s="306">
        <f t="shared" ca="1" si="393"/>
        <v>-1.5268277880232484</v>
      </c>
      <c r="N856" s="304">
        <f t="shared" ca="1" si="394"/>
        <v>-87.480788297027232</v>
      </c>
      <c r="P856" s="310">
        <f t="shared" ca="1" si="395"/>
        <v>23</v>
      </c>
      <c r="Q856" s="304">
        <f t="shared" ca="1" si="396"/>
        <v>0</v>
      </c>
      <c r="R856" s="306">
        <f t="shared" ca="1" si="397"/>
        <v>0</v>
      </c>
      <c r="S856" s="307">
        <f t="shared" ca="1" si="398"/>
        <v>5.081000000000004</v>
      </c>
      <c r="T856" s="304">
        <f t="shared" ca="1" si="378"/>
        <v>49.844610000000038</v>
      </c>
      <c r="U856" s="311">
        <f t="shared" ca="1" si="379"/>
        <v>0</v>
      </c>
      <c r="V856" s="306">
        <f t="shared" ca="1" si="380"/>
        <v>1.2266982619500431</v>
      </c>
      <c r="W856" s="304">
        <f t="shared" ca="1" si="381"/>
        <v>49.666487998600324</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2.5586995415483926E-2</v>
      </c>
      <c r="AH856" s="304">
        <f t="shared" ca="1" si="405"/>
        <v>-9.7749318652979884</v>
      </c>
    </row>
    <row r="857" spans="1:34" x14ac:dyDescent="0.2">
      <c r="A857" s="347">
        <f t="shared" ca="1" si="383"/>
        <v>1E-4</v>
      </c>
      <c r="B857" s="304">
        <f t="shared" ca="1" si="384"/>
        <v>42.424900000001159</v>
      </c>
      <c r="D857" s="306">
        <f t="shared" ca="1" si="385"/>
        <v>-0.42965151565196552</v>
      </c>
      <c r="E857" s="307">
        <f t="shared" ca="1" si="386"/>
        <v>-4.4503581883331478E-2</v>
      </c>
      <c r="F857" s="304">
        <f t="shared" ca="1" si="387"/>
        <v>0.43195022132472344</v>
      </c>
      <c r="G857" s="306">
        <f t="shared" ca="1" si="388"/>
        <v>5.047304733420992</v>
      </c>
      <c r="H857" s="307">
        <f t="shared" ca="1" si="389"/>
        <v>-114.72054906802556</v>
      </c>
      <c r="I857" s="304">
        <f t="shared" ca="1" si="390"/>
        <v>114.8315273064905</v>
      </c>
      <c r="J857" s="306">
        <f t="shared" ca="1" si="391"/>
        <v>890.86852944611644</v>
      </c>
      <c r="K857" s="307">
        <f t="shared" ca="1" si="392"/>
        <v>-13.865231927174158</v>
      </c>
      <c r="L857" s="304">
        <f t="shared" ca="1" si="377"/>
        <v>890.97642023449782</v>
      </c>
      <c r="M857" s="306">
        <f t="shared" ca="1" si="393"/>
        <v>-1.5268281635232628</v>
      </c>
      <c r="N857" s="304">
        <f t="shared" ca="1" si="394"/>
        <v>-87.480809811593261</v>
      </c>
      <c r="P857" s="310">
        <f t="shared" ca="1" si="395"/>
        <v>23</v>
      </c>
      <c r="Q857" s="304">
        <f t="shared" ca="1" si="396"/>
        <v>0</v>
      </c>
      <c r="R857" s="306">
        <f t="shared" ca="1" si="397"/>
        <v>0</v>
      </c>
      <c r="S857" s="307">
        <f t="shared" ca="1" si="398"/>
        <v>5.081000000000004</v>
      </c>
      <c r="T857" s="304">
        <f t="shared" ca="1" si="378"/>
        <v>49.844610000000038</v>
      </c>
      <c r="U857" s="311">
        <f t="shared" ca="1" si="379"/>
        <v>0</v>
      </c>
      <c r="V857" s="306">
        <f t="shared" ca="1" si="380"/>
        <v>1.2266996692264802</v>
      </c>
      <c r="W857" s="304">
        <f t="shared" ca="1" si="381"/>
        <v>49.666547188700555</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2.5575507847689138E-2</v>
      </c>
      <c r="AH857" s="304">
        <f t="shared" ca="1" si="405"/>
        <v>-9.7749435147806114</v>
      </c>
    </row>
    <row r="858" spans="1:34" x14ac:dyDescent="0.2">
      <c r="A858" s="347">
        <f t="shared" ca="1" si="383"/>
        <v>1E-4</v>
      </c>
      <c r="B858" s="304">
        <f t="shared" ca="1" si="384"/>
        <v>42.425000000001162</v>
      </c>
      <c r="D858" s="306">
        <f t="shared" ca="1" si="385"/>
        <v>-0.42964836074125951</v>
      </c>
      <c r="E858" s="307">
        <f t="shared" ca="1" si="386"/>
        <v>-4.4491782506902666E-2</v>
      </c>
      <c r="F858" s="304">
        <f t="shared" ca="1" si="387"/>
        <v>0.43194586767127774</v>
      </c>
      <c r="G858" s="306">
        <f t="shared" ca="1" si="388"/>
        <v>5.0472617685849182</v>
      </c>
      <c r="H858" s="307">
        <f t="shared" ca="1" si="389"/>
        <v>-114.72055351720381</v>
      </c>
      <c r="I858" s="304">
        <f t="shared" ca="1" si="390"/>
        <v>114.83152986290065</v>
      </c>
      <c r="J858" s="306">
        <f t="shared" ca="1" si="391"/>
        <v>890.86852944611644</v>
      </c>
      <c r="K858" s="307">
        <f t="shared" ca="1" si="392"/>
        <v>-13.876703982303418</v>
      </c>
      <c r="L858" s="304">
        <f t="shared" ca="1" si="377"/>
        <v>890.97659883461495</v>
      </c>
      <c r="M858" s="306">
        <f t="shared" ca="1" si="393"/>
        <v>-1.526828539020064</v>
      </c>
      <c r="N858" s="304">
        <f t="shared" ca="1" si="394"/>
        <v>-87.480831325975203</v>
      </c>
      <c r="P858" s="310">
        <f t="shared" ca="1" si="395"/>
        <v>23</v>
      </c>
      <c r="Q858" s="304">
        <f t="shared" ca="1" si="396"/>
        <v>0</v>
      </c>
      <c r="R858" s="306">
        <f t="shared" ca="1" si="397"/>
        <v>0</v>
      </c>
      <c r="S858" s="307">
        <f t="shared" ca="1" si="398"/>
        <v>5.081000000000004</v>
      </c>
      <c r="T858" s="304">
        <f t="shared" ca="1" si="378"/>
        <v>49.844610000000038</v>
      </c>
      <c r="U858" s="311">
        <f t="shared" ca="1" si="379"/>
        <v>0</v>
      </c>
      <c r="V858" s="306">
        <f t="shared" ca="1" si="380"/>
        <v>1.2267010765045874</v>
      </c>
      <c r="W858" s="304">
        <f t="shared" ca="1" si="381"/>
        <v>49.666606377879837</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2.5564020458388015E-2</v>
      </c>
      <c r="AH858" s="304">
        <f t="shared" ca="1" si="405"/>
        <v>-9.774955164081975</v>
      </c>
    </row>
    <row r="859" spans="1:34" x14ac:dyDescent="0.2">
      <c r="A859" s="347">
        <f t="shared" ca="1" si="383"/>
        <v>1E-4</v>
      </c>
      <c r="B859" s="304">
        <f t="shared" ca="1" si="384"/>
        <v>42.425100000001166</v>
      </c>
      <c r="D859" s="306">
        <f t="shared" ca="1" si="385"/>
        <v>-0.42964520584516469</v>
      </c>
      <c r="E859" s="307">
        <f t="shared" ca="1" si="386"/>
        <v>-4.4479983313923555E-2</v>
      </c>
      <c r="F859" s="304">
        <f t="shared" ca="1" si="387"/>
        <v>0.43194151435274297</v>
      </c>
      <c r="G859" s="306">
        <f t="shared" ca="1" si="388"/>
        <v>5.0472188040643333</v>
      </c>
      <c r="H859" s="307">
        <f t="shared" ca="1" si="389"/>
        <v>-114.72055796520215</v>
      </c>
      <c r="I859" s="304">
        <f t="shared" ca="1" si="390"/>
        <v>114.83153241816207</v>
      </c>
      <c r="J859" s="306">
        <f t="shared" ca="1" si="391"/>
        <v>890.86852944611644</v>
      </c>
      <c r="K859" s="307">
        <f t="shared" ca="1" si="392"/>
        <v>-13.888176037877539</v>
      </c>
      <c r="L859" s="304">
        <f t="shared" ca="1" si="377"/>
        <v>890.97677758241548</v>
      </c>
      <c r="M859" s="306">
        <f t="shared" ca="1" si="393"/>
        <v>-1.526828914513652</v>
      </c>
      <c r="N859" s="304">
        <f t="shared" ca="1" si="394"/>
        <v>-87.480852840173029</v>
      </c>
      <c r="P859" s="310">
        <f t="shared" ca="1" si="395"/>
        <v>23</v>
      </c>
      <c r="Q859" s="304">
        <f t="shared" ca="1" si="396"/>
        <v>0</v>
      </c>
      <c r="R859" s="306">
        <f t="shared" ca="1" si="397"/>
        <v>0</v>
      </c>
      <c r="S859" s="307">
        <f t="shared" ca="1" si="398"/>
        <v>5.081000000000004</v>
      </c>
      <c r="T859" s="304">
        <f t="shared" ca="1" si="378"/>
        <v>49.844610000000038</v>
      </c>
      <c r="U859" s="311">
        <f t="shared" ca="1" si="379"/>
        <v>0</v>
      </c>
      <c r="V859" s="306">
        <f t="shared" ca="1" si="380"/>
        <v>1.2267024837843652</v>
      </c>
      <c r="W859" s="304">
        <f t="shared" ca="1" si="381"/>
        <v>49.666665566138178</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2.5552533247571674E-2</v>
      </c>
      <c r="AH859" s="304">
        <f t="shared" ca="1" si="405"/>
        <v>-9.7749668132020862</v>
      </c>
    </row>
    <row r="860" spans="1:34" x14ac:dyDescent="0.2">
      <c r="A860" s="347">
        <f t="shared" ca="1" si="383"/>
        <v>1E-4</v>
      </c>
      <c r="B860" s="304">
        <f t="shared" ca="1" si="384"/>
        <v>42.425200000001169</v>
      </c>
      <c r="D860" s="306">
        <f t="shared" ca="1" si="385"/>
        <v>-0.42964205096368135</v>
      </c>
      <c r="E860" s="307">
        <f t="shared" ca="1" si="386"/>
        <v>-4.4468184304397695E-2</v>
      </c>
      <c r="F860" s="304">
        <f t="shared" ca="1" si="387"/>
        <v>0.43193716136911453</v>
      </c>
      <c r="G860" s="306">
        <f t="shared" ca="1" si="388"/>
        <v>5.0471758398592366</v>
      </c>
      <c r="H860" s="307">
        <f t="shared" ca="1" si="389"/>
        <v>-114.72056241202058</v>
      </c>
      <c r="I860" s="304">
        <f t="shared" ca="1" si="390"/>
        <v>114.83153497227478</v>
      </c>
      <c r="J860" s="306">
        <f t="shared" ca="1" si="391"/>
        <v>890.86852944611644</v>
      </c>
      <c r="K860" s="307">
        <f t="shared" ca="1" si="392"/>
        <v>-13.899648093896401</v>
      </c>
      <c r="L860" s="304">
        <f t="shared" ca="1" si="377"/>
        <v>890.97695647789919</v>
      </c>
      <c r="M860" s="306">
        <f t="shared" ca="1" si="393"/>
        <v>-1.526829290004027</v>
      </c>
      <c r="N860" s="304">
        <f t="shared" ca="1" si="394"/>
        <v>-87.480874354186753</v>
      </c>
      <c r="P860" s="310">
        <f t="shared" ca="1" si="395"/>
        <v>23</v>
      </c>
      <c r="Q860" s="304">
        <f t="shared" ca="1" si="396"/>
        <v>0</v>
      </c>
      <c r="R860" s="306">
        <f t="shared" ca="1" si="397"/>
        <v>0</v>
      </c>
      <c r="S860" s="307">
        <f t="shared" ca="1" si="398"/>
        <v>5.081000000000004</v>
      </c>
      <c r="T860" s="304">
        <f t="shared" ca="1" si="378"/>
        <v>49.844610000000038</v>
      </c>
      <c r="U860" s="311">
        <f t="shared" ca="1" si="379"/>
        <v>0</v>
      </c>
      <c r="V860" s="306">
        <f t="shared" ca="1" si="380"/>
        <v>1.2267038910658126</v>
      </c>
      <c r="W860" s="304">
        <f t="shared" ca="1" si="381"/>
        <v>49.66672475347557</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2.5541046215240115E-2</v>
      </c>
      <c r="AH860" s="304">
        <f t="shared" ca="1" si="405"/>
        <v>-9.774978462140945</v>
      </c>
    </row>
    <row r="861" spans="1:34" x14ac:dyDescent="0.2">
      <c r="A861" s="347">
        <f t="shared" ca="1" si="383"/>
        <v>1E-4</v>
      </c>
      <c r="B861" s="304">
        <f t="shared" ca="1" si="384"/>
        <v>42.425300000001172</v>
      </c>
      <c r="D861" s="306">
        <f t="shared" ca="1" si="385"/>
        <v>-0.42963889609680761</v>
      </c>
      <c r="E861" s="307">
        <f t="shared" ca="1" si="386"/>
        <v>-4.4456385478321536E-2</v>
      </c>
      <c r="F861" s="304">
        <f t="shared" ca="1" si="387"/>
        <v>0.43193280872038486</v>
      </c>
      <c r="G861" s="306">
        <f t="shared" ca="1" si="388"/>
        <v>5.047132875969627</v>
      </c>
      <c r="H861" s="307">
        <f t="shared" ca="1" si="389"/>
        <v>-114.72056685765914</v>
      </c>
      <c r="I861" s="304">
        <f t="shared" ca="1" si="390"/>
        <v>114.83153752523883</v>
      </c>
      <c r="J861" s="306">
        <f t="shared" ca="1" si="391"/>
        <v>890.86852944611644</v>
      </c>
      <c r="K861" s="307">
        <f t="shared" ca="1" si="392"/>
        <v>-13.911120150359885</v>
      </c>
      <c r="L861" s="304">
        <f t="shared" ca="1" si="377"/>
        <v>890.97713552106586</v>
      </c>
      <c r="M861" s="306">
        <f t="shared" ca="1" si="393"/>
        <v>-1.526829665491189</v>
      </c>
      <c r="N861" s="304">
        <f t="shared" ca="1" si="394"/>
        <v>-87.480895868016404</v>
      </c>
      <c r="P861" s="310">
        <f t="shared" ca="1" si="395"/>
        <v>23</v>
      </c>
      <c r="Q861" s="304">
        <f t="shared" ca="1" si="396"/>
        <v>0</v>
      </c>
      <c r="R861" s="306">
        <f t="shared" ca="1" si="397"/>
        <v>0</v>
      </c>
      <c r="S861" s="307">
        <f t="shared" ca="1" si="398"/>
        <v>5.081000000000004</v>
      </c>
      <c r="T861" s="304">
        <f t="shared" ca="1" si="378"/>
        <v>49.844610000000038</v>
      </c>
      <c r="U861" s="311">
        <f t="shared" ca="1" si="379"/>
        <v>0</v>
      </c>
      <c r="V861" s="306">
        <f t="shared" ca="1" si="380"/>
        <v>1.2267052983489302</v>
      </c>
      <c r="W861" s="304">
        <f t="shared" ca="1" si="381"/>
        <v>49.666783939892078</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2.5529559361395116E-2</v>
      </c>
      <c r="AH861" s="304">
        <f t="shared" ca="1" si="405"/>
        <v>-9.7749901108985497</v>
      </c>
    </row>
    <row r="862" spans="1:34" x14ac:dyDescent="0.2">
      <c r="A862" s="347">
        <f t="shared" ca="1" si="383"/>
        <v>1E-4</v>
      </c>
      <c r="B862" s="304">
        <f t="shared" ca="1" si="384"/>
        <v>42.425400000001176</v>
      </c>
      <c r="D862" s="306">
        <f t="shared" ca="1" si="385"/>
        <v>-0.4296357412445444</v>
      </c>
      <c r="E862" s="307">
        <f t="shared" ca="1" si="386"/>
        <v>-4.4444586835680866E-2</v>
      </c>
      <c r="F862" s="304">
        <f t="shared" ca="1" si="387"/>
        <v>0.43192845640654831</v>
      </c>
      <c r="G862" s="306">
        <f t="shared" ca="1" si="388"/>
        <v>5.0470899123955029</v>
      </c>
      <c r="H862" s="307">
        <f t="shared" ca="1" si="389"/>
        <v>-114.72057130211782</v>
      </c>
      <c r="I862" s="304">
        <f t="shared" ca="1" si="390"/>
        <v>114.83154007705419</v>
      </c>
      <c r="J862" s="306">
        <f t="shared" ca="1" si="391"/>
        <v>890.86852944611644</v>
      </c>
      <c r="K862" s="307">
        <f t="shared" ca="1" si="392"/>
        <v>-13.922592207267874</v>
      </c>
      <c r="L862" s="304">
        <f t="shared" ca="1" si="377"/>
        <v>890.9773147119156</v>
      </c>
      <c r="M862" s="306">
        <f t="shared" ca="1" si="393"/>
        <v>-1.5268300409751379</v>
      </c>
      <c r="N862" s="304">
        <f t="shared" ca="1" si="394"/>
        <v>-87.480917381661953</v>
      </c>
      <c r="P862" s="310">
        <f t="shared" ca="1" si="395"/>
        <v>23</v>
      </c>
      <c r="Q862" s="304">
        <f t="shared" ca="1" si="396"/>
        <v>0</v>
      </c>
      <c r="R862" s="306">
        <f t="shared" ca="1" si="397"/>
        <v>0</v>
      </c>
      <c r="S862" s="307">
        <f t="shared" ca="1" si="398"/>
        <v>5.081000000000004</v>
      </c>
      <c r="T862" s="304">
        <f t="shared" ca="1" si="378"/>
        <v>49.844610000000038</v>
      </c>
      <c r="U862" s="311">
        <f t="shared" ca="1" si="379"/>
        <v>0</v>
      </c>
      <c r="V862" s="306">
        <f t="shared" ca="1" si="380"/>
        <v>1.2267067056337184</v>
      </c>
      <c r="W862" s="304">
        <f t="shared" ca="1" si="381"/>
        <v>49.666843125387672</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2.551807268602424E-2</v>
      </c>
      <c r="AH862" s="304">
        <f t="shared" ca="1" si="405"/>
        <v>-9.7750017594749146</v>
      </c>
    </row>
    <row r="863" spans="1:34" x14ac:dyDescent="0.2">
      <c r="A863" s="347">
        <f t="shared" ca="1" si="383"/>
        <v>1E-4</v>
      </c>
      <c r="B863" s="304">
        <f t="shared" ca="1" si="384"/>
        <v>42.425500000001179</v>
      </c>
      <c r="D863" s="306">
        <f t="shared" ca="1" si="385"/>
        <v>-0.42963258640689383</v>
      </c>
      <c r="E863" s="307">
        <f t="shared" ca="1" si="386"/>
        <v>-4.4432788376488119E-2</v>
      </c>
      <c r="F863" s="304">
        <f t="shared" ca="1" si="387"/>
        <v>0.43192410442760298</v>
      </c>
      <c r="G863" s="306">
        <f t="shared" ca="1" si="388"/>
        <v>5.0470469491368624</v>
      </c>
      <c r="H863" s="307">
        <f t="shared" ca="1" si="389"/>
        <v>-114.72057574539666</v>
      </c>
      <c r="I863" s="304">
        <f t="shared" ca="1" si="390"/>
        <v>114.83154262772091</v>
      </c>
      <c r="J863" s="306">
        <f t="shared" ca="1" si="391"/>
        <v>890.86852944611644</v>
      </c>
      <c r="K863" s="307">
        <f t="shared" ca="1" si="392"/>
        <v>-13.93406426462025</v>
      </c>
      <c r="L863" s="304">
        <f t="shared" ca="1" si="377"/>
        <v>890.97749405044829</v>
      </c>
      <c r="M863" s="306">
        <f t="shared" ca="1" si="393"/>
        <v>-1.5268304164558739</v>
      </c>
      <c r="N863" s="304">
        <f t="shared" ca="1" si="394"/>
        <v>-87.480938895123415</v>
      </c>
      <c r="P863" s="310">
        <f t="shared" ca="1" si="395"/>
        <v>23</v>
      </c>
      <c r="Q863" s="304">
        <f t="shared" ca="1" si="396"/>
        <v>0</v>
      </c>
      <c r="R863" s="306">
        <f t="shared" ca="1" si="397"/>
        <v>0</v>
      </c>
      <c r="S863" s="307">
        <f t="shared" ca="1" si="398"/>
        <v>5.081000000000004</v>
      </c>
      <c r="T863" s="304">
        <f t="shared" ca="1" si="378"/>
        <v>49.844610000000038</v>
      </c>
      <c r="U863" s="311">
        <f t="shared" ca="1" si="379"/>
        <v>0</v>
      </c>
      <c r="V863" s="306">
        <f t="shared" ca="1" si="380"/>
        <v>1.2267081129201762</v>
      </c>
      <c r="W863" s="304">
        <f t="shared" ca="1" si="381"/>
        <v>49.666902309962367</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2.5506586189132818E-2</v>
      </c>
      <c r="AH863" s="304">
        <f t="shared" ca="1" si="405"/>
        <v>-9.7750134078700324</v>
      </c>
    </row>
    <row r="864" spans="1:34" x14ac:dyDescent="0.2">
      <c r="A864" s="347">
        <f t="shared" ca="1" si="383"/>
        <v>1E-4</v>
      </c>
      <c r="B864" s="304">
        <f t="shared" ca="1" si="384"/>
        <v>42.425600000001182</v>
      </c>
      <c r="D864" s="306">
        <f t="shared" ca="1" si="385"/>
        <v>-0.42962943158385219</v>
      </c>
      <c r="E864" s="307">
        <f t="shared" ca="1" si="386"/>
        <v>-4.4420990100734414E-2</v>
      </c>
      <c r="F864" s="304">
        <f t="shared" ca="1" si="387"/>
        <v>0.43191975278353906</v>
      </c>
      <c r="G864" s="306">
        <f t="shared" ca="1" si="388"/>
        <v>5.0470039861937037</v>
      </c>
      <c r="H864" s="307">
        <f t="shared" ca="1" si="389"/>
        <v>-114.72058018749567</v>
      </c>
      <c r="I864" s="304">
        <f t="shared" ca="1" si="390"/>
        <v>114.83154517723898</v>
      </c>
      <c r="J864" s="306">
        <f t="shared" ca="1" si="391"/>
        <v>890.86852944611644</v>
      </c>
      <c r="K864" s="307">
        <f t="shared" ca="1" si="392"/>
        <v>-13.945536322416896</v>
      </c>
      <c r="L864" s="304">
        <f t="shared" ca="1" si="377"/>
        <v>890.97767353666381</v>
      </c>
      <c r="M864" s="306">
        <f t="shared" ca="1" si="393"/>
        <v>-1.526830791933397</v>
      </c>
      <c r="N864" s="304">
        <f t="shared" ca="1" si="394"/>
        <v>-87.48096040840079</v>
      </c>
      <c r="P864" s="310">
        <f t="shared" ca="1" si="395"/>
        <v>23</v>
      </c>
      <c r="Q864" s="304">
        <f t="shared" ca="1" si="396"/>
        <v>0</v>
      </c>
      <c r="R864" s="306">
        <f t="shared" ca="1" si="397"/>
        <v>0</v>
      </c>
      <c r="S864" s="307">
        <f t="shared" ca="1" si="398"/>
        <v>5.081000000000004</v>
      </c>
      <c r="T864" s="304">
        <f t="shared" ca="1" si="378"/>
        <v>49.844610000000038</v>
      </c>
      <c r="U864" s="311">
        <f t="shared" ca="1" si="379"/>
        <v>0</v>
      </c>
      <c r="V864" s="306">
        <f t="shared" ca="1" si="380"/>
        <v>1.2267095202083038</v>
      </c>
      <c r="W864" s="304">
        <f t="shared" ca="1" si="381"/>
        <v>49.666961493616142</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2.5495099870715521E-2</v>
      </c>
      <c r="AH864" s="304">
        <f t="shared" ca="1" si="405"/>
        <v>-9.7750250560839067</v>
      </c>
    </row>
    <row r="865" spans="1:34" x14ac:dyDescent="0.2">
      <c r="A865" s="347">
        <f t="shared" ca="1" si="383"/>
        <v>1E-4</v>
      </c>
      <c r="B865" s="304">
        <f t="shared" ca="1" si="384"/>
        <v>42.425700000001186</v>
      </c>
      <c r="D865" s="306">
        <f t="shared" ca="1" si="385"/>
        <v>-0.42962627677542159</v>
      </c>
      <c r="E865" s="307">
        <f t="shared" ca="1" si="386"/>
        <v>-4.4409192008428633E-2</v>
      </c>
      <c r="F865" s="304">
        <f t="shared" ca="1" si="387"/>
        <v>0.43191540147435425</v>
      </c>
      <c r="G865" s="306">
        <f t="shared" ca="1" si="388"/>
        <v>5.046961023566026</v>
      </c>
      <c r="H865" s="307">
        <f t="shared" ca="1" si="389"/>
        <v>-114.72058462841487</v>
      </c>
      <c r="I865" s="304">
        <f t="shared" ca="1" si="390"/>
        <v>114.83154772560846</v>
      </c>
      <c r="J865" s="306">
        <f t="shared" ca="1" si="391"/>
        <v>890.86852944611644</v>
      </c>
      <c r="K865" s="307">
        <f t="shared" ca="1" si="392"/>
        <v>-13.95700838065769</v>
      </c>
      <c r="L865" s="304">
        <f t="shared" ca="1" si="377"/>
        <v>890.97785317056207</v>
      </c>
      <c r="M865" s="306">
        <f t="shared" ca="1" si="393"/>
        <v>-1.5268311674077071</v>
      </c>
      <c r="N865" s="304">
        <f t="shared" ca="1" si="394"/>
        <v>-87.480981921494063</v>
      </c>
      <c r="P865" s="310">
        <f t="shared" ca="1" si="395"/>
        <v>23</v>
      </c>
      <c r="Q865" s="304">
        <f t="shared" ca="1" si="396"/>
        <v>0</v>
      </c>
      <c r="R865" s="306">
        <f t="shared" ca="1" si="397"/>
        <v>0</v>
      </c>
      <c r="S865" s="307">
        <f t="shared" ca="1" si="398"/>
        <v>5.081000000000004</v>
      </c>
      <c r="T865" s="304">
        <f t="shared" ca="1" si="378"/>
        <v>49.844610000000038</v>
      </c>
      <c r="U865" s="311">
        <f t="shared" ca="1" si="379"/>
        <v>0</v>
      </c>
      <c r="V865" s="306">
        <f t="shared" ca="1" si="380"/>
        <v>1.2267109274981021</v>
      </c>
      <c r="W865" s="304">
        <f t="shared" ca="1" si="381"/>
        <v>49.66702067634909</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2.5483613730781229E-2</v>
      </c>
      <c r="AH865" s="304">
        <f t="shared" ca="1" si="405"/>
        <v>-9.7750367041165322</v>
      </c>
    </row>
    <row r="866" spans="1:34" x14ac:dyDescent="0.2">
      <c r="A866" s="347">
        <f t="shared" ca="1" si="383"/>
        <v>1E-4</v>
      </c>
      <c r="B866" s="304">
        <f t="shared" ca="1" si="384"/>
        <v>42.425800000001189</v>
      </c>
      <c r="D866" s="306">
        <f t="shared" ca="1" si="385"/>
        <v>-0.42962312198160335</v>
      </c>
      <c r="E866" s="307">
        <f t="shared" ca="1" si="386"/>
        <v>-4.4397394099545906E-2</v>
      </c>
      <c r="F866" s="304">
        <f t="shared" ca="1" si="387"/>
        <v>0.43191105050004219</v>
      </c>
      <c r="G866" s="306">
        <f t="shared" ca="1" si="388"/>
        <v>5.0469180612538276</v>
      </c>
      <c r="H866" s="307">
        <f t="shared" ca="1" si="389"/>
        <v>-114.72058906815428</v>
      </c>
      <c r="I866" s="304">
        <f t="shared" ca="1" si="390"/>
        <v>114.83155027282933</v>
      </c>
      <c r="J866" s="306">
        <f t="shared" ca="1" si="391"/>
        <v>890.86852944611644</v>
      </c>
      <c r="K866" s="307">
        <f t="shared" ca="1" si="392"/>
        <v>-13.968480439342519</v>
      </c>
      <c r="L866" s="304">
        <f t="shared" ca="1" si="377"/>
        <v>890.97803295214317</v>
      </c>
      <c r="M866" s="306">
        <f t="shared" ca="1" si="393"/>
        <v>-1.5268315428788042</v>
      </c>
      <c r="N866" s="304">
        <f t="shared" ca="1" si="394"/>
        <v>-87.481003434403263</v>
      </c>
      <c r="P866" s="310">
        <f t="shared" ca="1" si="395"/>
        <v>23</v>
      </c>
      <c r="Q866" s="304">
        <f t="shared" ca="1" si="396"/>
        <v>0</v>
      </c>
      <c r="R866" s="306">
        <f t="shared" ca="1" si="397"/>
        <v>0</v>
      </c>
      <c r="S866" s="307">
        <f t="shared" ca="1" si="398"/>
        <v>5.081000000000004</v>
      </c>
      <c r="T866" s="304">
        <f t="shared" ca="1" si="378"/>
        <v>49.844610000000038</v>
      </c>
      <c r="U866" s="311">
        <f t="shared" ca="1" si="379"/>
        <v>0</v>
      </c>
      <c r="V866" s="306">
        <f t="shared" ca="1" si="380"/>
        <v>1.2267123347895703</v>
      </c>
      <c r="W866" s="304">
        <f t="shared" ca="1" si="381"/>
        <v>49.667079858161181</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2.5472127769308628E-2</v>
      </c>
      <c r="AH866" s="304">
        <f t="shared" ca="1" si="405"/>
        <v>-9.7750483519679303</v>
      </c>
    </row>
    <row r="867" spans="1:34" x14ac:dyDescent="0.2">
      <c r="A867" s="347">
        <f t="shared" ca="1" si="383"/>
        <v>1E-4</v>
      </c>
      <c r="B867" s="304">
        <f t="shared" ca="1" si="384"/>
        <v>42.425900000001192</v>
      </c>
      <c r="D867" s="306">
        <f t="shared" ca="1" si="385"/>
        <v>-0.42961996720239742</v>
      </c>
      <c r="E867" s="307">
        <f t="shared" ca="1" si="386"/>
        <v>-4.4385596374098668E-2</v>
      </c>
      <c r="F867" s="304">
        <f t="shared" ca="1" si="387"/>
        <v>0.43190669986059887</v>
      </c>
      <c r="G867" s="306">
        <f t="shared" ca="1" si="388"/>
        <v>5.0468750992571074</v>
      </c>
      <c r="H867" s="307">
        <f t="shared" ca="1" si="389"/>
        <v>-114.72059350671393</v>
      </c>
      <c r="I867" s="304">
        <f t="shared" ca="1" si="390"/>
        <v>114.83155281890163</v>
      </c>
      <c r="J867" s="306">
        <f t="shared" ca="1" si="391"/>
        <v>890.86852944611644</v>
      </c>
      <c r="K867" s="307">
        <f t="shared" ca="1" si="392"/>
        <v>-13.979952498471263</v>
      </c>
      <c r="L867" s="304">
        <f t="shared" ca="1" si="377"/>
        <v>890.97821288140676</v>
      </c>
      <c r="M867" s="306">
        <f t="shared" ca="1" si="393"/>
        <v>-1.5268319183466885</v>
      </c>
      <c r="N867" s="304">
        <f t="shared" ca="1" si="394"/>
        <v>-87.481024947128375</v>
      </c>
      <c r="P867" s="310">
        <f t="shared" ca="1" si="395"/>
        <v>23</v>
      </c>
      <c r="Q867" s="304">
        <f t="shared" ca="1" si="396"/>
        <v>0</v>
      </c>
      <c r="R867" s="306">
        <f t="shared" ca="1" si="397"/>
        <v>0</v>
      </c>
      <c r="S867" s="307">
        <f t="shared" ca="1" si="398"/>
        <v>5.081000000000004</v>
      </c>
      <c r="T867" s="304">
        <f t="shared" ca="1" si="378"/>
        <v>49.844610000000038</v>
      </c>
      <c r="U867" s="311">
        <f t="shared" ca="1" si="379"/>
        <v>0</v>
      </c>
      <c r="V867" s="306">
        <f t="shared" ca="1" si="380"/>
        <v>1.2267137420827083</v>
      </c>
      <c r="W867" s="304">
        <f t="shared" ca="1" si="381"/>
        <v>49.667139039052394</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2.5460641986304822E-2</v>
      </c>
      <c r="AH867" s="304">
        <f t="shared" ca="1" si="405"/>
        <v>-9.775059999638092</v>
      </c>
    </row>
    <row r="868" spans="1:34" x14ac:dyDescent="0.2">
      <c r="A868" s="347">
        <f t="shared" ca="1" si="383"/>
        <v>1E-4</v>
      </c>
      <c r="B868" s="304">
        <f t="shared" ca="1" si="384"/>
        <v>42.426000000001196</v>
      </c>
      <c r="D868" s="306">
        <f t="shared" ca="1" si="385"/>
        <v>-0.4296168124378017</v>
      </c>
      <c r="E868" s="307">
        <f t="shared" ca="1" si="386"/>
        <v>-4.4373798832088696E-2</v>
      </c>
      <c r="F868" s="304">
        <f t="shared" ca="1" si="387"/>
        <v>0.43190234955601703</v>
      </c>
      <c r="G868" s="306">
        <f t="shared" ca="1" si="388"/>
        <v>5.0468321375758638</v>
      </c>
      <c r="H868" s="307">
        <f t="shared" ca="1" si="389"/>
        <v>-114.72059794409381</v>
      </c>
      <c r="I868" s="304">
        <f t="shared" ca="1" si="390"/>
        <v>114.83155536382536</v>
      </c>
      <c r="J868" s="306">
        <f t="shared" ca="1" si="391"/>
        <v>890.86852944611644</v>
      </c>
      <c r="K868" s="307">
        <f t="shared" ca="1" si="392"/>
        <v>-13.991424558043803</v>
      </c>
      <c r="L868" s="304">
        <f t="shared" ca="1" si="377"/>
        <v>890.97839295835308</v>
      </c>
      <c r="M868" s="306">
        <f t="shared" ca="1" si="393"/>
        <v>-1.5268322938113601</v>
      </c>
      <c r="N868" s="304">
        <f t="shared" ca="1" si="394"/>
        <v>-87.481046459669415</v>
      </c>
      <c r="P868" s="310">
        <f t="shared" ca="1" si="395"/>
        <v>23</v>
      </c>
      <c r="Q868" s="304">
        <f t="shared" ca="1" si="396"/>
        <v>0</v>
      </c>
      <c r="R868" s="306">
        <f t="shared" ca="1" si="397"/>
        <v>0</v>
      </c>
      <c r="S868" s="307">
        <f t="shared" ca="1" si="398"/>
        <v>5.081000000000004</v>
      </c>
      <c r="T868" s="304">
        <f t="shared" ca="1" si="378"/>
        <v>49.844610000000038</v>
      </c>
      <c r="U868" s="311">
        <f t="shared" ca="1" si="379"/>
        <v>0</v>
      </c>
      <c r="V868" s="306">
        <f t="shared" ca="1" si="380"/>
        <v>1.2267151493775164</v>
      </c>
      <c r="W868" s="304">
        <f t="shared" ca="1" si="381"/>
        <v>49.667198219022779</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2.5449156381773363E-2</v>
      </c>
      <c r="AH868" s="304">
        <f t="shared" ca="1" si="405"/>
        <v>-9.7750716471270138</v>
      </c>
    </row>
    <row r="869" spans="1:34" x14ac:dyDescent="0.2">
      <c r="A869" s="347">
        <f t="shared" ca="1" si="383"/>
        <v>1E-4</v>
      </c>
      <c r="B869" s="304">
        <f t="shared" ca="1" si="384"/>
        <v>42.426100000001199</v>
      </c>
      <c r="D869" s="306">
        <f t="shared" ca="1" si="385"/>
        <v>-0.42961365768781706</v>
      </c>
      <c r="E869" s="307">
        <f t="shared" ca="1" si="386"/>
        <v>-4.436200147350533E-2</v>
      </c>
      <c r="F869" s="304">
        <f t="shared" ca="1" si="387"/>
        <v>0.43189799958629138</v>
      </c>
      <c r="G869" s="306">
        <f t="shared" ca="1" si="388"/>
        <v>5.0467891762100949</v>
      </c>
      <c r="H869" s="307">
        <f t="shared" ca="1" si="389"/>
        <v>-114.72060238029395</v>
      </c>
      <c r="I869" s="304">
        <f t="shared" ca="1" si="390"/>
        <v>114.83155790760054</v>
      </c>
      <c r="J869" s="306">
        <f t="shared" ca="1" si="391"/>
        <v>890.86852944611644</v>
      </c>
      <c r="K869" s="307">
        <f t="shared" ca="1" si="392"/>
        <v>-14.002896618060023</v>
      </c>
      <c r="L869" s="304">
        <f t="shared" ca="1" si="377"/>
        <v>890.97857318298179</v>
      </c>
      <c r="M869" s="306">
        <f t="shared" ca="1" si="393"/>
        <v>-1.5268326692728189</v>
      </c>
      <c r="N869" s="304">
        <f t="shared" ca="1" si="394"/>
        <v>-87.481067972026381</v>
      </c>
      <c r="P869" s="310">
        <f t="shared" ca="1" si="395"/>
        <v>23</v>
      </c>
      <c r="Q869" s="304">
        <f t="shared" ca="1" si="396"/>
        <v>0</v>
      </c>
      <c r="R869" s="306">
        <f t="shared" ca="1" si="397"/>
        <v>0</v>
      </c>
      <c r="S869" s="307">
        <f t="shared" ca="1" si="398"/>
        <v>5.081000000000004</v>
      </c>
      <c r="T869" s="304">
        <f t="shared" ca="1" si="378"/>
        <v>49.844610000000038</v>
      </c>
      <c r="U869" s="311">
        <f t="shared" ca="1" si="379"/>
        <v>0</v>
      </c>
      <c r="V869" s="306">
        <f t="shared" ca="1" si="380"/>
        <v>1.2267165566739948</v>
      </c>
      <c r="W869" s="304">
        <f t="shared" ca="1" si="381"/>
        <v>49.667257398072337</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2.5437670955705372E-2</v>
      </c>
      <c r="AH869" s="304">
        <f t="shared" ca="1" si="405"/>
        <v>-9.7750832944347064</v>
      </c>
    </row>
    <row r="870" spans="1:34" x14ac:dyDescent="0.2">
      <c r="A870" s="347">
        <f t="shared" ca="1" si="383"/>
        <v>1E-4</v>
      </c>
      <c r="B870" s="304">
        <f t="shared" ca="1" si="384"/>
        <v>42.426200000001202</v>
      </c>
      <c r="D870" s="306">
        <f t="shared" ca="1" si="385"/>
        <v>-0.42961050295244363</v>
      </c>
      <c r="E870" s="307">
        <f t="shared" ca="1" si="386"/>
        <v>-4.4350204298350349E-2</v>
      </c>
      <c r="F870" s="304">
        <f t="shared" ca="1" si="387"/>
        <v>0.43189364995141682</v>
      </c>
      <c r="G870" s="306">
        <f t="shared" ca="1" si="388"/>
        <v>5.0467462151597999</v>
      </c>
      <c r="H870" s="307">
        <f t="shared" ca="1" si="389"/>
        <v>-114.72060681531438</v>
      </c>
      <c r="I870" s="304">
        <f t="shared" ca="1" si="390"/>
        <v>114.83156045022722</v>
      </c>
      <c r="J870" s="306">
        <f t="shared" ca="1" si="391"/>
        <v>890.86852944611644</v>
      </c>
      <c r="K870" s="307">
        <f t="shared" ca="1" si="392"/>
        <v>-14.014368678519803</v>
      </c>
      <c r="L870" s="304">
        <f t="shared" ca="1" si="377"/>
        <v>890.978753555293</v>
      </c>
      <c r="M870" s="306">
        <f t="shared" ca="1" si="393"/>
        <v>-1.526833044731065</v>
      </c>
      <c r="N870" s="304">
        <f t="shared" ca="1" si="394"/>
        <v>-87.481089484199259</v>
      </c>
      <c r="P870" s="310">
        <f t="shared" ca="1" si="395"/>
        <v>23</v>
      </c>
      <c r="Q870" s="304">
        <f t="shared" ca="1" si="396"/>
        <v>0</v>
      </c>
      <c r="R870" s="306">
        <f t="shared" ca="1" si="397"/>
        <v>0</v>
      </c>
      <c r="S870" s="307">
        <f t="shared" ca="1" si="398"/>
        <v>5.081000000000004</v>
      </c>
      <c r="T870" s="304">
        <f t="shared" ca="1" si="378"/>
        <v>49.844610000000038</v>
      </c>
      <c r="U870" s="311">
        <f t="shared" ca="1" si="379"/>
        <v>0</v>
      </c>
      <c r="V870" s="306">
        <f t="shared" ca="1" si="380"/>
        <v>1.2267179639721428</v>
      </c>
      <c r="W870" s="304">
        <f t="shared" ca="1" si="381"/>
        <v>49.667316576201095</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2.5426185708100846E-2</v>
      </c>
      <c r="AH870" s="304">
        <f t="shared" ca="1" si="405"/>
        <v>-9.7750949415611679</v>
      </c>
    </row>
    <row r="871" spans="1:34" x14ac:dyDescent="0.2">
      <c r="A871" s="347">
        <f t="shared" ca="1" si="383"/>
        <v>1E-4</v>
      </c>
      <c r="B871" s="304">
        <f t="shared" ca="1" si="384"/>
        <v>42.426300000001206</v>
      </c>
      <c r="D871" s="306">
        <f t="shared" ca="1" si="385"/>
        <v>-0.42960734823168223</v>
      </c>
      <c r="E871" s="307">
        <f t="shared" ca="1" si="386"/>
        <v>-4.4338407306614869E-2</v>
      </c>
      <c r="F871" s="304">
        <f t="shared" ca="1" si="387"/>
        <v>0.4318893006513882</v>
      </c>
      <c r="G871" s="306">
        <f t="shared" ca="1" si="388"/>
        <v>5.046703254424977</v>
      </c>
      <c r="H871" s="307">
        <f t="shared" ca="1" si="389"/>
        <v>-114.72061124915511</v>
      </c>
      <c r="I871" s="304">
        <f t="shared" ca="1" si="390"/>
        <v>114.83156299170538</v>
      </c>
      <c r="J871" s="306">
        <f t="shared" ca="1" si="391"/>
        <v>890.86852944611644</v>
      </c>
      <c r="K871" s="307">
        <f t="shared" ca="1" si="392"/>
        <v>-14.025840739423026</v>
      </c>
      <c r="L871" s="304">
        <f t="shared" ca="1" si="377"/>
        <v>890.97893407528647</v>
      </c>
      <c r="M871" s="306">
        <f t="shared" ca="1" si="393"/>
        <v>-1.526833420186098</v>
      </c>
      <c r="N871" s="304">
        <f t="shared" ca="1" si="394"/>
        <v>-87.48111099618805</v>
      </c>
      <c r="P871" s="310">
        <f t="shared" ca="1" si="395"/>
        <v>23</v>
      </c>
      <c r="Q871" s="304">
        <f t="shared" ca="1" si="396"/>
        <v>0</v>
      </c>
      <c r="R871" s="306">
        <f t="shared" ca="1" si="397"/>
        <v>0</v>
      </c>
      <c r="S871" s="307">
        <f t="shared" ca="1" si="398"/>
        <v>5.081000000000004</v>
      </c>
      <c r="T871" s="304">
        <f t="shared" ca="1" si="378"/>
        <v>49.844610000000038</v>
      </c>
      <c r="U871" s="311">
        <f t="shared" ca="1" si="379"/>
        <v>0</v>
      </c>
      <c r="V871" s="306">
        <f t="shared" ca="1" si="380"/>
        <v>1.2267193712719608</v>
      </c>
      <c r="W871" s="304">
        <f t="shared" ca="1" si="381"/>
        <v>49.667375753409033</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2.5414700638952681E-2</v>
      </c>
      <c r="AH871" s="304">
        <f t="shared" ca="1" si="405"/>
        <v>-9.7751065885064072</v>
      </c>
    </row>
    <row r="872" spans="1:34" x14ac:dyDescent="0.2">
      <c r="A872" s="347">
        <f t="shared" ca="1" si="383"/>
        <v>1E-4</v>
      </c>
      <c r="B872" s="304">
        <f t="shared" ca="1" si="384"/>
        <v>42.426400000001209</v>
      </c>
      <c r="D872" s="306">
        <f t="shared" ca="1" si="385"/>
        <v>-0.42960419352553503</v>
      </c>
      <c r="E872" s="307">
        <f t="shared" ca="1" si="386"/>
        <v>-4.4326610498305996E-2</v>
      </c>
      <c r="F872" s="304">
        <f t="shared" ca="1" si="387"/>
        <v>0.43188495168620294</v>
      </c>
      <c r="G872" s="306">
        <f t="shared" ca="1" si="388"/>
        <v>5.0466602940056244</v>
      </c>
      <c r="H872" s="307">
        <f t="shared" ca="1" si="389"/>
        <v>-114.72061568181616</v>
      </c>
      <c r="I872" s="304">
        <f t="shared" ca="1" si="390"/>
        <v>114.83156553203503</v>
      </c>
      <c r="J872" s="306">
        <f t="shared" ca="1" si="391"/>
        <v>890.86852944611644</v>
      </c>
      <c r="K872" s="307">
        <f t="shared" ca="1" si="392"/>
        <v>-14.037312800769575</v>
      </c>
      <c r="L872" s="304">
        <f t="shared" ca="1" si="377"/>
        <v>890.97911474296222</v>
      </c>
      <c r="M872" s="306">
        <f t="shared" ca="1" si="393"/>
        <v>-1.5268337956379188</v>
      </c>
      <c r="N872" s="304">
        <f t="shared" ca="1" si="394"/>
        <v>-87.481132507992783</v>
      </c>
      <c r="P872" s="310">
        <f t="shared" ca="1" si="395"/>
        <v>23</v>
      </c>
      <c r="Q872" s="304">
        <f t="shared" ca="1" si="396"/>
        <v>0</v>
      </c>
      <c r="R872" s="306">
        <f t="shared" ca="1" si="397"/>
        <v>0</v>
      </c>
      <c r="S872" s="307">
        <f t="shared" ca="1" si="398"/>
        <v>5.081000000000004</v>
      </c>
      <c r="T872" s="304">
        <f t="shared" ca="1" si="378"/>
        <v>49.844610000000038</v>
      </c>
      <c r="U872" s="311">
        <f t="shared" ca="1" si="379"/>
        <v>0</v>
      </c>
      <c r="V872" s="306">
        <f t="shared" ca="1" si="380"/>
        <v>1.2267207785734493</v>
      </c>
      <c r="W872" s="304">
        <f t="shared" ca="1" si="381"/>
        <v>49.667434929696171</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2.5403215748266206E-2</v>
      </c>
      <c r="AH872" s="304">
        <f t="shared" ca="1" si="405"/>
        <v>-9.7751182352704173</v>
      </c>
    </row>
    <row r="873" spans="1:34" x14ac:dyDescent="0.2">
      <c r="A873" s="347">
        <f t="shared" ca="1" si="383"/>
        <v>1E-4</v>
      </c>
      <c r="B873" s="304">
        <f t="shared" ca="1" si="384"/>
        <v>42.426500000001212</v>
      </c>
      <c r="D873" s="306">
        <f t="shared" ca="1" si="385"/>
        <v>-0.4296010388339962</v>
      </c>
      <c r="E873" s="307">
        <f t="shared" ca="1" si="386"/>
        <v>-4.4314813873416625E-2</v>
      </c>
      <c r="F873" s="304">
        <f t="shared" ca="1" si="387"/>
        <v>0.43188060305584952</v>
      </c>
      <c r="G873" s="306">
        <f t="shared" ca="1" si="388"/>
        <v>5.0466173339017413</v>
      </c>
      <c r="H873" s="307">
        <f t="shared" ca="1" si="389"/>
        <v>-114.72062011329754</v>
      </c>
      <c r="I873" s="304">
        <f t="shared" ca="1" si="390"/>
        <v>114.83156807121622</v>
      </c>
      <c r="J873" s="306">
        <f t="shared" ca="1" si="391"/>
        <v>890.86852944611644</v>
      </c>
      <c r="K873" s="307">
        <f t="shared" ca="1" si="392"/>
        <v>-14.04878486255933</v>
      </c>
      <c r="L873" s="304">
        <f t="shared" ca="1" si="377"/>
        <v>890.97929555832025</v>
      </c>
      <c r="M873" s="306">
        <f t="shared" ca="1" si="393"/>
        <v>-1.5268341710865265</v>
      </c>
      <c r="N873" s="304">
        <f t="shared" ca="1" si="394"/>
        <v>-87.481154019613442</v>
      </c>
      <c r="P873" s="310">
        <f t="shared" ca="1" si="395"/>
        <v>23</v>
      </c>
      <c r="Q873" s="304">
        <f t="shared" ca="1" si="396"/>
        <v>0</v>
      </c>
      <c r="R873" s="306">
        <f t="shared" ca="1" si="397"/>
        <v>0</v>
      </c>
      <c r="S873" s="307">
        <f t="shared" ca="1" si="398"/>
        <v>5.081000000000004</v>
      </c>
      <c r="T873" s="304">
        <f t="shared" ca="1" si="378"/>
        <v>49.844610000000038</v>
      </c>
      <c r="U873" s="311">
        <f t="shared" ca="1" si="379"/>
        <v>0</v>
      </c>
      <c r="V873" s="306">
        <f t="shared" ca="1" si="380"/>
        <v>1.2267221858766073</v>
      </c>
      <c r="W873" s="304">
        <f t="shared" ca="1" si="381"/>
        <v>49.667494105062531</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2.5391731036034315E-2</v>
      </c>
      <c r="AH873" s="304">
        <f t="shared" ca="1" si="405"/>
        <v>-9.7751298818532053</v>
      </c>
    </row>
    <row r="874" spans="1:34" x14ac:dyDescent="0.2">
      <c r="A874" s="347">
        <f t="shared" ca="1" si="383"/>
        <v>1E-4</v>
      </c>
      <c r="B874" s="304">
        <f t="shared" ca="1" si="384"/>
        <v>42.426600000001216</v>
      </c>
      <c r="D874" s="306">
        <f t="shared" ca="1" si="385"/>
        <v>-0.4295978841570724</v>
      </c>
      <c r="E874" s="307">
        <f t="shared" ca="1" si="386"/>
        <v>-4.4303017431946756E-2</v>
      </c>
      <c r="F874" s="304">
        <f t="shared" ca="1" si="387"/>
        <v>0.4318762547603292</v>
      </c>
      <c r="G874" s="306">
        <f t="shared" ca="1" si="388"/>
        <v>5.0465743741133258</v>
      </c>
      <c r="H874" s="307">
        <f t="shared" ca="1" si="389"/>
        <v>-114.72062454359929</v>
      </c>
      <c r="I874" s="304">
        <f t="shared" ca="1" si="390"/>
        <v>114.83157060924897</v>
      </c>
      <c r="J874" s="306">
        <f t="shared" ca="1" si="391"/>
        <v>890.86852944611644</v>
      </c>
      <c r="K874" s="307">
        <f t="shared" ca="1" si="392"/>
        <v>-14.060256924792174</v>
      </c>
      <c r="L874" s="304">
        <f t="shared" ca="1" si="377"/>
        <v>890.97947652136031</v>
      </c>
      <c r="M874" s="306">
        <f t="shared" ca="1" si="393"/>
        <v>-1.5268345465319217</v>
      </c>
      <c r="N874" s="304">
        <f t="shared" ca="1" si="394"/>
        <v>-87.481175531050027</v>
      </c>
      <c r="P874" s="310">
        <f t="shared" ca="1" si="395"/>
        <v>23</v>
      </c>
      <c r="Q874" s="304">
        <f t="shared" ca="1" si="396"/>
        <v>0</v>
      </c>
      <c r="R874" s="306">
        <f t="shared" ca="1" si="397"/>
        <v>0</v>
      </c>
      <c r="S874" s="307">
        <f t="shared" ca="1" si="398"/>
        <v>5.081000000000004</v>
      </c>
      <c r="T874" s="304">
        <f t="shared" ca="1" si="378"/>
        <v>49.844610000000038</v>
      </c>
      <c r="U874" s="311">
        <f t="shared" ca="1" si="379"/>
        <v>0</v>
      </c>
      <c r="V874" s="306">
        <f t="shared" ca="1" si="380"/>
        <v>1.2267235931814353</v>
      </c>
      <c r="W874" s="304">
        <f t="shared" ca="1" si="381"/>
        <v>49.667553279508141</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2.5380246502260562E-2</v>
      </c>
      <c r="AH874" s="304">
        <f t="shared" ca="1" si="405"/>
        <v>-9.7751415282547711</v>
      </c>
    </row>
    <row r="875" spans="1:34" x14ac:dyDescent="0.2">
      <c r="A875" s="347">
        <f t="shared" ca="1" si="383"/>
        <v>1E-4</v>
      </c>
      <c r="B875" s="304">
        <f t="shared" ca="1" si="384"/>
        <v>42.426700000001219</v>
      </c>
      <c r="D875" s="306">
        <f t="shared" ca="1" si="385"/>
        <v>-0.42959472949476007</v>
      </c>
      <c r="E875" s="307">
        <f t="shared" ca="1" si="386"/>
        <v>-4.4291221173887507E-2</v>
      </c>
      <c r="F875" s="304">
        <f t="shared" ca="1" si="387"/>
        <v>0.43187190679963233</v>
      </c>
      <c r="G875" s="306">
        <f t="shared" ca="1" si="388"/>
        <v>5.0465314146403761</v>
      </c>
      <c r="H875" s="307">
        <f t="shared" ca="1" si="389"/>
        <v>-114.7206289727214</v>
      </c>
      <c r="I875" s="304">
        <f t="shared" ca="1" si="390"/>
        <v>114.83157314613327</v>
      </c>
      <c r="J875" s="306">
        <f t="shared" ca="1" si="391"/>
        <v>890.86852944611644</v>
      </c>
      <c r="K875" s="307">
        <f t="shared" ca="1" si="392"/>
        <v>-14.07172898746799</v>
      </c>
      <c r="L875" s="304">
        <f t="shared" ca="1" si="377"/>
        <v>890.97965763208242</v>
      </c>
      <c r="M875" s="306">
        <f t="shared" ca="1" si="393"/>
        <v>-1.5268349219741044</v>
      </c>
      <c r="N875" s="304">
        <f t="shared" ca="1" si="394"/>
        <v>-87.48119704230254</v>
      </c>
      <c r="P875" s="310">
        <f t="shared" ca="1" si="395"/>
        <v>23</v>
      </c>
      <c r="Q875" s="304">
        <f t="shared" ca="1" si="396"/>
        <v>0</v>
      </c>
      <c r="R875" s="306">
        <f t="shared" ca="1" si="397"/>
        <v>0</v>
      </c>
      <c r="S875" s="307">
        <f t="shared" ca="1" si="398"/>
        <v>5.081000000000004</v>
      </c>
      <c r="T875" s="304">
        <f t="shared" ca="1" si="378"/>
        <v>49.844610000000038</v>
      </c>
      <c r="U875" s="311">
        <f t="shared" ca="1" si="379"/>
        <v>0</v>
      </c>
      <c r="V875" s="306">
        <f t="shared" ca="1" si="380"/>
        <v>1.2267250004879331</v>
      </c>
      <c r="W875" s="304">
        <f t="shared" ca="1" si="381"/>
        <v>49.667612453032959</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2.5368762146930735E-2</v>
      </c>
      <c r="AH875" s="304">
        <f t="shared" ca="1" si="405"/>
        <v>-9.7751531744751237</v>
      </c>
    </row>
    <row r="876" spans="1:34" x14ac:dyDescent="0.2">
      <c r="A876" s="347">
        <f t="shared" ca="1" si="383"/>
        <v>1E-4</v>
      </c>
      <c r="B876" s="304">
        <f t="shared" ca="1" si="384"/>
        <v>42.426800000001222</v>
      </c>
      <c r="D876" s="306">
        <f t="shared" ca="1" si="385"/>
        <v>-0.42959157484705918</v>
      </c>
      <c r="E876" s="307">
        <f t="shared" ca="1" si="386"/>
        <v>-4.4279425099249536E-2</v>
      </c>
      <c r="F876" s="304">
        <f t="shared" ca="1" si="387"/>
        <v>0.43186755917375463</v>
      </c>
      <c r="G876" s="306">
        <f t="shared" ca="1" si="388"/>
        <v>5.0464884554828915</v>
      </c>
      <c r="H876" s="307">
        <f t="shared" ca="1" si="389"/>
        <v>-114.72063340066391</v>
      </c>
      <c r="I876" s="304">
        <f t="shared" ca="1" si="390"/>
        <v>114.83157568186917</v>
      </c>
      <c r="J876" s="306">
        <f t="shared" ca="1" si="391"/>
        <v>890.86852944611644</v>
      </c>
      <c r="K876" s="307">
        <f t="shared" ca="1" si="392"/>
        <v>-14.083201050586659</v>
      </c>
      <c r="L876" s="304">
        <f t="shared" ca="1" si="377"/>
        <v>890.97983889048646</v>
      </c>
      <c r="M876" s="306">
        <f t="shared" ca="1" si="393"/>
        <v>-1.5268352974130746</v>
      </c>
      <c r="N876" s="304">
        <f t="shared" ca="1" si="394"/>
        <v>-87.481218553370994</v>
      </c>
      <c r="P876" s="310">
        <f t="shared" ca="1" si="395"/>
        <v>23</v>
      </c>
      <c r="Q876" s="304">
        <f t="shared" ca="1" si="396"/>
        <v>0</v>
      </c>
      <c r="R876" s="306">
        <f t="shared" ca="1" si="397"/>
        <v>0</v>
      </c>
      <c r="S876" s="307">
        <f t="shared" ca="1" si="398"/>
        <v>5.081000000000004</v>
      </c>
      <c r="T876" s="304">
        <f t="shared" ca="1" si="378"/>
        <v>49.844610000000038</v>
      </c>
      <c r="U876" s="311">
        <f t="shared" ca="1" si="379"/>
        <v>0</v>
      </c>
      <c r="V876" s="306">
        <f t="shared" ca="1" si="380"/>
        <v>1.2267264077961013</v>
      </c>
      <c r="W876" s="304">
        <f t="shared" ca="1" si="381"/>
        <v>49.667671625637077</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2.5357277970060821E-2</v>
      </c>
      <c r="AH876" s="304">
        <f t="shared" ca="1" si="405"/>
        <v>-9.7751648205142523</v>
      </c>
    </row>
    <row r="877" spans="1:34" x14ac:dyDescent="0.2">
      <c r="A877" s="347">
        <f t="shared" ca="1" si="383"/>
        <v>1E-4</v>
      </c>
      <c r="B877" s="304">
        <f t="shared" ca="1" si="384"/>
        <v>42.426900000001226</v>
      </c>
      <c r="D877" s="306">
        <f t="shared" ca="1" si="385"/>
        <v>-0.42958842021397081</v>
      </c>
      <c r="E877" s="307">
        <f t="shared" ca="1" si="386"/>
        <v>-4.4267629208011527E-2</v>
      </c>
      <c r="F877" s="304">
        <f t="shared" ca="1" si="387"/>
        <v>0.43186321188268995</v>
      </c>
      <c r="G877" s="306">
        <f t="shared" ca="1" si="388"/>
        <v>5.0464454966408701</v>
      </c>
      <c r="H877" s="307">
        <f t="shared" ca="1" si="389"/>
        <v>-114.72063782742684</v>
      </c>
      <c r="I877" s="304">
        <f t="shared" ca="1" si="390"/>
        <v>114.83157821645666</v>
      </c>
      <c r="J877" s="306">
        <f t="shared" ca="1" si="391"/>
        <v>890.86852944611644</v>
      </c>
      <c r="K877" s="307">
        <f t="shared" ca="1" si="392"/>
        <v>-14.094673114148064</v>
      </c>
      <c r="L877" s="304">
        <f t="shared" ca="1" si="377"/>
        <v>890.98002029657255</v>
      </c>
      <c r="M877" s="306">
        <f t="shared" ca="1" si="393"/>
        <v>-1.5268356728488321</v>
      </c>
      <c r="N877" s="304">
        <f t="shared" ca="1" si="394"/>
        <v>-87.481240064255374</v>
      </c>
      <c r="P877" s="310">
        <f t="shared" ca="1" si="395"/>
        <v>23</v>
      </c>
      <c r="Q877" s="304">
        <f t="shared" ca="1" si="396"/>
        <v>0</v>
      </c>
      <c r="R877" s="306">
        <f t="shared" ca="1" si="397"/>
        <v>0</v>
      </c>
      <c r="S877" s="307">
        <f t="shared" ca="1" si="398"/>
        <v>5.081000000000004</v>
      </c>
      <c r="T877" s="304">
        <f t="shared" ca="1" si="378"/>
        <v>49.844610000000038</v>
      </c>
      <c r="U877" s="311">
        <f t="shared" ca="1" si="379"/>
        <v>0</v>
      </c>
      <c r="V877" s="306">
        <f t="shared" ca="1" si="380"/>
        <v>1.2267278151059393</v>
      </c>
      <c r="W877" s="304">
        <f t="shared" ca="1" si="381"/>
        <v>49.667730797320452</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2.5345793971625952E-2</v>
      </c>
      <c r="AH877" s="304">
        <f t="shared" ca="1" si="405"/>
        <v>-9.7751764663721783</v>
      </c>
    </row>
    <row r="878" spans="1:34" x14ac:dyDescent="0.2">
      <c r="A878" s="347">
        <f t="shared" ca="1" si="383"/>
        <v>1E-4</v>
      </c>
      <c r="B878" s="304">
        <f t="shared" ca="1" si="384"/>
        <v>42.427000000001229</v>
      </c>
      <c r="D878" s="306">
        <f t="shared" ca="1" si="385"/>
        <v>-0.42958526559549498</v>
      </c>
      <c r="E878" s="307">
        <f t="shared" ca="1" si="386"/>
        <v>-4.4255833500184139E-2</v>
      </c>
      <c r="F878" s="304">
        <f t="shared" ca="1" si="387"/>
        <v>0.43185886492643399</v>
      </c>
      <c r="G878" s="306">
        <f t="shared" ca="1" si="388"/>
        <v>5.0464025381143109</v>
      </c>
      <c r="H878" s="307">
        <f t="shared" ca="1" si="389"/>
        <v>-114.7206422530102</v>
      </c>
      <c r="I878" s="304">
        <f t="shared" ca="1" si="390"/>
        <v>114.83158074989578</v>
      </c>
      <c r="J878" s="306">
        <f t="shared" ca="1" si="391"/>
        <v>890.86852944611644</v>
      </c>
      <c r="K878" s="307">
        <f t="shared" ca="1" si="392"/>
        <v>-14.106145178152085</v>
      </c>
      <c r="L878" s="304">
        <f t="shared" ca="1" si="377"/>
        <v>890.98020185034022</v>
      </c>
      <c r="M878" s="306">
        <f t="shared" ca="1" si="393"/>
        <v>-1.526836048281377</v>
      </c>
      <c r="N878" s="304">
        <f t="shared" ca="1" si="394"/>
        <v>-87.481261574955695</v>
      </c>
      <c r="P878" s="310">
        <f t="shared" ca="1" si="395"/>
        <v>23</v>
      </c>
      <c r="Q878" s="304">
        <f t="shared" ca="1" si="396"/>
        <v>0</v>
      </c>
      <c r="R878" s="306">
        <f t="shared" ca="1" si="397"/>
        <v>0</v>
      </c>
      <c r="S878" s="307">
        <f t="shared" ca="1" si="398"/>
        <v>5.081000000000004</v>
      </c>
      <c r="T878" s="304">
        <f t="shared" ca="1" si="378"/>
        <v>49.844610000000038</v>
      </c>
      <c r="U878" s="311">
        <f t="shared" ca="1" si="379"/>
        <v>0</v>
      </c>
      <c r="V878" s="306">
        <f t="shared" ca="1" si="380"/>
        <v>1.2267292224174473</v>
      </c>
      <c r="W878" s="304">
        <f t="shared" ca="1" si="381"/>
        <v>49.667789968083106</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2.5334310151636785E-2</v>
      </c>
      <c r="AH878" s="304">
        <f t="shared" ca="1" si="405"/>
        <v>-9.775188112048891</v>
      </c>
    </row>
    <row r="879" spans="1:34" x14ac:dyDescent="0.2">
      <c r="A879" s="347">
        <f t="shared" ca="1" si="383"/>
        <v>1E-4</v>
      </c>
      <c r="B879" s="304">
        <f t="shared" ca="1" si="384"/>
        <v>42.427100000001232</v>
      </c>
      <c r="D879" s="306">
        <f t="shared" ca="1" si="385"/>
        <v>-0.42958211099163413</v>
      </c>
      <c r="E879" s="307">
        <f t="shared" ca="1" si="386"/>
        <v>-4.4244037975762041E-2</v>
      </c>
      <c r="F879" s="304">
        <f t="shared" ca="1" si="387"/>
        <v>0.4318545183049835</v>
      </c>
      <c r="G879" s="306">
        <f t="shared" ca="1" si="388"/>
        <v>5.0463595799032115</v>
      </c>
      <c r="H879" s="307">
        <f t="shared" ca="1" si="389"/>
        <v>-114.720646677414</v>
      </c>
      <c r="I879" s="304">
        <f t="shared" ca="1" si="390"/>
        <v>114.83158328218651</v>
      </c>
      <c r="J879" s="306">
        <f t="shared" ca="1" si="391"/>
        <v>890.86852944611644</v>
      </c>
      <c r="K879" s="307">
        <f t="shared" ca="1" si="392"/>
        <v>-14.117617242598605</v>
      </c>
      <c r="L879" s="304">
        <f t="shared" ca="1" si="377"/>
        <v>890.98038355178983</v>
      </c>
      <c r="M879" s="306">
        <f t="shared" ca="1" si="393"/>
        <v>-1.5268364237107097</v>
      </c>
      <c r="N879" s="304">
        <f t="shared" ca="1" si="394"/>
        <v>-87.481283085471958</v>
      </c>
      <c r="P879" s="310">
        <f t="shared" ca="1" si="395"/>
        <v>23</v>
      </c>
      <c r="Q879" s="304">
        <f t="shared" ca="1" si="396"/>
        <v>0</v>
      </c>
      <c r="R879" s="306">
        <f t="shared" ca="1" si="397"/>
        <v>0</v>
      </c>
      <c r="S879" s="307">
        <f t="shared" ca="1" si="398"/>
        <v>5.081000000000004</v>
      </c>
      <c r="T879" s="304">
        <f t="shared" ca="1" si="378"/>
        <v>49.844610000000038</v>
      </c>
      <c r="U879" s="311">
        <f t="shared" ca="1" si="379"/>
        <v>0</v>
      </c>
      <c r="V879" s="306">
        <f t="shared" ca="1" si="380"/>
        <v>1.2267306297306246</v>
      </c>
      <c r="W879" s="304">
        <f t="shared" ca="1" si="381"/>
        <v>49.66784913792501</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2.5322826510093321E-2</v>
      </c>
      <c r="AH879" s="304">
        <f t="shared" ca="1" si="405"/>
        <v>-9.7751997575443941</v>
      </c>
    </row>
    <row r="880" spans="1:34" x14ac:dyDescent="0.2">
      <c r="A880" s="347">
        <f t="shared" ca="1" si="383"/>
        <v>1E-4</v>
      </c>
      <c r="B880" s="304">
        <f t="shared" ca="1" si="384"/>
        <v>42.427200000001235</v>
      </c>
      <c r="D880" s="306">
        <f t="shared" ca="1" si="385"/>
        <v>-0.42957895640238208</v>
      </c>
      <c r="E880" s="307">
        <f t="shared" ca="1" si="386"/>
        <v>-4.4232242634752339E-2</v>
      </c>
      <c r="F880" s="304">
        <f t="shared" ca="1" si="387"/>
        <v>0.43185017201832776</v>
      </c>
      <c r="G880" s="306">
        <f t="shared" ca="1" si="388"/>
        <v>5.0463166220075717</v>
      </c>
      <c r="H880" s="307">
        <f t="shared" ca="1" si="389"/>
        <v>-114.72065110063826</v>
      </c>
      <c r="I880" s="304">
        <f t="shared" ca="1" si="390"/>
        <v>114.83158581332893</v>
      </c>
      <c r="J880" s="306">
        <f t="shared" ca="1" si="391"/>
        <v>890.86852944611644</v>
      </c>
      <c r="K880" s="307">
        <f t="shared" ca="1" si="392"/>
        <v>-14.129089307487508</v>
      </c>
      <c r="L880" s="304">
        <f t="shared" ca="1" si="377"/>
        <v>890.98056540092102</v>
      </c>
      <c r="M880" s="306">
        <f t="shared" ca="1" si="393"/>
        <v>-1.5268367991368297</v>
      </c>
      <c r="N880" s="304">
        <f t="shared" ca="1" si="394"/>
        <v>-87.481304595804161</v>
      </c>
      <c r="P880" s="310">
        <f t="shared" ca="1" si="395"/>
        <v>23</v>
      </c>
      <c r="Q880" s="304">
        <f t="shared" ca="1" si="396"/>
        <v>0</v>
      </c>
      <c r="R880" s="306">
        <f t="shared" ca="1" si="397"/>
        <v>0</v>
      </c>
      <c r="S880" s="307">
        <f t="shared" ca="1" si="398"/>
        <v>5.081000000000004</v>
      </c>
      <c r="T880" s="304">
        <f t="shared" ca="1" si="378"/>
        <v>49.844610000000038</v>
      </c>
      <c r="U880" s="311">
        <f t="shared" ca="1" si="379"/>
        <v>0</v>
      </c>
      <c r="V880" s="306">
        <f t="shared" ca="1" si="380"/>
        <v>1.2267320370454724</v>
      </c>
      <c r="W880" s="304">
        <f t="shared" ca="1" si="381"/>
        <v>49.667908306846265</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2.531134304699556E-2</v>
      </c>
      <c r="AH880" s="304">
        <f t="shared" ca="1" si="405"/>
        <v>-9.7752114028586838</v>
      </c>
    </row>
    <row r="881" spans="1:34" x14ac:dyDescent="0.2">
      <c r="A881" s="347">
        <f t="shared" ca="1" si="383"/>
        <v>1E-4</v>
      </c>
      <c r="B881" s="304">
        <f t="shared" ca="1" si="384"/>
        <v>42.427300000001239</v>
      </c>
      <c r="D881" s="306">
        <f t="shared" ca="1" si="385"/>
        <v>-0.42957580182774635</v>
      </c>
      <c r="E881" s="307">
        <f t="shared" ca="1" si="386"/>
        <v>-4.4220447477133717E-2</v>
      </c>
      <c r="F881" s="304">
        <f t="shared" ca="1" si="387"/>
        <v>0.43184582606646682</v>
      </c>
      <c r="G881" s="306">
        <f t="shared" ca="1" si="388"/>
        <v>5.0462736644273889</v>
      </c>
      <c r="H881" s="307">
        <f t="shared" ca="1" si="389"/>
        <v>-114.72065552268302</v>
      </c>
      <c r="I881" s="304">
        <f t="shared" ca="1" si="390"/>
        <v>114.83158834332299</v>
      </c>
      <c r="J881" s="306">
        <f t="shared" ca="1" si="391"/>
        <v>890.86852944611644</v>
      </c>
      <c r="K881" s="307">
        <f t="shared" ca="1" si="392"/>
        <v>-14.140561372818674</v>
      </c>
      <c r="L881" s="304">
        <f t="shared" ca="1" si="377"/>
        <v>890.98074739773392</v>
      </c>
      <c r="M881" s="306">
        <f t="shared" ca="1" si="393"/>
        <v>-1.5268371745597373</v>
      </c>
      <c r="N881" s="304">
        <f t="shared" ca="1" si="394"/>
        <v>-87.481326105952292</v>
      </c>
      <c r="P881" s="310">
        <f t="shared" ca="1" si="395"/>
        <v>23</v>
      </c>
      <c r="Q881" s="304">
        <f t="shared" ca="1" si="396"/>
        <v>0</v>
      </c>
      <c r="R881" s="306">
        <f t="shared" ca="1" si="397"/>
        <v>0</v>
      </c>
      <c r="S881" s="307">
        <f t="shared" ca="1" si="398"/>
        <v>5.081000000000004</v>
      </c>
      <c r="T881" s="304">
        <f t="shared" ca="1" si="378"/>
        <v>49.844610000000038</v>
      </c>
      <c r="U881" s="311">
        <f t="shared" ca="1" si="379"/>
        <v>0</v>
      </c>
      <c r="V881" s="306">
        <f t="shared" ca="1" si="380"/>
        <v>1.2267334443619899</v>
      </c>
      <c r="W881" s="304">
        <f t="shared" ca="1" si="381"/>
        <v>49.667967474846805</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2.5299859762325738E-2</v>
      </c>
      <c r="AH881" s="304">
        <f t="shared" ca="1" si="405"/>
        <v>-9.7752230479917781</v>
      </c>
    </row>
    <row r="882" spans="1:34" x14ac:dyDescent="0.2">
      <c r="A882" s="347">
        <f t="shared" ca="1" si="383"/>
        <v>1E-4</v>
      </c>
      <c r="B882" s="304">
        <f t="shared" ca="1" si="384"/>
        <v>42.427400000001242</v>
      </c>
      <c r="D882" s="306">
        <f t="shared" ca="1" si="385"/>
        <v>-0.42957264726772254</v>
      </c>
      <c r="E882" s="307">
        <f t="shared" ca="1" si="386"/>
        <v>-4.4208652502920387E-2</v>
      </c>
      <c r="F882" s="304">
        <f t="shared" ca="1" si="387"/>
        <v>0.43184148044939263</v>
      </c>
      <c r="G882" s="306">
        <f t="shared" ca="1" si="388"/>
        <v>5.0462307071626622</v>
      </c>
      <c r="H882" s="307">
        <f t="shared" ca="1" si="389"/>
        <v>-114.72065994354827</v>
      </c>
      <c r="I882" s="304">
        <f t="shared" ca="1" si="390"/>
        <v>114.83159087216876</v>
      </c>
      <c r="J882" s="306">
        <f t="shared" ca="1" si="391"/>
        <v>890.86852944611644</v>
      </c>
      <c r="K882" s="307">
        <f t="shared" ca="1" si="392"/>
        <v>-14.152033438591985</v>
      </c>
      <c r="L882" s="304">
        <f t="shared" ca="1" si="377"/>
        <v>890.98092954222818</v>
      </c>
      <c r="M882" s="306">
        <f t="shared" ca="1" si="393"/>
        <v>-1.5268375499794327</v>
      </c>
      <c r="N882" s="304">
        <f t="shared" ca="1" si="394"/>
        <v>-87.481347615916391</v>
      </c>
      <c r="P882" s="310">
        <f t="shared" ca="1" si="395"/>
        <v>23</v>
      </c>
      <c r="Q882" s="304">
        <f t="shared" ca="1" si="396"/>
        <v>0</v>
      </c>
      <c r="R882" s="306">
        <f t="shared" ca="1" si="397"/>
        <v>0</v>
      </c>
      <c r="S882" s="307">
        <f t="shared" ca="1" si="398"/>
        <v>5.081000000000004</v>
      </c>
      <c r="T882" s="304">
        <f t="shared" ca="1" si="378"/>
        <v>49.844610000000038</v>
      </c>
      <c r="U882" s="311">
        <f t="shared" ca="1" si="379"/>
        <v>0</v>
      </c>
      <c r="V882" s="306">
        <f t="shared" ca="1" si="380"/>
        <v>1.2267348516801773</v>
      </c>
      <c r="W882" s="304">
        <f t="shared" ca="1" si="381"/>
        <v>49.668026641926673</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2.5288376656098066E-2</v>
      </c>
      <c r="AH882" s="304">
        <f t="shared" ca="1" si="405"/>
        <v>-9.7752346929436662</v>
      </c>
    </row>
    <row r="883" spans="1:34" x14ac:dyDescent="0.2">
      <c r="A883" s="347">
        <f t="shared" ca="1" si="383"/>
        <v>1E-4</v>
      </c>
      <c r="B883" s="304">
        <f t="shared" ca="1" si="384"/>
        <v>42.427500000001245</v>
      </c>
      <c r="D883" s="306">
        <f t="shared" ca="1" si="385"/>
        <v>-0.4295694927223111</v>
      </c>
      <c r="E883" s="307">
        <f t="shared" ca="1" si="386"/>
        <v>-4.4196857712101689E-2</v>
      </c>
      <c r="F883" s="304">
        <f t="shared" ca="1" si="387"/>
        <v>0.4318371351670991</v>
      </c>
      <c r="G883" s="306">
        <f t="shared" ca="1" si="388"/>
        <v>5.0461877502133898</v>
      </c>
      <c r="H883" s="307">
        <f t="shared" ca="1" si="389"/>
        <v>-114.72066436323404</v>
      </c>
      <c r="I883" s="304">
        <f t="shared" ca="1" si="390"/>
        <v>114.83159339986622</v>
      </c>
      <c r="J883" s="306">
        <f t="shared" ca="1" si="391"/>
        <v>890.86852944611644</v>
      </c>
      <c r="K883" s="307">
        <f t="shared" ca="1" si="392"/>
        <v>-14.163505504807324</v>
      </c>
      <c r="L883" s="304">
        <f t="shared" ca="1" si="377"/>
        <v>890.98111183440403</v>
      </c>
      <c r="M883" s="306">
        <f t="shared" ca="1" si="393"/>
        <v>-1.5268379253959157</v>
      </c>
      <c r="N883" s="304">
        <f t="shared" ca="1" si="394"/>
        <v>-87.481369125696418</v>
      </c>
      <c r="P883" s="310">
        <f t="shared" ca="1" si="395"/>
        <v>23</v>
      </c>
      <c r="Q883" s="304">
        <f t="shared" ca="1" si="396"/>
        <v>0</v>
      </c>
      <c r="R883" s="306">
        <f t="shared" ca="1" si="397"/>
        <v>0</v>
      </c>
      <c r="S883" s="307">
        <f t="shared" ca="1" si="398"/>
        <v>5.081000000000004</v>
      </c>
      <c r="T883" s="304">
        <f t="shared" ca="1" si="378"/>
        <v>49.844610000000038</v>
      </c>
      <c r="U883" s="311">
        <f t="shared" ca="1" si="379"/>
        <v>0</v>
      </c>
      <c r="V883" s="306">
        <f t="shared" ca="1" si="380"/>
        <v>1.2267362590000339</v>
      </c>
      <c r="W883" s="304">
        <f t="shared" ca="1" si="381"/>
        <v>49.668085808085848</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2.5276893728303662E-2</v>
      </c>
      <c r="AH883" s="304">
        <f t="shared" ca="1" si="405"/>
        <v>-9.7752463377143535</v>
      </c>
    </row>
    <row r="884" spans="1:34" x14ac:dyDescent="0.2">
      <c r="A884" s="347">
        <f t="shared" ca="1" si="383"/>
        <v>1E-4</v>
      </c>
      <c r="B884" s="304">
        <f t="shared" ca="1" si="384"/>
        <v>42.427600000001249</v>
      </c>
      <c r="D884" s="306">
        <f t="shared" ca="1" si="385"/>
        <v>-0.42956633819151241</v>
      </c>
      <c r="E884" s="307">
        <f t="shared" ca="1" si="386"/>
        <v>-4.418506310468473E-2</v>
      </c>
      <c r="F884" s="304">
        <f t="shared" ca="1" si="387"/>
        <v>0.43183279021958226</v>
      </c>
      <c r="G884" s="306">
        <f t="shared" ca="1" si="388"/>
        <v>5.0461447935795709</v>
      </c>
      <c r="H884" s="307">
        <f t="shared" ca="1" si="389"/>
        <v>-114.72066878174034</v>
      </c>
      <c r="I884" s="304">
        <f t="shared" ca="1" si="390"/>
        <v>114.83159592641542</v>
      </c>
      <c r="J884" s="306">
        <f t="shared" ca="1" si="391"/>
        <v>890.86852944611644</v>
      </c>
      <c r="K884" s="307">
        <f t="shared" ca="1" si="392"/>
        <v>-14.174977571464572</v>
      </c>
      <c r="L884" s="304">
        <f t="shared" ca="1" si="377"/>
        <v>890.98129427426113</v>
      </c>
      <c r="M884" s="306">
        <f t="shared" ca="1" si="393"/>
        <v>-1.5268383008091861</v>
      </c>
      <c r="N884" s="304">
        <f t="shared" ca="1" si="394"/>
        <v>-87.481390635292399</v>
      </c>
      <c r="P884" s="310">
        <f t="shared" ca="1" si="395"/>
        <v>23</v>
      </c>
      <c r="Q884" s="304">
        <f t="shared" ca="1" si="396"/>
        <v>0</v>
      </c>
      <c r="R884" s="306">
        <f t="shared" ca="1" si="397"/>
        <v>0</v>
      </c>
      <c r="S884" s="307">
        <f t="shared" ca="1" si="398"/>
        <v>5.081000000000004</v>
      </c>
      <c r="T884" s="304">
        <f t="shared" ca="1" si="378"/>
        <v>49.844610000000038</v>
      </c>
      <c r="U884" s="311">
        <f t="shared" ca="1" si="379"/>
        <v>0</v>
      </c>
      <c r="V884" s="306">
        <f t="shared" ca="1" si="380"/>
        <v>1.226737666321561</v>
      </c>
      <c r="W884" s="304">
        <f t="shared" ca="1" si="381"/>
        <v>49.668144973324402</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2.5265410978944303E-2</v>
      </c>
      <c r="AH884" s="304">
        <f t="shared" ca="1" si="405"/>
        <v>-9.7752579823038399</v>
      </c>
    </row>
    <row r="885" spans="1:34" x14ac:dyDescent="0.2">
      <c r="A885" s="347">
        <f t="shared" ca="1" si="383"/>
        <v>1E-4</v>
      </c>
      <c r="B885" s="304">
        <f t="shared" ca="1" si="384"/>
        <v>42.427700000001252</v>
      </c>
      <c r="D885" s="306">
        <f t="shared" ca="1" si="385"/>
        <v>-0.42956318367532936</v>
      </c>
      <c r="E885" s="307">
        <f t="shared" ca="1" si="386"/>
        <v>-4.4173268680651745E-2</v>
      </c>
      <c r="F885" s="304">
        <f t="shared" ca="1" si="387"/>
        <v>0.43182844560683797</v>
      </c>
      <c r="G885" s="306">
        <f t="shared" ca="1" si="388"/>
        <v>5.0461018372612036</v>
      </c>
      <c r="H885" s="307">
        <f t="shared" ca="1" si="389"/>
        <v>-114.72067319906721</v>
      </c>
      <c r="I885" s="304">
        <f t="shared" ca="1" si="390"/>
        <v>114.83159845181633</v>
      </c>
      <c r="J885" s="306">
        <f t="shared" ca="1" si="391"/>
        <v>890.86852944611644</v>
      </c>
      <c r="K885" s="307">
        <f t="shared" ca="1" si="392"/>
        <v>-14.186449638563612</v>
      </c>
      <c r="L885" s="304">
        <f t="shared" ca="1" si="377"/>
        <v>890.98147686179959</v>
      </c>
      <c r="M885" s="306">
        <f t="shared" ca="1" si="393"/>
        <v>-1.5268386762192445</v>
      </c>
      <c r="N885" s="304">
        <f t="shared" ca="1" si="394"/>
        <v>-87.481412144704322</v>
      </c>
      <c r="P885" s="310">
        <f t="shared" ca="1" si="395"/>
        <v>23</v>
      </c>
      <c r="Q885" s="304">
        <f t="shared" ca="1" si="396"/>
        <v>0</v>
      </c>
      <c r="R885" s="306">
        <f t="shared" ca="1" si="397"/>
        <v>0</v>
      </c>
      <c r="S885" s="307">
        <f t="shared" ca="1" si="398"/>
        <v>5.081000000000004</v>
      </c>
      <c r="T885" s="304">
        <f t="shared" ca="1" si="378"/>
        <v>49.844610000000038</v>
      </c>
      <c r="U885" s="311">
        <f t="shared" ca="1" si="379"/>
        <v>0</v>
      </c>
      <c r="V885" s="306">
        <f t="shared" ca="1" si="380"/>
        <v>1.2267390736447581</v>
      </c>
      <c r="W885" s="304">
        <f t="shared" ca="1" si="381"/>
        <v>49.668204137642306</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2.525392840800933E-2</v>
      </c>
      <c r="AH885" s="304">
        <f t="shared" ca="1" si="405"/>
        <v>-9.7752696267121362</v>
      </c>
    </row>
    <row r="886" spans="1:34" x14ac:dyDescent="0.2">
      <c r="A886" s="347">
        <f t="shared" ca="1" si="383"/>
        <v>1E-4</v>
      </c>
      <c r="B886" s="304">
        <f t="shared" ca="1" si="384"/>
        <v>42.427800000001255</v>
      </c>
      <c r="D886" s="306">
        <f t="shared" ca="1" si="385"/>
        <v>-0.4295600291737578</v>
      </c>
      <c r="E886" s="307">
        <f t="shared" ca="1" si="386"/>
        <v>-4.4161474440013393E-2</v>
      </c>
      <c r="F886" s="304">
        <f t="shared" ca="1" si="387"/>
        <v>0.43182410132885779</v>
      </c>
      <c r="G886" s="306">
        <f t="shared" ca="1" si="388"/>
        <v>5.0460588812582863</v>
      </c>
      <c r="H886" s="307">
        <f t="shared" ca="1" si="389"/>
        <v>-114.72067761521465</v>
      </c>
      <c r="I886" s="304">
        <f t="shared" ca="1" si="390"/>
        <v>114.83160097606903</v>
      </c>
      <c r="J886" s="306">
        <f t="shared" ca="1" si="391"/>
        <v>890.86852944611644</v>
      </c>
      <c r="K886" s="307">
        <f t="shared" ca="1" si="392"/>
        <v>-14.197921706104326</v>
      </c>
      <c r="L886" s="304">
        <f t="shared" ca="1" si="377"/>
        <v>890.98165959701919</v>
      </c>
      <c r="M886" s="306">
        <f t="shared" ca="1" si="393"/>
        <v>-1.5268390516260906</v>
      </c>
      <c r="N886" s="304">
        <f t="shared" ca="1" si="394"/>
        <v>-87.4814336539322</v>
      </c>
      <c r="P886" s="310">
        <f t="shared" ca="1" si="395"/>
        <v>23</v>
      </c>
      <c r="Q886" s="304">
        <f t="shared" ca="1" si="396"/>
        <v>0</v>
      </c>
      <c r="R886" s="306">
        <f t="shared" ca="1" si="397"/>
        <v>0</v>
      </c>
      <c r="S886" s="307">
        <f t="shared" ca="1" si="398"/>
        <v>5.081000000000004</v>
      </c>
      <c r="T886" s="304">
        <f t="shared" ca="1" si="378"/>
        <v>49.844610000000038</v>
      </c>
      <c r="U886" s="311">
        <f t="shared" ca="1" si="379"/>
        <v>0</v>
      </c>
      <c r="V886" s="306">
        <f t="shared" ca="1" si="380"/>
        <v>1.226740480969625</v>
      </c>
      <c r="W886" s="304">
        <f t="shared" ca="1" si="381"/>
        <v>49.66826330103958</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2.5242446015504072E-2</v>
      </c>
      <c r="AH886" s="304">
        <f t="shared" ca="1" si="405"/>
        <v>-9.7752812709392369</v>
      </c>
    </row>
    <row r="887" spans="1:34" x14ac:dyDescent="0.2">
      <c r="A887" s="347">
        <f t="shared" ca="1" si="383"/>
        <v>1E-4</v>
      </c>
      <c r="B887" s="304">
        <f t="shared" ca="1" si="384"/>
        <v>42.427900000001259</v>
      </c>
      <c r="D887" s="306">
        <f t="shared" ca="1" si="385"/>
        <v>-0.42955687468680048</v>
      </c>
      <c r="E887" s="307">
        <f t="shared" ca="1" si="386"/>
        <v>-4.4149680382759016E-2</v>
      </c>
      <c r="F887" s="304">
        <f t="shared" ca="1" si="387"/>
        <v>0.43181975738563816</v>
      </c>
      <c r="G887" s="306">
        <f t="shared" ca="1" si="388"/>
        <v>5.0460159255708179</v>
      </c>
      <c r="H887" s="307">
        <f t="shared" ca="1" si="389"/>
        <v>-114.72068203018269</v>
      </c>
      <c r="I887" s="304">
        <f t="shared" ca="1" si="390"/>
        <v>114.8316034991735</v>
      </c>
      <c r="J887" s="306">
        <f t="shared" ca="1" si="391"/>
        <v>890.86852944611644</v>
      </c>
      <c r="K887" s="307">
        <f t="shared" ca="1" si="392"/>
        <v>-14.209393774086596</v>
      </c>
      <c r="L887" s="304">
        <f t="shared" ca="1" si="377"/>
        <v>890.98184247992003</v>
      </c>
      <c r="M887" s="306">
        <f t="shared" ca="1" si="393"/>
        <v>-1.5268394270297243</v>
      </c>
      <c r="N887" s="304">
        <f t="shared" ca="1" si="394"/>
        <v>-87.481455162976033</v>
      </c>
      <c r="P887" s="310">
        <f t="shared" ca="1" si="395"/>
        <v>23</v>
      </c>
      <c r="Q887" s="304">
        <f t="shared" ca="1" si="396"/>
        <v>0</v>
      </c>
      <c r="R887" s="306">
        <f t="shared" ca="1" si="397"/>
        <v>0</v>
      </c>
      <c r="S887" s="307">
        <f t="shared" ca="1" si="398"/>
        <v>5.081000000000004</v>
      </c>
      <c r="T887" s="304">
        <f t="shared" ca="1" si="378"/>
        <v>49.844610000000038</v>
      </c>
      <c r="U887" s="311">
        <f t="shared" ca="1" si="379"/>
        <v>0</v>
      </c>
      <c r="V887" s="306">
        <f t="shared" ca="1" si="380"/>
        <v>1.2267418882961612</v>
      </c>
      <c r="W887" s="304">
        <f t="shared" ca="1" si="381"/>
        <v>49.668322463516219</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2.5230963801421424E-2</v>
      </c>
      <c r="AH887" s="304">
        <f t="shared" ca="1" si="405"/>
        <v>-9.7752929149851493</v>
      </c>
    </row>
    <row r="888" spans="1:34" x14ac:dyDescent="0.2">
      <c r="A888" s="347">
        <f t="shared" ca="1" si="383"/>
        <v>1E-4</v>
      </c>
      <c r="B888" s="304">
        <f t="shared" ca="1" si="384"/>
        <v>42.428000000001262</v>
      </c>
      <c r="D888" s="306">
        <f t="shared" ca="1" si="385"/>
        <v>-0.42955372021445742</v>
      </c>
      <c r="E888" s="307">
        <f t="shared" ca="1" si="386"/>
        <v>-4.4137886508897495E-2</v>
      </c>
      <c r="F888" s="304">
        <f t="shared" ca="1" si="387"/>
        <v>0.43181541377717481</v>
      </c>
      <c r="G888" s="306">
        <f t="shared" ca="1" si="388"/>
        <v>5.0459729701987968</v>
      </c>
      <c r="H888" s="307">
        <f t="shared" ca="1" si="389"/>
        <v>-114.72068644397133</v>
      </c>
      <c r="I888" s="304">
        <f t="shared" ca="1" si="390"/>
        <v>114.83160602112976</v>
      </c>
      <c r="J888" s="306">
        <f t="shared" ca="1" si="391"/>
        <v>890.86852944611644</v>
      </c>
      <c r="K888" s="307">
        <f t="shared" ca="1" si="392"/>
        <v>-14.220865842510303</v>
      </c>
      <c r="L888" s="304">
        <f t="shared" ca="1" si="377"/>
        <v>890.9820255105019</v>
      </c>
      <c r="M888" s="306">
        <f t="shared" ca="1" si="393"/>
        <v>-1.5268398024301459</v>
      </c>
      <c r="N888" s="304">
        <f t="shared" ca="1" si="394"/>
        <v>-87.481476671835821</v>
      </c>
      <c r="P888" s="310">
        <f t="shared" ca="1" si="395"/>
        <v>23</v>
      </c>
      <c r="Q888" s="304">
        <f t="shared" ca="1" si="396"/>
        <v>0</v>
      </c>
      <c r="R888" s="306">
        <f t="shared" ca="1" si="397"/>
        <v>0</v>
      </c>
      <c r="S888" s="307">
        <f t="shared" ca="1" si="398"/>
        <v>5.081000000000004</v>
      </c>
      <c r="T888" s="304">
        <f t="shared" ca="1" si="378"/>
        <v>49.844610000000038</v>
      </c>
      <c r="U888" s="311">
        <f t="shared" ca="1" si="379"/>
        <v>0</v>
      </c>
      <c r="V888" s="306">
        <f t="shared" ca="1" si="380"/>
        <v>1.2267432956243678</v>
      </c>
      <c r="W888" s="304">
        <f t="shared" ca="1" si="381"/>
        <v>49.668381625072271</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2.5219481765764939E-2</v>
      </c>
      <c r="AH888" s="304">
        <f t="shared" ca="1" si="405"/>
        <v>-9.7753045588498679</v>
      </c>
    </row>
    <row r="889" spans="1:34" x14ac:dyDescent="0.2">
      <c r="A889" s="347">
        <f t="shared" ca="1" si="383"/>
        <v>1E-4</v>
      </c>
      <c r="B889" s="304">
        <f t="shared" ca="1" si="384"/>
        <v>42.428100000001265</v>
      </c>
      <c r="D889" s="306">
        <f t="shared" ca="1" si="385"/>
        <v>-0.42955056575672745</v>
      </c>
      <c r="E889" s="307">
        <f t="shared" ca="1" si="386"/>
        <v>-4.4126092818412843E-2</v>
      </c>
      <c r="F889" s="304">
        <f t="shared" ca="1" si="387"/>
        <v>0.43181107050345968</v>
      </c>
      <c r="G889" s="306">
        <f t="shared" ca="1" si="388"/>
        <v>5.0459300151422211</v>
      </c>
      <c r="H889" s="307">
        <f t="shared" ca="1" si="389"/>
        <v>-114.72069085658062</v>
      </c>
      <c r="I889" s="304">
        <f t="shared" ca="1" si="390"/>
        <v>114.83160854193785</v>
      </c>
      <c r="J889" s="306">
        <f t="shared" ca="1" si="391"/>
        <v>890.86852944611644</v>
      </c>
      <c r="K889" s="307">
        <f t="shared" ca="1" si="392"/>
        <v>-14.23233791137533</v>
      </c>
      <c r="L889" s="304">
        <f t="shared" ca="1" si="377"/>
        <v>890.98220868876479</v>
      </c>
      <c r="M889" s="306">
        <f t="shared" ca="1" si="393"/>
        <v>-1.5268401778273555</v>
      </c>
      <c r="N889" s="304">
        <f t="shared" ca="1" si="394"/>
        <v>-87.481498180511565</v>
      </c>
      <c r="P889" s="310">
        <f t="shared" ca="1" si="395"/>
        <v>23</v>
      </c>
      <c r="Q889" s="304">
        <f t="shared" ca="1" si="396"/>
        <v>0</v>
      </c>
      <c r="R889" s="306">
        <f t="shared" ca="1" si="397"/>
        <v>0</v>
      </c>
      <c r="S889" s="307">
        <f t="shared" ca="1" si="398"/>
        <v>5.081000000000004</v>
      </c>
      <c r="T889" s="304">
        <f t="shared" ca="1" si="378"/>
        <v>49.844610000000038</v>
      </c>
      <c r="U889" s="311">
        <f t="shared" ca="1" si="379"/>
        <v>0</v>
      </c>
      <c r="V889" s="306">
        <f t="shared" ca="1" si="380"/>
        <v>1.2267447029542438</v>
      </c>
      <c r="W889" s="304">
        <f t="shared" ca="1" si="381"/>
        <v>49.668440785707737</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2.5207999908523959E-2</v>
      </c>
      <c r="AH889" s="304">
        <f t="shared" ca="1" si="405"/>
        <v>-9.7753162025334053</v>
      </c>
    </row>
    <row r="890" spans="1:34" x14ac:dyDescent="0.2">
      <c r="A890" s="347">
        <f t="shared" ca="1" si="383"/>
        <v>1E-4</v>
      </c>
      <c r="B890" s="304">
        <f t="shared" ca="1" si="384"/>
        <v>42.428200000001269</v>
      </c>
      <c r="D890" s="306">
        <f t="shared" ca="1" si="385"/>
        <v>-0.42954741131361068</v>
      </c>
      <c r="E890" s="307">
        <f t="shared" ca="1" si="386"/>
        <v>-4.4114299311306837E-2</v>
      </c>
      <c r="F890" s="304">
        <f t="shared" ca="1" si="387"/>
        <v>0.43180672756448779</v>
      </c>
      <c r="G890" s="306">
        <f t="shared" ca="1" si="388"/>
        <v>5.0458870604010899</v>
      </c>
      <c r="H890" s="307">
        <f t="shared" ca="1" si="389"/>
        <v>-114.72069526801054</v>
      </c>
      <c r="I890" s="304">
        <f t="shared" ca="1" si="390"/>
        <v>114.83161106159775</v>
      </c>
      <c r="J890" s="306">
        <f t="shared" ca="1" si="391"/>
        <v>890.86852944611644</v>
      </c>
      <c r="K890" s="307">
        <f t="shared" ca="1" si="392"/>
        <v>-14.24380998068156</v>
      </c>
      <c r="L890" s="304">
        <f t="shared" ca="1" si="377"/>
        <v>890.98239201470847</v>
      </c>
      <c r="M890" s="306">
        <f t="shared" ca="1" si="393"/>
        <v>-1.5268405532213527</v>
      </c>
      <c r="N890" s="304">
        <f t="shared" ca="1" si="394"/>
        <v>-87.481519689003264</v>
      </c>
      <c r="P890" s="310">
        <f t="shared" ca="1" si="395"/>
        <v>23</v>
      </c>
      <c r="Q890" s="304">
        <f t="shared" ca="1" si="396"/>
        <v>0</v>
      </c>
      <c r="R890" s="306">
        <f t="shared" ca="1" si="397"/>
        <v>0</v>
      </c>
      <c r="S890" s="307">
        <f t="shared" ca="1" si="398"/>
        <v>5.081000000000004</v>
      </c>
      <c r="T890" s="304">
        <f t="shared" ca="1" si="378"/>
        <v>49.844610000000038</v>
      </c>
      <c r="U890" s="311">
        <f t="shared" ca="1" si="379"/>
        <v>0</v>
      </c>
      <c r="V890" s="306">
        <f t="shared" ca="1" si="380"/>
        <v>1.2267461102857895</v>
      </c>
      <c r="W890" s="304">
        <f t="shared" ca="1" si="381"/>
        <v>49.668499945422575</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2.5196518229702036E-2</v>
      </c>
      <c r="AH890" s="304">
        <f t="shared" ca="1" si="405"/>
        <v>-9.7753278460357595</v>
      </c>
    </row>
    <row r="891" spans="1:34" x14ac:dyDescent="0.2">
      <c r="A891" s="347">
        <f t="shared" ca="1" si="383"/>
        <v>1E-4</v>
      </c>
      <c r="B891" s="304">
        <f t="shared" ca="1" si="384"/>
        <v>42.428300000001272</v>
      </c>
      <c r="D891" s="306">
        <f t="shared" ca="1" si="385"/>
        <v>-0.42954425688510939</v>
      </c>
      <c r="E891" s="307">
        <f t="shared" ca="1" si="386"/>
        <v>-4.4102505987586582E-2</v>
      </c>
      <c r="F891" s="304">
        <f t="shared" ca="1" si="387"/>
        <v>0.43180238496025697</v>
      </c>
      <c r="G891" s="306">
        <f t="shared" ca="1" si="388"/>
        <v>5.0458441059754016</v>
      </c>
      <c r="H891" s="307">
        <f t="shared" ca="1" si="389"/>
        <v>-114.72069967826114</v>
      </c>
      <c r="I891" s="304">
        <f t="shared" ca="1" si="390"/>
        <v>114.83161358010952</v>
      </c>
      <c r="J891" s="306">
        <f t="shared" ca="1" si="391"/>
        <v>890.86852944611644</v>
      </c>
      <c r="K891" s="307">
        <f t="shared" ca="1" si="392"/>
        <v>-14.255282050428873</v>
      </c>
      <c r="L891" s="304">
        <f t="shared" ca="1" si="377"/>
        <v>890.98257548833317</v>
      </c>
      <c r="M891" s="306">
        <f t="shared" ca="1" si="393"/>
        <v>-1.5268409286121378</v>
      </c>
      <c r="N891" s="304">
        <f t="shared" ca="1" si="394"/>
        <v>-87.481541197310918</v>
      </c>
      <c r="P891" s="310">
        <f t="shared" ca="1" si="395"/>
        <v>23</v>
      </c>
      <c r="Q891" s="304">
        <f t="shared" ca="1" si="396"/>
        <v>0</v>
      </c>
      <c r="R891" s="306">
        <f t="shared" ca="1" si="397"/>
        <v>0</v>
      </c>
      <c r="S891" s="307">
        <f t="shared" ca="1" si="398"/>
        <v>5.081000000000004</v>
      </c>
      <c r="T891" s="304">
        <f t="shared" ca="1" si="378"/>
        <v>49.844610000000038</v>
      </c>
      <c r="U891" s="311">
        <f t="shared" ca="1" si="379"/>
        <v>0</v>
      </c>
      <c r="V891" s="306">
        <f t="shared" ca="1" si="380"/>
        <v>1.2267475176190048</v>
      </c>
      <c r="W891" s="304">
        <f t="shared" ca="1" si="381"/>
        <v>49.668559104216847</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2.5185036729302723E-2</v>
      </c>
      <c r="AH891" s="304">
        <f t="shared" ca="1" si="405"/>
        <v>-9.7753394893569254</v>
      </c>
    </row>
    <row r="892" spans="1:34" x14ac:dyDescent="0.2">
      <c r="A892" s="347">
        <f t="shared" ca="1" si="383"/>
        <v>1E-4</v>
      </c>
      <c r="B892" s="304">
        <f t="shared" ca="1" si="384"/>
        <v>42.428400000001275</v>
      </c>
      <c r="D892" s="306">
        <f t="shared" ca="1" si="385"/>
        <v>-0.42954110247122218</v>
      </c>
      <c r="E892" s="307">
        <f t="shared" ca="1" si="386"/>
        <v>-4.4090712847243196E-2</v>
      </c>
      <c r="F892" s="304">
        <f t="shared" ca="1" si="387"/>
        <v>0.43179804269075961</v>
      </c>
      <c r="G892" s="306">
        <f t="shared" ca="1" si="388"/>
        <v>5.0458011518651542</v>
      </c>
      <c r="H892" s="307">
        <f t="shared" ca="1" si="389"/>
        <v>-114.72070408733242</v>
      </c>
      <c r="I892" s="304">
        <f t="shared" ca="1" si="390"/>
        <v>114.83161609747314</v>
      </c>
      <c r="J892" s="306">
        <f t="shared" ca="1" si="391"/>
        <v>890.86852944611644</v>
      </c>
      <c r="K892" s="307">
        <f t="shared" ca="1" si="392"/>
        <v>-14.266754120617152</v>
      </c>
      <c r="L892" s="304">
        <f t="shared" ca="1" si="377"/>
        <v>890.98275910963855</v>
      </c>
      <c r="M892" s="306">
        <f t="shared" ca="1" si="393"/>
        <v>-1.5268413039997111</v>
      </c>
      <c r="N892" s="304">
        <f t="shared" ca="1" si="394"/>
        <v>-87.481562705434541</v>
      </c>
      <c r="P892" s="310">
        <f t="shared" ca="1" si="395"/>
        <v>23</v>
      </c>
      <c r="Q892" s="304">
        <f t="shared" ca="1" si="396"/>
        <v>0</v>
      </c>
      <c r="R892" s="306">
        <f t="shared" ca="1" si="397"/>
        <v>0</v>
      </c>
      <c r="S892" s="307">
        <f t="shared" ca="1" si="398"/>
        <v>5.081000000000004</v>
      </c>
      <c r="T892" s="304">
        <f t="shared" ca="1" si="378"/>
        <v>49.844610000000038</v>
      </c>
      <c r="U892" s="311">
        <f t="shared" ca="1" si="379"/>
        <v>0</v>
      </c>
      <c r="V892" s="306">
        <f t="shared" ca="1" si="380"/>
        <v>1.2267489249538903</v>
      </c>
      <c r="W892" s="304">
        <f t="shared" ca="1" si="381"/>
        <v>49.668618262090575</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2.5173555407317139E-2</v>
      </c>
      <c r="AH892" s="304">
        <f t="shared" ca="1" si="405"/>
        <v>-9.7753511324969118</v>
      </c>
    </row>
    <row r="893" spans="1:34" x14ac:dyDescent="0.2">
      <c r="A893" s="347">
        <f t="shared" ca="1" si="383"/>
        <v>1E-4</v>
      </c>
      <c r="B893" s="304">
        <f t="shared" ca="1" si="384"/>
        <v>42.428500000001279</v>
      </c>
      <c r="D893" s="306">
        <f t="shared" ca="1" si="385"/>
        <v>-0.4295379480719474</v>
      </c>
      <c r="E893" s="307">
        <f t="shared" ca="1" si="386"/>
        <v>-4.4078919890271351E-2</v>
      </c>
      <c r="F893" s="304">
        <f t="shared" ca="1" si="387"/>
        <v>0.43179370075598827</v>
      </c>
      <c r="G893" s="306">
        <f t="shared" ca="1" si="388"/>
        <v>5.045758198070347</v>
      </c>
      <c r="H893" s="307">
        <f t="shared" ca="1" si="389"/>
        <v>-114.72070849522441</v>
      </c>
      <c r="I893" s="304">
        <f t="shared" ca="1" si="390"/>
        <v>114.83161861368866</v>
      </c>
      <c r="J893" s="306">
        <f t="shared" ca="1" si="391"/>
        <v>890.86852944611644</v>
      </c>
      <c r="K893" s="307">
        <f t="shared" ca="1" si="392"/>
        <v>-14.278226191246281</v>
      </c>
      <c r="L893" s="304">
        <f t="shared" ca="1" si="377"/>
        <v>890.98294287862461</v>
      </c>
      <c r="M893" s="306">
        <f t="shared" ca="1" si="393"/>
        <v>-1.5268416793840722</v>
      </c>
      <c r="N893" s="304">
        <f t="shared" ca="1" si="394"/>
        <v>-87.481584213374134</v>
      </c>
      <c r="P893" s="310">
        <f t="shared" ca="1" si="395"/>
        <v>23</v>
      </c>
      <c r="Q893" s="304">
        <f t="shared" ca="1" si="396"/>
        <v>0</v>
      </c>
      <c r="R893" s="306">
        <f t="shared" ca="1" si="397"/>
        <v>0</v>
      </c>
      <c r="S893" s="307">
        <f t="shared" ca="1" si="398"/>
        <v>5.081000000000004</v>
      </c>
      <c r="T893" s="304">
        <f t="shared" ca="1" si="378"/>
        <v>49.844610000000038</v>
      </c>
      <c r="U893" s="311">
        <f t="shared" ca="1" si="379"/>
        <v>0</v>
      </c>
      <c r="V893" s="306">
        <f t="shared" ca="1" si="380"/>
        <v>1.2267503322904454</v>
      </c>
      <c r="W893" s="304">
        <f t="shared" ca="1" si="381"/>
        <v>49.668677419043767</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2.5162074263739953E-2</v>
      </c>
      <c r="AH893" s="304">
        <f t="shared" ca="1" si="405"/>
        <v>-9.775362775455724</v>
      </c>
    </row>
    <row r="894" spans="1:34" x14ac:dyDescent="0.2">
      <c r="A894" s="347">
        <f t="shared" ca="1" si="383"/>
        <v>1E-4</v>
      </c>
      <c r="B894" s="304">
        <f t="shared" ca="1" si="384"/>
        <v>42.428600000001282</v>
      </c>
      <c r="D894" s="306">
        <f t="shared" ca="1" si="385"/>
        <v>-0.42953479368728764</v>
      </c>
      <c r="E894" s="307">
        <f t="shared" ca="1" si="386"/>
        <v>-4.4067127116667493E-2</v>
      </c>
      <c r="F894" s="304">
        <f t="shared" ca="1" si="387"/>
        <v>0.43178935915593991</v>
      </c>
      <c r="G894" s="306">
        <f t="shared" ca="1" si="388"/>
        <v>5.0457152445909781</v>
      </c>
      <c r="H894" s="307">
        <f t="shared" ca="1" si="389"/>
        <v>-114.72071290193712</v>
      </c>
      <c r="I894" s="304">
        <f t="shared" ca="1" si="390"/>
        <v>114.83162112875608</v>
      </c>
      <c r="J894" s="306">
        <f t="shared" ca="1" si="391"/>
        <v>890.86852944611644</v>
      </c>
      <c r="K894" s="307">
        <f t="shared" ca="1" si="392"/>
        <v>-14.28969826231614</v>
      </c>
      <c r="L894" s="304">
        <f t="shared" ca="1" si="377"/>
        <v>890.98312679529124</v>
      </c>
      <c r="M894" s="306">
        <f t="shared" ca="1" si="393"/>
        <v>-1.5268420547652213</v>
      </c>
      <c r="N894" s="304">
        <f t="shared" ca="1" si="394"/>
        <v>-87.481605721129682</v>
      </c>
      <c r="P894" s="310">
        <f t="shared" ca="1" si="395"/>
        <v>23</v>
      </c>
      <c r="Q894" s="304">
        <f t="shared" ca="1" si="396"/>
        <v>0</v>
      </c>
      <c r="R894" s="306">
        <f t="shared" ca="1" si="397"/>
        <v>0</v>
      </c>
      <c r="S894" s="307">
        <f t="shared" ca="1" si="398"/>
        <v>5.081000000000004</v>
      </c>
      <c r="T894" s="304">
        <f t="shared" ca="1" si="378"/>
        <v>49.844610000000038</v>
      </c>
      <c r="U894" s="311">
        <f t="shared" ca="1" si="379"/>
        <v>0</v>
      </c>
      <c r="V894" s="306">
        <f t="shared" ca="1" si="380"/>
        <v>1.2267517396286702</v>
      </c>
      <c r="W894" s="304">
        <f t="shared" ca="1" si="381"/>
        <v>49.668736575076402</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2.5150593298565838E-2</v>
      </c>
      <c r="AH894" s="304">
        <f t="shared" ca="1" si="405"/>
        <v>-9.7753744182333655</v>
      </c>
    </row>
    <row r="895" spans="1:34" x14ac:dyDescent="0.2">
      <c r="A895" s="347">
        <f t="shared" ca="1" si="383"/>
        <v>1E-4</v>
      </c>
      <c r="B895" s="304">
        <f t="shared" ca="1" si="384"/>
        <v>42.428700000001285</v>
      </c>
      <c r="D895" s="306">
        <f t="shared" ca="1" si="385"/>
        <v>-0.42953163931724297</v>
      </c>
      <c r="E895" s="307">
        <f t="shared" ca="1" si="386"/>
        <v>-4.4055334526436951E-2</v>
      </c>
      <c r="F895" s="304">
        <f t="shared" ca="1" si="387"/>
        <v>0.43178501789060997</v>
      </c>
      <c r="G895" s="306">
        <f t="shared" ca="1" si="388"/>
        <v>5.0456722914270467</v>
      </c>
      <c r="H895" s="307">
        <f t="shared" ca="1" si="389"/>
        <v>-114.72071730747057</v>
      </c>
      <c r="I895" s="304">
        <f t="shared" ca="1" si="390"/>
        <v>114.83162364267541</v>
      </c>
      <c r="J895" s="306">
        <f t="shared" ca="1" si="391"/>
        <v>890.86852944611644</v>
      </c>
      <c r="K895" s="307">
        <f t="shared" ca="1" si="392"/>
        <v>-14.30117033382661</v>
      </c>
      <c r="L895" s="304">
        <f t="shared" ca="1" si="377"/>
        <v>890.98331085963844</v>
      </c>
      <c r="M895" s="306">
        <f t="shared" ca="1" si="393"/>
        <v>-1.5268424301431582</v>
      </c>
      <c r="N895" s="304">
        <f t="shared" ca="1" si="394"/>
        <v>-87.4816272287012</v>
      </c>
      <c r="P895" s="310">
        <f t="shared" ca="1" si="395"/>
        <v>23</v>
      </c>
      <c r="Q895" s="304">
        <f t="shared" ca="1" si="396"/>
        <v>0</v>
      </c>
      <c r="R895" s="306">
        <f t="shared" ca="1" si="397"/>
        <v>0</v>
      </c>
      <c r="S895" s="307">
        <f t="shared" ca="1" si="398"/>
        <v>5.081000000000004</v>
      </c>
      <c r="T895" s="304">
        <f t="shared" ca="1" si="378"/>
        <v>49.844610000000038</v>
      </c>
      <c r="U895" s="311">
        <f t="shared" ca="1" si="379"/>
        <v>0</v>
      </c>
      <c r="V895" s="306">
        <f t="shared" ca="1" si="380"/>
        <v>1.2267531469685649</v>
      </c>
      <c r="W895" s="304">
        <f t="shared" ca="1" si="381"/>
        <v>49.668795730188499</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2.513911251180545E-2</v>
      </c>
      <c r="AH895" s="304">
        <f t="shared" ca="1" si="405"/>
        <v>-9.7753860608298293</v>
      </c>
    </row>
    <row r="896" spans="1:34" x14ac:dyDescent="0.2">
      <c r="A896" s="347">
        <f t="shared" ca="1" si="383"/>
        <v>1E-4</v>
      </c>
      <c r="B896" s="304">
        <f t="shared" ca="1" si="384"/>
        <v>42.428800000001289</v>
      </c>
      <c r="D896" s="306">
        <f t="shared" ca="1" si="385"/>
        <v>-0.42952848496181401</v>
      </c>
      <c r="E896" s="307">
        <f t="shared" ca="1" si="386"/>
        <v>-4.4043542119574397E-2</v>
      </c>
      <c r="F896" s="304">
        <f t="shared" ca="1" si="387"/>
        <v>0.43178067695999317</v>
      </c>
      <c r="G896" s="306">
        <f t="shared" ca="1" si="388"/>
        <v>5.0456293385785509</v>
      </c>
      <c r="H896" s="307">
        <f t="shared" ca="1" si="389"/>
        <v>-114.72072171182478</v>
      </c>
      <c r="I896" s="304">
        <f t="shared" ca="1" si="390"/>
        <v>114.8316261554467</v>
      </c>
      <c r="J896" s="306">
        <f t="shared" ca="1" si="391"/>
        <v>890.86852944611644</v>
      </c>
      <c r="K896" s="307">
        <f t="shared" ca="1" si="392"/>
        <v>-14.312642405777575</v>
      </c>
      <c r="L896" s="304">
        <f t="shared" ca="1" si="377"/>
        <v>890.98349507166608</v>
      </c>
      <c r="M896" s="306">
        <f t="shared" ca="1" si="393"/>
        <v>-1.5268428055178835</v>
      </c>
      <c r="N896" s="304">
        <f t="shared" ca="1" si="394"/>
        <v>-87.481648736088687</v>
      </c>
      <c r="P896" s="310">
        <f t="shared" ca="1" si="395"/>
        <v>23</v>
      </c>
      <c r="Q896" s="304">
        <f t="shared" ca="1" si="396"/>
        <v>0</v>
      </c>
      <c r="R896" s="306">
        <f t="shared" ca="1" si="397"/>
        <v>0</v>
      </c>
      <c r="S896" s="307">
        <f t="shared" ca="1" si="398"/>
        <v>5.081000000000004</v>
      </c>
      <c r="T896" s="304">
        <f t="shared" ca="1" si="378"/>
        <v>49.844610000000038</v>
      </c>
      <c r="U896" s="311">
        <f t="shared" ca="1" si="379"/>
        <v>0</v>
      </c>
      <c r="V896" s="306">
        <f t="shared" ca="1" si="380"/>
        <v>1.226754554310129</v>
      </c>
      <c r="W896" s="304">
        <f t="shared" ca="1" si="381"/>
        <v>49.668854884380103</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2.5127631903451686E-2</v>
      </c>
      <c r="AH896" s="304">
        <f t="shared" ca="1" si="405"/>
        <v>-9.7753977032451207</v>
      </c>
    </row>
    <row r="897" spans="1:34" x14ac:dyDescent="0.2">
      <c r="A897" s="347">
        <f t="shared" ca="1" si="383"/>
        <v>1E-4</v>
      </c>
      <c r="B897" s="304">
        <f t="shared" ca="1" si="384"/>
        <v>42.428900000001292</v>
      </c>
      <c r="D897" s="306">
        <f t="shared" ca="1" si="385"/>
        <v>-0.42952533062099696</v>
      </c>
      <c r="E897" s="307">
        <f t="shared" ca="1" si="386"/>
        <v>-4.4031749896074501E-2</v>
      </c>
      <c r="F897" s="304">
        <f t="shared" ca="1" si="387"/>
        <v>0.43177633636408008</v>
      </c>
      <c r="G897" s="306">
        <f t="shared" ca="1" si="388"/>
        <v>5.045586386045489</v>
      </c>
      <c r="H897" s="307">
        <f t="shared" ca="1" si="389"/>
        <v>-114.72072611499976</v>
      </c>
      <c r="I897" s="304">
        <f t="shared" ca="1" si="390"/>
        <v>114.83162866706994</v>
      </c>
      <c r="J897" s="306">
        <f t="shared" ca="1" si="391"/>
        <v>890.86852944611644</v>
      </c>
      <c r="K897" s="307">
        <f t="shared" ca="1" si="392"/>
        <v>-14.324114478168916</v>
      </c>
      <c r="L897" s="304">
        <f t="shared" ca="1" si="377"/>
        <v>890.98367943137418</v>
      </c>
      <c r="M897" s="306">
        <f t="shared" ca="1" si="393"/>
        <v>-1.5268431808893967</v>
      </c>
      <c r="N897" s="304">
        <f t="shared" ca="1" si="394"/>
        <v>-87.481670243292143</v>
      </c>
      <c r="P897" s="310">
        <f t="shared" ca="1" si="395"/>
        <v>23</v>
      </c>
      <c r="Q897" s="304">
        <f t="shared" ca="1" si="396"/>
        <v>0</v>
      </c>
      <c r="R897" s="306">
        <f t="shared" ca="1" si="397"/>
        <v>0</v>
      </c>
      <c r="S897" s="307">
        <f t="shared" ca="1" si="398"/>
        <v>5.081000000000004</v>
      </c>
      <c r="T897" s="304">
        <f t="shared" ca="1" si="378"/>
        <v>49.844610000000038</v>
      </c>
      <c r="U897" s="311">
        <f t="shared" ca="1" si="379"/>
        <v>0</v>
      </c>
      <c r="V897" s="306">
        <f t="shared" ca="1" si="380"/>
        <v>1.2267559616533628</v>
      </c>
      <c r="W897" s="304">
        <f t="shared" ca="1" si="381"/>
        <v>49.668914037651192</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2.5116151473495663E-2</v>
      </c>
      <c r="AH897" s="304">
        <f t="shared" ca="1" si="405"/>
        <v>-9.7754093454792486</v>
      </c>
    </row>
    <row r="898" spans="1:34" x14ac:dyDescent="0.2">
      <c r="A898" s="347">
        <f t="shared" ca="1" si="383"/>
        <v>1E-4</v>
      </c>
      <c r="B898" s="304">
        <f t="shared" ca="1" si="384"/>
        <v>42.429000000001295</v>
      </c>
      <c r="D898" s="306">
        <f t="shared" ca="1" si="385"/>
        <v>-0.42952217629479644</v>
      </c>
      <c r="E898" s="307">
        <f t="shared" ca="1" si="386"/>
        <v>-4.4019957855935488E-2</v>
      </c>
      <c r="F898" s="304">
        <f t="shared" ca="1" si="387"/>
        <v>0.4317719961028697</v>
      </c>
      <c r="G898" s="306">
        <f t="shared" ca="1" si="388"/>
        <v>5.0455434338278593</v>
      </c>
      <c r="H898" s="307">
        <f t="shared" ca="1" si="389"/>
        <v>-114.72073051699554</v>
      </c>
      <c r="I898" s="304">
        <f t="shared" ca="1" si="390"/>
        <v>114.83163117754513</v>
      </c>
      <c r="J898" s="306">
        <f t="shared" ca="1" si="391"/>
        <v>890.86852944611644</v>
      </c>
      <c r="K898" s="307">
        <f t="shared" ca="1" si="392"/>
        <v>-14.335586551000516</v>
      </c>
      <c r="L898" s="304">
        <f t="shared" ca="1" si="377"/>
        <v>890.98386393876251</v>
      </c>
      <c r="M898" s="306">
        <f t="shared" ca="1" si="393"/>
        <v>-1.5268435562576981</v>
      </c>
      <c r="N898" s="304">
        <f t="shared" ca="1" si="394"/>
        <v>-87.481691750311569</v>
      </c>
      <c r="P898" s="310">
        <f t="shared" ca="1" si="395"/>
        <v>23</v>
      </c>
      <c r="Q898" s="304">
        <f t="shared" ca="1" si="396"/>
        <v>0</v>
      </c>
      <c r="R898" s="306">
        <f t="shared" ca="1" si="397"/>
        <v>0</v>
      </c>
      <c r="S898" s="307">
        <f t="shared" ca="1" si="398"/>
        <v>5.081000000000004</v>
      </c>
      <c r="T898" s="304">
        <f t="shared" ca="1" si="378"/>
        <v>49.844610000000038</v>
      </c>
      <c r="U898" s="311">
        <f t="shared" ca="1" si="379"/>
        <v>0</v>
      </c>
      <c r="V898" s="306">
        <f t="shared" ca="1" si="380"/>
        <v>1.2267573689982667</v>
      </c>
      <c r="W898" s="304">
        <f t="shared" ca="1" si="381"/>
        <v>49.668973190001786</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2.5104671221942709E-2</v>
      </c>
      <c r="AH898" s="304">
        <f t="shared" ca="1" si="405"/>
        <v>-9.7754209875322093</v>
      </c>
    </row>
    <row r="899" spans="1:34" x14ac:dyDescent="0.2">
      <c r="A899" s="347">
        <f t="shared" ca="1" si="383"/>
        <v>1E-4</v>
      </c>
      <c r="B899" s="304">
        <f t="shared" ca="1" si="384"/>
        <v>42.429100000001299</v>
      </c>
      <c r="D899" s="306">
        <f t="shared" ca="1" si="385"/>
        <v>-0.42951902198321057</v>
      </c>
      <c r="E899" s="307">
        <f t="shared" ca="1" si="386"/>
        <v>-4.4008165999160909E-2</v>
      </c>
      <c r="F899" s="304">
        <f t="shared" ca="1" si="387"/>
        <v>0.43176765617635537</v>
      </c>
      <c r="G899" s="306">
        <f t="shared" ca="1" si="388"/>
        <v>5.0455004819256608</v>
      </c>
      <c r="H899" s="307">
        <f t="shared" ca="1" si="389"/>
        <v>-114.72073491781214</v>
      </c>
      <c r="I899" s="304">
        <f t="shared" ca="1" si="390"/>
        <v>114.83163368687234</v>
      </c>
      <c r="J899" s="306">
        <f t="shared" ca="1" si="391"/>
        <v>890.86852944611644</v>
      </c>
      <c r="K899" s="307">
        <f t="shared" ca="1" si="392"/>
        <v>-14.347058624272256</v>
      </c>
      <c r="L899" s="304">
        <f t="shared" ca="1" si="377"/>
        <v>890.98404859383106</v>
      </c>
      <c r="M899" s="306">
        <f t="shared" ca="1" si="393"/>
        <v>-1.5268439316227875</v>
      </c>
      <c r="N899" s="304">
        <f t="shared" ca="1" si="394"/>
        <v>-87.481713257146978</v>
      </c>
      <c r="P899" s="310">
        <f t="shared" ca="1" si="395"/>
        <v>23</v>
      </c>
      <c r="Q899" s="304">
        <f t="shared" ca="1" si="396"/>
        <v>0</v>
      </c>
      <c r="R899" s="306">
        <f t="shared" ca="1" si="397"/>
        <v>0</v>
      </c>
      <c r="S899" s="307">
        <f t="shared" ca="1" si="398"/>
        <v>5.081000000000004</v>
      </c>
      <c r="T899" s="304">
        <f t="shared" ca="1" si="378"/>
        <v>49.844610000000038</v>
      </c>
      <c r="U899" s="311">
        <f t="shared" ca="1" si="379"/>
        <v>0</v>
      </c>
      <c r="V899" s="306">
        <f t="shared" ca="1" si="380"/>
        <v>1.2267587763448398</v>
      </c>
      <c r="W899" s="304">
        <f t="shared" ca="1" si="381"/>
        <v>49.669032341431894</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2.5093191148787497E-2</v>
      </c>
      <c r="AH899" s="304">
        <f t="shared" ca="1" si="405"/>
        <v>-9.7754326294040048</v>
      </c>
    </row>
    <row r="900" spans="1:34" x14ac:dyDescent="0.2">
      <c r="A900" s="347">
        <f t="shared" ca="1" si="383"/>
        <v>1E-4</v>
      </c>
      <c r="B900" s="304">
        <f t="shared" ca="1" si="384"/>
        <v>42.429200000001302</v>
      </c>
      <c r="D900" s="306">
        <f t="shared" ca="1" si="385"/>
        <v>-0.42951586768623995</v>
      </c>
      <c r="E900" s="307">
        <f t="shared" ca="1" si="386"/>
        <v>-4.3996374325743659E-2</v>
      </c>
      <c r="F900" s="304">
        <f t="shared" ca="1" si="387"/>
        <v>0.43176331658453165</v>
      </c>
      <c r="G900" s="306">
        <f t="shared" ca="1" si="388"/>
        <v>5.0454575303388918</v>
      </c>
      <c r="H900" s="307">
        <f t="shared" ca="1" si="389"/>
        <v>-114.72073931744957</v>
      </c>
      <c r="I900" s="304">
        <f t="shared" ca="1" si="390"/>
        <v>114.83163619505154</v>
      </c>
      <c r="J900" s="306">
        <f t="shared" ca="1" si="391"/>
        <v>890.86852944611644</v>
      </c>
      <c r="K900" s="307">
        <f t="shared" ca="1" si="392"/>
        <v>-14.358530697984019</v>
      </c>
      <c r="L900" s="304">
        <f t="shared" ref="L900:L963" ca="1" si="406">SQRT(pos_x^2+pos_z^2)</f>
        <v>890.98423339657984</v>
      </c>
      <c r="M900" s="306">
        <f t="shared" ca="1" si="393"/>
        <v>-1.5268443069846651</v>
      </c>
      <c r="N900" s="304">
        <f t="shared" ca="1" si="394"/>
        <v>-87.481734763798357</v>
      </c>
      <c r="P900" s="310">
        <f t="shared" ca="1" si="395"/>
        <v>23</v>
      </c>
      <c r="Q900" s="304">
        <f t="shared" ca="1" si="396"/>
        <v>0</v>
      </c>
      <c r="R900" s="306">
        <f t="shared" ca="1" si="397"/>
        <v>0</v>
      </c>
      <c r="S900" s="307">
        <f t="shared" ca="1" si="398"/>
        <v>5.081000000000004</v>
      </c>
      <c r="T900" s="304">
        <f t="shared" ref="T900:T963" ca="1" si="407">m*g</f>
        <v>49.844610000000038</v>
      </c>
      <c r="U900" s="311">
        <f t="shared" ref="U900:U963" ca="1" si="408">IF(pos_xz&lt;L_rampe,Poids*COS(Beta),0)</f>
        <v>0</v>
      </c>
      <c r="V900" s="306">
        <f t="shared" ref="V900:V963" ca="1" si="409">Rho_moyen*(20000-Alt_rampe-pos_z)/(20000+Alt_rampe+pos_z)</f>
        <v>1.2267601836930826</v>
      </c>
      <c r="W900" s="304">
        <f t="shared" ref="W900:W963" ca="1" si="410">1/2*Rho*Sref*Cx*vit_xz^2</f>
        <v>49.669091491941529</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2.5081711254030026E-2</v>
      </c>
      <c r="AH900" s="304">
        <f t="shared" ca="1" si="405"/>
        <v>-9.7754442710946385</v>
      </c>
    </row>
    <row r="901" spans="1:34" x14ac:dyDescent="0.2">
      <c r="A901" s="347">
        <f t="shared" ref="A901:A964" ca="1" si="412">IF(B900+0.01&lt;=T_ini+ROUNDUP(Temps_fin_propu,0), 0.01, IF(K900&gt;0, 0.1, 0.0001))</f>
        <v>1E-4</v>
      </c>
      <c r="B901" s="304">
        <f t="shared" ref="B901:B964" ca="1" si="413">B900+pas</f>
        <v>42.429300000001305</v>
      </c>
      <c r="D901" s="306">
        <f t="shared" ref="D901:D964" ca="1" si="414">IF(AND(L900&lt;L_rampe,Poussee&lt;Poids*SIN(M900)),0,(-W900+Poussee)/m*COS(M900)-U900/m*SIN(M900))</f>
        <v>-0.42951271340388497</v>
      </c>
      <c r="E901" s="307">
        <f t="shared" ref="E901:E964" ca="1" si="415">IF(AND(L900&lt;L_rampe,Poussee&lt;Poids*SIN(M900)),0,(-W900+Poussee)/m*SIN(M900)+U900/m*COS(M900)-Poids/m)</f>
        <v>-4.3984582835683739E-2</v>
      </c>
      <c r="F901" s="304">
        <f t="shared" ref="F901:F964" ca="1" si="416">SQRT(acc_x^2+acc_z^2)</f>
        <v>0.43175897732739382</v>
      </c>
      <c r="G901" s="306">
        <f t="shared" ref="G901:G964" ca="1" si="417">G900+acc_x*pas</f>
        <v>5.0454145790675513</v>
      </c>
      <c r="H901" s="307">
        <f t="shared" ref="H901:H964" ca="1" si="418">H900+acc_z*pas</f>
        <v>-114.72074371590786</v>
      </c>
      <c r="I901" s="304">
        <f t="shared" ref="I901:I964" ca="1" si="419">SQRT(vit_x^2+vit_z^2)</f>
        <v>114.8316387020828</v>
      </c>
      <c r="J901" s="306">
        <f t="shared" ref="J901:J964" ca="1" si="420">J900+0.5*(vit_x+G900)*pas*(K900&gt;=0)</f>
        <v>890.86852944611644</v>
      </c>
      <c r="K901" s="307">
        <f t="shared" ref="K901:K964" ca="1" si="421">K900+0.5*(vit_z+H900)*pas</f>
        <v>-14.370002772135686</v>
      </c>
      <c r="L901" s="304">
        <f t="shared" ca="1" si="406"/>
        <v>890.98441834700861</v>
      </c>
      <c r="M901" s="306">
        <f t="shared" ref="M901:M964" ca="1" si="422">IF(AND(L900&gt;L_rampe,G901&gt;0),ATAN2(G901,H901),$M$4)</f>
        <v>-1.526844682343331</v>
      </c>
      <c r="N901" s="304">
        <f t="shared" ref="N901:N964" ca="1" si="423">DEGREES(Beta)</f>
        <v>-87.48175627026572</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5.081000000000004</v>
      </c>
      <c r="T901" s="304">
        <f t="shared" ca="1" si="407"/>
        <v>49.844610000000038</v>
      </c>
      <c r="U901" s="311">
        <f t="shared" ca="1" si="408"/>
        <v>0</v>
      </c>
      <c r="V901" s="306">
        <f t="shared" ca="1" si="409"/>
        <v>1.2267615910429952</v>
      </c>
      <c r="W901" s="304">
        <f t="shared" ca="1" si="410"/>
        <v>49.669150641530734</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2.5070231537668519E-2</v>
      </c>
      <c r="AH901" s="304">
        <f t="shared" ref="AH901:AH964" ca="1" si="434">IF(AND(L900&lt;L_rampe,Poussee&lt;Poids*SIN(M900)), g*SIN(M900), (-W900+Poussee)/m)</f>
        <v>-9.7754559126041123</v>
      </c>
    </row>
    <row r="902" spans="1:34" x14ac:dyDescent="0.2">
      <c r="A902" s="347">
        <f t="shared" ca="1" si="412"/>
        <v>1E-4</v>
      </c>
      <c r="B902" s="304">
        <f t="shared" ca="1" si="413"/>
        <v>42.429400000001309</v>
      </c>
      <c r="D902" s="306">
        <f t="shared" ca="1" si="414"/>
        <v>-0.42950955913614403</v>
      </c>
      <c r="E902" s="307">
        <f t="shared" ca="1" si="415"/>
        <v>-4.3972791528972266E-2</v>
      </c>
      <c r="F902" s="304">
        <f t="shared" ca="1" si="416"/>
        <v>0.43175463840493394</v>
      </c>
      <c r="G902" s="306">
        <f t="shared" ca="1" si="417"/>
        <v>5.0453716281116376</v>
      </c>
      <c r="H902" s="307">
        <f t="shared" ca="1" si="418"/>
        <v>-114.72074811318701</v>
      </c>
      <c r="I902" s="304">
        <f t="shared" ca="1" si="419"/>
        <v>114.83164120796609</v>
      </c>
      <c r="J902" s="306">
        <f t="shared" ca="1" si="420"/>
        <v>890.86852944611644</v>
      </c>
      <c r="K902" s="307">
        <f t="shared" ca="1" si="421"/>
        <v>-14.381474846727141</v>
      </c>
      <c r="L902" s="304">
        <f t="shared" ca="1" si="406"/>
        <v>890.98460344511739</v>
      </c>
      <c r="M902" s="306">
        <f t="shared" ca="1" si="422"/>
        <v>-1.5268450576987851</v>
      </c>
      <c r="N902" s="304">
        <f t="shared" ca="1" si="423"/>
        <v>-87.481777776549052</v>
      </c>
      <c r="P902" s="310">
        <f t="shared" ca="1" si="424"/>
        <v>23</v>
      </c>
      <c r="Q902" s="304">
        <f t="shared" ca="1" si="425"/>
        <v>0</v>
      </c>
      <c r="R902" s="306">
        <f t="shared" ca="1" si="426"/>
        <v>0</v>
      </c>
      <c r="S902" s="307">
        <f t="shared" ca="1" si="427"/>
        <v>5.081000000000004</v>
      </c>
      <c r="T902" s="304">
        <f t="shared" ca="1" si="407"/>
        <v>49.844610000000038</v>
      </c>
      <c r="U902" s="311">
        <f t="shared" ca="1" si="408"/>
        <v>0</v>
      </c>
      <c r="V902" s="306">
        <f t="shared" ca="1" si="409"/>
        <v>1.2267629983945776</v>
      </c>
      <c r="W902" s="304">
        <f t="shared" ca="1" si="410"/>
        <v>49.669209790199467</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2.5058751999692319E-2</v>
      </c>
      <c r="AH902" s="304">
        <f t="shared" ca="1" si="434"/>
        <v>-9.7754675539324332</v>
      </c>
    </row>
    <row r="903" spans="1:34" x14ac:dyDescent="0.2">
      <c r="A903" s="347">
        <f t="shared" ca="1" si="412"/>
        <v>1E-4</v>
      </c>
      <c r="B903" s="304">
        <f t="shared" ca="1" si="413"/>
        <v>42.429500000001312</v>
      </c>
      <c r="D903" s="306">
        <f t="shared" ca="1" si="414"/>
        <v>-0.42950640488301933</v>
      </c>
      <c r="E903" s="307">
        <f t="shared" ca="1" si="415"/>
        <v>-4.3961000405616346E-2</v>
      </c>
      <c r="F903" s="304">
        <f t="shared" ca="1" si="416"/>
        <v>0.4317502998171498</v>
      </c>
      <c r="G903" s="306">
        <f t="shared" ca="1" si="417"/>
        <v>5.045328677471149</v>
      </c>
      <c r="H903" s="307">
        <f t="shared" ca="1" si="418"/>
        <v>-114.72075250928705</v>
      </c>
      <c r="I903" s="304">
        <f t="shared" ca="1" si="419"/>
        <v>114.83164371270144</v>
      </c>
      <c r="J903" s="306">
        <f t="shared" ca="1" si="420"/>
        <v>890.86852944611644</v>
      </c>
      <c r="K903" s="307">
        <f t="shared" ca="1" si="421"/>
        <v>-14.392946921758265</v>
      </c>
      <c r="L903" s="304">
        <f t="shared" ca="1" si="406"/>
        <v>890.98478869090604</v>
      </c>
      <c r="M903" s="306">
        <f t="shared" ca="1" si="422"/>
        <v>-1.5268454330510275</v>
      </c>
      <c r="N903" s="304">
        <f t="shared" ca="1" si="423"/>
        <v>-87.481799282648367</v>
      </c>
      <c r="P903" s="310">
        <f t="shared" ca="1" si="424"/>
        <v>23</v>
      </c>
      <c r="Q903" s="304">
        <f t="shared" ca="1" si="425"/>
        <v>0</v>
      </c>
      <c r="R903" s="306">
        <f t="shared" ca="1" si="426"/>
        <v>0</v>
      </c>
      <c r="S903" s="307">
        <f t="shared" ca="1" si="427"/>
        <v>5.081000000000004</v>
      </c>
      <c r="T903" s="304">
        <f t="shared" ca="1" si="407"/>
        <v>49.844610000000038</v>
      </c>
      <c r="U903" s="311">
        <f t="shared" ca="1" si="408"/>
        <v>0</v>
      </c>
      <c r="V903" s="306">
        <f t="shared" ca="1" si="409"/>
        <v>1.2267644057478295</v>
      </c>
      <c r="W903" s="304">
        <f t="shared" ca="1" si="410"/>
        <v>49.669268937947777</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2.5047272640110307E-2</v>
      </c>
      <c r="AH903" s="304">
        <f t="shared" ca="1" si="434"/>
        <v>-9.7754791950795958</v>
      </c>
    </row>
    <row r="904" spans="1:34" x14ac:dyDescent="0.2">
      <c r="A904" s="347">
        <f t="shared" ca="1" si="412"/>
        <v>1E-4</v>
      </c>
      <c r="B904" s="304">
        <f t="shared" ca="1" si="413"/>
        <v>42.429600000001315</v>
      </c>
      <c r="D904" s="306">
        <f t="shared" ca="1" si="414"/>
        <v>-0.42950325064450956</v>
      </c>
      <c r="E904" s="307">
        <f t="shared" ca="1" si="415"/>
        <v>-4.3949209465605321E-2</v>
      </c>
      <c r="F904" s="304">
        <f t="shared" ca="1" si="416"/>
        <v>0.43174596156403366</v>
      </c>
      <c r="G904" s="306">
        <f t="shared" ca="1" si="417"/>
        <v>5.0452857271460845</v>
      </c>
      <c r="H904" s="307">
        <f t="shared" ca="1" si="418"/>
        <v>-114.720756904208</v>
      </c>
      <c r="I904" s="304">
        <f t="shared" ca="1" si="419"/>
        <v>114.83164621628887</v>
      </c>
      <c r="J904" s="306">
        <f t="shared" ca="1" si="420"/>
        <v>890.86852944611644</v>
      </c>
      <c r="K904" s="307">
        <f t="shared" ca="1" si="421"/>
        <v>-14.404418997228939</v>
      </c>
      <c r="L904" s="304">
        <f t="shared" ca="1" si="406"/>
        <v>890.9849740843747</v>
      </c>
      <c r="M904" s="306">
        <f t="shared" ca="1" si="422"/>
        <v>-1.5268458084000582</v>
      </c>
      <c r="N904" s="304">
        <f t="shared" ca="1" si="423"/>
        <v>-87.481820788563681</v>
      </c>
      <c r="P904" s="310">
        <f t="shared" ca="1" si="424"/>
        <v>23</v>
      </c>
      <c r="Q904" s="304">
        <f t="shared" ca="1" si="425"/>
        <v>0</v>
      </c>
      <c r="R904" s="306">
        <f t="shared" ca="1" si="426"/>
        <v>0</v>
      </c>
      <c r="S904" s="307">
        <f t="shared" ca="1" si="427"/>
        <v>5.081000000000004</v>
      </c>
      <c r="T904" s="304">
        <f t="shared" ca="1" si="407"/>
        <v>49.844610000000038</v>
      </c>
      <c r="U904" s="311">
        <f t="shared" ca="1" si="408"/>
        <v>0</v>
      </c>
      <c r="V904" s="306">
        <f t="shared" ca="1" si="409"/>
        <v>1.226765813102751</v>
      </c>
      <c r="W904" s="304">
        <f t="shared" ca="1" si="410"/>
        <v>49.669328084775657</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2.5035793458911826E-2</v>
      </c>
      <c r="AH904" s="304">
        <f t="shared" ca="1" si="434"/>
        <v>-9.7754908360456092</v>
      </c>
    </row>
    <row r="905" spans="1:34" x14ac:dyDescent="0.2">
      <c r="A905" s="347">
        <f t="shared" ca="1" si="412"/>
        <v>1E-4</v>
      </c>
      <c r="B905" s="304">
        <f t="shared" ca="1" si="413"/>
        <v>42.429700000001318</v>
      </c>
      <c r="D905" s="306">
        <f t="shared" ca="1" si="414"/>
        <v>-0.42950009642061476</v>
      </c>
      <c r="E905" s="307">
        <f t="shared" ca="1" si="415"/>
        <v>-4.393741870894452E-2</v>
      </c>
      <c r="F905" s="304">
        <f t="shared" ca="1" si="416"/>
        <v>0.431741623645581</v>
      </c>
      <c r="G905" s="306">
        <f t="shared" ca="1" si="417"/>
        <v>5.0452427771364423</v>
      </c>
      <c r="H905" s="307">
        <f t="shared" ca="1" si="418"/>
        <v>-114.72076129794988</v>
      </c>
      <c r="I905" s="304">
        <f t="shared" ca="1" si="419"/>
        <v>114.83164871872842</v>
      </c>
      <c r="J905" s="306">
        <f t="shared" ca="1" si="420"/>
        <v>890.86852944611644</v>
      </c>
      <c r="K905" s="307">
        <f t="shared" ca="1" si="421"/>
        <v>-14.415891073139047</v>
      </c>
      <c r="L905" s="304">
        <f t="shared" ca="1" si="406"/>
        <v>890.98515962552301</v>
      </c>
      <c r="M905" s="306">
        <f t="shared" ca="1" si="422"/>
        <v>-1.5268461837458773</v>
      </c>
      <c r="N905" s="304">
        <f t="shared" ca="1" si="423"/>
        <v>-87.481842294294964</v>
      </c>
      <c r="P905" s="310">
        <f t="shared" ca="1" si="424"/>
        <v>23</v>
      </c>
      <c r="Q905" s="304">
        <f t="shared" ca="1" si="425"/>
        <v>0</v>
      </c>
      <c r="R905" s="306">
        <f t="shared" ca="1" si="426"/>
        <v>0</v>
      </c>
      <c r="S905" s="307">
        <f t="shared" ca="1" si="427"/>
        <v>5.081000000000004</v>
      </c>
      <c r="T905" s="304">
        <f t="shared" ca="1" si="407"/>
        <v>49.844610000000038</v>
      </c>
      <c r="U905" s="311">
        <f t="shared" ca="1" si="408"/>
        <v>0</v>
      </c>
      <c r="V905" s="306">
        <f t="shared" ca="1" si="409"/>
        <v>1.2267672204593418</v>
      </c>
      <c r="W905" s="304">
        <f t="shared" ca="1" si="410"/>
        <v>49.669387230683128</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2.5024314456102204E-2</v>
      </c>
      <c r="AH905" s="304">
        <f t="shared" ca="1" si="434"/>
        <v>-9.7755024768304697</v>
      </c>
    </row>
    <row r="906" spans="1:34" x14ac:dyDescent="0.2">
      <c r="A906" s="347">
        <f t="shared" ca="1" si="412"/>
        <v>1E-4</v>
      </c>
      <c r="B906" s="304">
        <f t="shared" ca="1" si="413"/>
        <v>42.429800000001322</v>
      </c>
      <c r="D906" s="306">
        <f t="shared" ca="1" si="414"/>
        <v>-0.42949694221133555</v>
      </c>
      <c r="E906" s="307">
        <f t="shared" ca="1" si="415"/>
        <v>-4.3925628135625061E-2</v>
      </c>
      <c r="F906" s="304">
        <f t="shared" ca="1" si="416"/>
        <v>0.43173728606178607</v>
      </c>
      <c r="G906" s="306">
        <f t="shared" ca="1" si="417"/>
        <v>5.0451998274422216</v>
      </c>
      <c r="H906" s="307">
        <f t="shared" ca="1" si="418"/>
        <v>-114.72076569051269</v>
      </c>
      <c r="I906" s="304">
        <f t="shared" ca="1" si="419"/>
        <v>114.83165122002006</v>
      </c>
      <c r="J906" s="306">
        <f t="shared" ca="1" si="420"/>
        <v>890.86852944611644</v>
      </c>
      <c r="K906" s="307">
        <f t="shared" ca="1" si="421"/>
        <v>-14.427363149488469</v>
      </c>
      <c r="L906" s="304">
        <f t="shared" ca="1" si="406"/>
        <v>890.98534531435098</v>
      </c>
      <c r="M906" s="306">
        <f t="shared" ca="1" si="422"/>
        <v>-1.5268465590884845</v>
      </c>
      <c r="N906" s="304">
        <f t="shared" ca="1" si="423"/>
        <v>-87.48186379984223</v>
      </c>
      <c r="P906" s="310">
        <f t="shared" ca="1" si="424"/>
        <v>23</v>
      </c>
      <c r="Q906" s="304">
        <f t="shared" ca="1" si="425"/>
        <v>0</v>
      </c>
      <c r="R906" s="306">
        <f t="shared" ca="1" si="426"/>
        <v>0</v>
      </c>
      <c r="S906" s="307">
        <f t="shared" ca="1" si="427"/>
        <v>5.081000000000004</v>
      </c>
      <c r="T906" s="304">
        <f t="shared" ca="1" si="407"/>
        <v>49.844610000000038</v>
      </c>
      <c r="U906" s="311">
        <f t="shared" ca="1" si="408"/>
        <v>0</v>
      </c>
      <c r="V906" s="306">
        <f t="shared" ca="1" si="409"/>
        <v>1.2267686278176022</v>
      </c>
      <c r="W906" s="304">
        <f t="shared" ca="1" si="410"/>
        <v>49.669446375670184</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2.5012835631672559E-2</v>
      </c>
      <c r="AH906" s="304">
        <f t="shared" ca="1" si="434"/>
        <v>-9.7755141174341844</v>
      </c>
    </row>
    <row r="907" spans="1:34" x14ac:dyDescent="0.2">
      <c r="A907" s="347">
        <f t="shared" ca="1" si="412"/>
        <v>1E-4</v>
      </c>
      <c r="B907" s="304">
        <f t="shared" ca="1" si="413"/>
        <v>42.429900000001325</v>
      </c>
      <c r="D907" s="306">
        <f t="shared" ca="1" si="414"/>
        <v>-0.42949378801667437</v>
      </c>
      <c r="E907" s="307">
        <f t="shared" ca="1" si="415"/>
        <v>-4.3913837745652273E-2</v>
      </c>
      <c r="F907" s="304">
        <f t="shared" ca="1" si="416"/>
        <v>0.43173294881264679</v>
      </c>
      <c r="G907" s="306">
        <f t="shared" ca="1" si="417"/>
        <v>5.0451568780634197</v>
      </c>
      <c r="H907" s="307">
        <f t="shared" ca="1" si="418"/>
        <v>-114.72077008189646</v>
      </c>
      <c r="I907" s="304">
        <f t="shared" ca="1" si="419"/>
        <v>114.83165372016386</v>
      </c>
      <c r="J907" s="306">
        <f t="shared" ca="1" si="420"/>
        <v>890.86852944611644</v>
      </c>
      <c r="K907" s="307">
        <f t="shared" ca="1" si="421"/>
        <v>-14.43883522627709</v>
      </c>
      <c r="L907" s="304">
        <f t="shared" ca="1" si="406"/>
        <v>890.98553115085861</v>
      </c>
      <c r="M907" s="306">
        <f t="shared" ca="1" si="422"/>
        <v>-1.5268469344278803</v>
      </c>
      <c r="N907" s="304">
        <f t="shared" ca="1" si="423"/>
        <v>-87.481885305205495</v>
      </c>
      <c r="P907" s="310">
        <f t="shared" ca="1" si="424"/>
        <v>23</v>
      </c>
      <c r="Q907" s="304">
        <f t="shared" ca="1" si="425"/>
        <v>0</v>
      </c>
      <c r="R907" s="306">
        <f t="shared" ca="1" si="426"/>
        <v>0</v>
      </c>
      <c r="S907" s="307">
        <f t="shared" ca="1" si="427"/>
        <v>5.081000000000004</v>
      </c>
      <c r="T907" s="304">
        <f t="shared" ca="1" si="407"/>
        <v>49.844610000000038</v>
      </c>
      <c r="U907" s="311">
        <f t="shared" ca="1" si="408"/>
        <v>0</v>
      </c>
      <c r="V907" s="306">
        <f t="shared" ca="1" si="409"/>
        <v>1.2267700351775326</v>
      </c>
      <c r="W907" s="304">
        <f t="shared" ca="1" si="410"/>
        <v>49.669505519736873</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2.500135698562822E-2</v>
      </c>
      <c r="AH907" s="304">
        <f t="shared" ca="1" si="434"/>
        <v>-9.7755257578567498</v>
      </c>
    </row>
    <row r="908" spans="1:34" x14ac:dyDescent="0.2">
      <c r="A908" s="347">
        <f t="shared" ca="1" si="412"/>
        <v>1E-4</v>
      </c>
      <c r="B908" s="304">
        <f t="shared" ca="1" si="413"/>
        <v>42.430000000001328</v>
      </c>
      <c r="D908" s="306">
        <f t="shared" ca="1" si="414"/>
        <v>-0.42949063383662761</v>
      </c>
      <c r="E908" s="307">
        <f t="shared" ca="1" si="415"/>
        <v>-4.3902047539013722E-2</v>
      </c>
      <c r="F908" s="304">
        <f t="shared" ca="1" si="416"/>
        <v>0.43172861189815293</v>
      </c>
      <c r="G908" s="306">
        <f t="shared" ca="1" si="417"/>
        <v>5.0451139290000357</v>
      </c>
      <c r="H908" s="307">
        <f t="shared" ca="1" si="418"/>
        <v>-114.72077447210121</v>
      </c>
      <c r="I908" s="304">
        <f t="shared" ca="1" si="419"/>
        <v>114.8316562191598</v>
      </c>
      <c r="J908" s="306">
        <f t="shared" ca="1" si="420"/>
        <v>890.86852944611644</v>
      </c>
      <c r="K908" s="307">
        <f t="shared" ca="1" si="421"/>
        <v>-14.45030730350479</v>
      </c>
      <c r="L908" s="304">
        <f t="shared" ca="1" si="406"/>
        <v>890.98571713504577</v>
      </c>
      <c r="M908" s="306">
        <f t="shared" ca="1" si="422"/>
        <v>-1.5268473097640647</v>
      </c>
      <c r="N908" s="304">
        <f t="shared" ca="1" si="423"/>
        <v>-87.481906810384757</v>
      </c>
      <c r="P908" s="310">
        <f t="shared" ca="1" si="424"/>
        <v>23</v>
      </c>
      <c r="Q908" s="304">
        <f t="shared" ca="1" si="425"/>
        <v>0</v>
      </c>
      <c r="R908" s="306">
        <f t="shared" ca="1" si="426"/>
        <v>0</v>
      </c>
      <c r="S908" s="307">
        <f t="shared" ca="1" si="427"/>
        <v>5.081000000000004</v>
      </c>
      <c r="T908" s="304">
        <f t="shared" ca="1" si="407"/>
        <v>49.844610000000038</v>
      </c>
      <c r="U908" s="311">
        <f t="shared" ca="1" si="408"/>
        <v>0</v>
      </c>
      <c r="V908" s="306">
        <f t="shared" ca="1" si="409"/>
        <v>1.2267714425391325</v>
      </c>
      <c r="W908" s="304">
        <f t="shared" ca="1" si="410"/>
        <v>49.669564662883175</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2.4989878517954978E-2</v>
      </c>
      <c r="AH908" s="304">
        <f t="shared" ca="1" si="434"/>
        <v>-9.7755373980981766</v>
      </c>
    </row>
    <row r="909" spans="1:34" x14ac:dyDescent="0.2">
      <c r="A909" s="347">
        <f t="shared" ca="1" si="412"/>
        <v>1E-4</v>
      </c>
      <c r="B909" s="304">
        <f t="shared" ca="1" si="413"/>
        <v>42.430100000001332</v>
      </c>
      <c r="D909" s="306">
        <f t="shared" ca="1" si="414"/>
        <v>-0.42948747967119544</v>
      </c>
      <c r="E909" s="307">
        <f t="shared" ca="1" si="415"/>
        <v>-4.389025751571296E-2</v>
      </c>
      <c r="F909" s="304">
        <f t="shared" ca="1" si="416"/>
        <v>0.43172427531829977</v>
      </c>
      <c r="G909" s="306">
        <f t="shared" ca="1" si="417"/>
        <v>5.0450709802520688</v>
      </c>
      <c r="H909" s="307">
        <f t="shared" ca="1" si="418"/>
        <v>-114.72077886112696</v>
      </c>
      <c r="I909" s="304">
        <f t="shared" ca="1" si="419"/>
        <v>114.8316587170079</v>
      </c>
      <c r="J909" s="306">
        <f t="shared" ca="1" si="420"/>
        <v>890.86852944611644</v>
      </c>
      <c r="K909" s="307">
        <f t="shared" ca="1" si="421"/>
        <v>-14.461779381171452</v>
      </c>
      <c r="L909" s="304">
        <f t="shared" ca="1" si="406"/>
        <v>890.98590326691237</v>
      </c>
      <c r="M909" s="306">
        <f t="shared" ca="1" si="422"/>
        <v>-1.5268476850970374</v>
      </c>
      <c r="N909" s="304">
        <f t="shared" ca="1" si="423"/>
        <v>-87.481928315380003</v>
      </c>
      <c r="P909" s="310">
        <f t="shared" ca="1" si="424"/>
        <v>23</v>
      </c>
      <c r="Q909" s="304">
        <f t="shared" ca="1" si="425"/>
        <v>0</v>
      </c>
      <c r="R909" s="306">
        <f t="shared" ca="1" si="426"/>
        <v>0</v>
      </c>
      <c r="S909" s="307">
        <f t="shared" ca="1" si="427"/>
        <v>5.081000000000004</v>
      </c>
      <c r="T909" s="304">
        <f t="shared" ca="1" si="407"/>
        <v>49.844610000000038</v>
      </c>
      <c r="U909" s="311">
        <f t="shared" ca="1" si="408"/>
        <v>0</v>
      </c>
      <c r="V909" s="306">
        <f t="shared" ca="1" si="409"/>
        <v>1.2267728499024015</v>
      </c>
      <c r="W909" s="304">
        <f t="shared" ca="1" si="410"/>
        <v>49.669623805109083</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2.4978400228663489E-2</v>
      </c>
      <c r="AH909" s="304">
        <f t="shared" ca="1" si="434"/>
        <v>-9.7755490381584611</v>
      </c>
    </row>
    <row r="910" spans="1:34" x14ac:dyDescent="0.2">
      <c r="A910" s="347">
        <f t="shared" ca="1" si="412"/>
        <v>1E-4</v>
      </c>
      <c r="B910" s="304">
        <f t="shared" ca="1" si="413"/>
        <v>42.430200000001335</v>
      </c>
      <c r="D910" s="306">
        <f t="shared" ca="1" si="414"/>
        <v>-0.42948432552038007</v>
      </c>
      <c r="E910" s="307">
        <f t="shared" ca="1" si="415"/>
        <v>-4.3878467675755317E-2</v>
      </c>
      <c r="F910" s="304">
        <f t="shared" ca="1" si="416"/>
        <v>0.43171993907308481</v>
      </c>
      <c r="G910" s="306">
        <f t="shared" ca="1" si="417"/>
        <v>5.0450280318195171</v>
      </c>
      <c r="H910" s="307">
        <f t="shared" ca="1" si="418"/>
        <v>-114.72078324897373</v>
      </c>
      <c r="I910" s="304">
        <f t="shared" ca="1" si="419"/>
        <v>114.8316612137082</v>
      </c>
      <c r="J910" s="306">
        <f t="shared" ca="1" si="420"/>
        <v>890.86852944611644</v>
      </c>
      <c r="K910" s="307">
        <f t="shared" ca="1" si="421"/>
        <v>-14.473251459276957</v>
      </c>
      <c r="L910" s="304">
        <f t="shared" ca="1" si="406"/>
        <v>890.98608954645829</v>
      </c>
      <c r="M910" s="306">
        <f t="shared" ca="1" si="422"/>
        <v>-1.5268480604267984</v>
      </c>
      <c r="N910" s="304">
        <f t="shared" ca="1" si="423"/>
        <v>-87.481949820191232</v>
      </c>
      <c r="P910" s="310">
        <f t="shared" ca="1" si="424"/>
        <v>23</v>
      </c>
      <c r="Q910" s="304">
        <f t="shared" ca="1" si="425"/>
        <v>0</v>
      </c>
      <c r="R910" s="306">
        <f t="shared" ca="1" si="426"/>
        <v>0</v>
      </c>
      <c r="S910" s="307">
        <f t="shared" ca="1" si="427"/>
        <v>5.081000000000004</v>
      </c>
      <c r="T910" s="304">
        <f t="shared" ca="1" si="407"/>
        <v>49.844610000000038</v>
      </c>
      <c r="U910" s="311">
        <f t="shared" ca="1" si="408"/>
        <v>0</v>
      </c>
      <c r="V910" s="306">
        <f t="shared" ca="1" si="409"/>
        <v>1.2267742572673406</v>
      </c>
      <c r="W910" s="304">
        <f t="shared" ca="1" si="410"/>
        <v>49.669682946414675</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2.4966922117750201E-2</v>
      </c>
      <c r="AH910" s="304">
        <f t="shared" ca="1" si="434"/>
        <v>-9.7755606780375999</v>
      </c>
    </row>
    <row r="911" spans="1:34" x14ac:dyDescent="0.2">
      <c r="A911" s="347">
        <f t="shared" ca="1" si="412"/>
        <v>1E-4</v>
      </c>
      <c r="B911" s="304">
        <f t="shared" ca="1" si="413"/>
        <v>42.430300000001338</v>
      </c>
      <c r="D911" s="306">
        <f t="shared" ca="1" si="414"/>
        <v>-0.42948117138418285</v>
      </c>
      <c r="E911" s="307">
        <f t="shared" ca="1" si="415"/>
        <v>-4.3866678019123029E-2</v>
      </c>
      <c r="F911" s="304">
        <f t="shared" ca="1" si="416"/>
        <v>0.4317156031625024</v>
      </c>
      <c r="G911" s="306">
        <f t="shared" ca="1" si="417"/>
        <v>5.0449850837023789</v>
      </c>
      <c r="H911" s="307">
        <f t="shared" ca="1" si="418"/>
        <v>-114.72078763564153</v>
      </c>
      <c r="I911" s="304">
        <f t="shared" ca="1" si="419"/>
        <v>114.8316637092607</v>
      </c>
      <c r="J911" s="306">
        <f t="shared" ca="1" si="420"/>
        <v>890.86852944611644</v>
      </c>
      <c r="K911" s="307">
        <f t="shared" ca="1" si="421"/>
        <v>-14.484723537821187</v>
      </c>
      <c r="L911" s="304">
        <f t="shared" ca="1" si="406"/>
        <v>890.98627597368363</v>
      </c>
      <c r="M911" s="306">
        <f t="shared" ca="1" si="422"/>
        <v>-1.5268484357533481</v>
      </c>
      <c r="N911" s="304">
        <f t="shared" ca="1" si="423"/>
        <v>-87.481971324818474</v>
      </c>
      <c r="P911" s="310">
        <f t="shared" ca="1" si="424"/>
        <v>23</v>
      </c>
      <c r="Q911" s="304">
        <f t="shared" ca="1" si="425"/>
        <v>0</v>
      </c>
      <c r="R911" s="306">
        <f t="shared" ca="1" si="426"/>
        <v>0</v>
      </c>
      <c r="S911" s="307">
        <f t="shared" ca="1" si="427"/>
        <v>5.081000000000004</v>
      </c>
      <c r="T911" s="304">
        <f t="shared" ca="1" si="407"/>
        <v>49.844610000000038</v>
      </c>
      <c r="U911" s="311">
        <f t="shared" ca="1" si="408"/>
        <v>0</v>
      </c>
      <c r="V911" s="306">
        <f t="shared" ca="1" si="409"/>
        <v>1.2267756646339492</v>
      </c>
      <c r="W911" s="304">
        <f t="shared" ca="1" si="410"/>
        <v>49.669742086799907</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2.4955444185199127E-2</v>
      </c>
      <c r="AH911" s="304">
        <f t="shared" ca="1" si="434"/>
        <v>-9.7755723177356106</v>
      </c>
    </row>
    <row r="912" spans="1:34" x14ac:dyDescent="0.2">
      <c r="A912" s="347">
        <f t="shared" ca="1" si="412"/>
        <v>1E-4</v>
      </c>
      <c r="B912" s="304">
        <f t="shared" ca="1" si="413"/>
        <v>42.430400000001342</v>
      </c>
      <c r="D912" s="306">
        <f t="shared" ca="1" si="414"/>
        <v>-0.42947801726260121</v>
      </c>
      <c r="E912" s="307">
        <f t="shared" ca="1" si="415"/>
        <v>-4.3854888545824977E-2</v>
      </c>
      <c r="F912" s="304">
        <f t="shared" ca="1" si="416"/>
        <v>0.43171126758654554</v>
      </c>
      <c r="G912" s="306">
        <f t="shared" ca="1" si="417"/>
        <v>5.0449421359006523</v>
      </c>
      <c r="H912" s="307">
        <f t="shared" ca="1" si="418"/>
        <v>-114.72079202113038</v>
      </c>
      <c r="I912" s="304">
        <f t="shared" ca="1" si="419"/>
        <v>114.83166620366543</v>
      </c>
      <c r="J912" s="306">
        <f t="shared" ca="1" si="420"/>
        <v>890.86852944611644</v>
      </c>
      <c r="K912" s="307">
        <f t="shared" ca="1" si="421"/>
        <v>-14.496195616804027</v>
      </c>
      <c r="L912" s="304">
        <f t="shared" ca="1" si="406"/>
        <v>890.98646254858818</v>
      </c>
      <c r="M912" s="306">
        <f t="shared" ca="1" si="422"/>
        <v>-1.5268488110766862</v>
      </c>
      <c r="N912" s="304">
        <f t="shared" ca="1" si="423"/>
        <v>-87.481992829261699</v>
      </c>
      <c r="P912" s="310">
        <f t="shared" ca="1" si="424"/>
        <v>23</v>
      </c>
      <c r="Q912" s="304">
        <f t="shared" ca="1" si="425"/>
        <v>0</v>
      </c>
      <c r="R912" s="306">
        <f t="shared" ca="1" si="426"/>
        <v>0</v>
      </c>
      <c r="S912" s="307">
        <f t="shared" ca="1" si="427"/>
        <v>5.081000000000004</v>
      </c>
      <c r="T912" s="304">
        <f t="shared" ca="1" si="407"/>
        <v>49.844610000000038</v>
      </c>
      <c r="U912" s="311">
        <f t="shared" ca="1" si="408"/>
        <v>0</v>
      </c>
      <c r="V912" s="306">
        <f t="shared" ca="1" si="409"/>
        <v>1.2267770720022271</v>
      </c>
      <c r="W912" s="304">
        <f t="shared" ca="1" si="410"/>
        <v>49.669801226264823</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2.4943966431024478E-2</v>
      </c>
      <c r="AH912" s="304">
        <f t="shared" ca="1" si="434"/>
        <v>-9.7755839572524827</v>
      </c>
    </row>
    <row r="913" spans="1:34" x14ac:dyDescent="0.2">
      <c r="A913" s="347">
        <f t="shared" ca="1" si="412"/>
        <v>1E-4</v>
      </c>
      <c r="B913" s="304">
        <f t="shared" ca="1" si="413"/>
        <v>42.430500000001345</v>
      </c>
      <c r="D913" s="306">
        <f t="shared" ca="1" si="414"/>
        <v>-0.4294748631556361</v>
      </c>
      <c r="E913" s="307">
        <f t="shared" ca="1" si="415"/>
        <v>-4.3843099255850504E-2</v>
      </c>
      <c r="F913" s="304">
        <f t="shared" ca="1" si="416"/>
        <v>0.43170693234520885</v>
      </c>
      <c r="G913" s="306">
        <f t="shared" ca="1" si="417"/>
        <v>5.0448991884143366</v>
      </c>
      <c r="H913" s="307">
        <f t="shared" ca="1" si="418"/>
        <v>-114.72079640544031</v>
      </c>
      <c r="I913" s="304">
        <f t="shared" ca="1" si="419"/>
        <v>114.83166869692241</v>
      </c>
      <c r="J913" s="306">
        <f t="shared" ca="1" si="420"/>
        <v>890.86852944611644</v>
      </c>
      <c r="K913" s="307">
        <f t="shared" ca="1" si="421"/>
        <v>-14.507667696225354</v>
      </c>
      <c r="L913" s="304">
        <f t="shared" ca="1" si="406"/>
        <v>890.98664927117181</v>
      </c>
      <c r="M913" s="306">
        <f t="shared" ca="1" si="422"/>
        <v>-1.526849186396813</v>
      </c>
      <c r="N913" s="304">
        <f t="shared" ca="1" si="423"/>
        <v>-87.482014333520937</v>
      </c>
      <c r="P913" s="310">
        <f t="shared" ca="1" si="424"/>
        <v>23</v>
      </c>
      <c r="Q913" s="304">
        <f t="shared" ca="1" si="425"/>
        <v>0</v>
      </c>
      <c r="R913" s="306">
        <f t="shared" ca="1" si="426"/>
        <v>0</v>
      </c>
      <c r="S913" s="307">
        <f t="shared" ca="1" si="427"/>
        <v>5.081000000000004</v>
      </c>
      <c r="T913" s="304">
        <f t="shared" ca="1" si="407"/>
        <v>49.844610000000038</v>
      </c>
      <c r="U913" s="311">
        <f t="shared" ca="1" si="408"/>
        <v>0</v>
      </c>
      <c r="V913" s="306">
        <f t="shared" ca="1" si="409"/>
        <v>1.2267784793721748</v>
      </c>
      <c r="W913" s="304">
        <f t="shared" ca="1" si="410"/>
        <v>49.669860364809402</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2.4932488855210266E-2</v>
      </c>
      <c r="AH913" s="304">
        <f t="shared" ca="1" si="434"/>
        <v>-9.7755955965882269</v>
      </c>
    </row>
    <row r="914" spans="1:34" x14ac:dyDescent="0.2">
      <c r="A914" s="347">
        <f t="shared" ca="1" si="412"/>
        <v>1E-4</v>
      </c>
      <c r="B914" s="304">
        <f t="shared" ca="1" si="413"/>
        <v>42.430600000001348</v>
      </c>
      <c r="D914" s="306">
        <f t="shared" ca="1" si="414"/>
        <v>-0.42947170906328758</v>
      </c>
      <c r="E914" s="307">
        <f t="shared" ca="1" si="415"/>
        <v>-4.3831310149204938E-2</v>
      </c>
      <c r="F914" s="304">
        <f t="shared" ca="1" si="416"/>
        <v>0.43170259743848766</v>
      </c>
      <c r="G914" s="306">
        <f t="shared" ca="1" si="417"/>
        <v>5.0448562412434299</v>
      </c>
      <c r="H914" s="307">
        <f t="shared" ca="1" si="418"/>
        <v>-114.72080078857132</v>
      </c>
      <c r="I914" s="304">
        <f t="shared" ca="1" si="419"/>
        <v>114.83167118903164</v>
      </c>
      <c r="J914" s="306">
        <f t="shared" ca="1" si="420"/>
        <v>890.86852944611644</v>
      </c>
      <c r="K914" s="307">
        <f t="shared" ca="1" si="421"/>
        <v>-14.519139776085055</v>
      </c>
      <c r="L914" s="304">
        <f t="shared" ca="1" si="406"/>
        <v>890.98683614143454</v>
      </c>
      <c r="M914" s="306">
        <f t="shared" ca="1" si="422"/>
        <v>-1.5268495617137285</v>
      </c>
      <c r="N914" s="304">
        <f t="shared" ca="1" si="423"/>
        <v>-87.482035837596172</v>
      </c>
      <c r="P914" s="310">
        <f t="shared" ca="1" si="424"/>
        <v>23</v>
      </c>
      <c r="Q914" s="304">
        <f t="shared" ca="1" si="425"/>
        <v>0</v>
      </c>
      <c r="R914" s="306">
        <f t="shared" ca="1" si="426"/>
        <v>0</v>
      </c>
      <c r="S914" s="307">
        <f t="shared" ca="1" si="427"/>
        <v>5.081000000000004</v>
      </c>
      <c r="T914" s="304">
        <f t="shared" ca="1" si="407"/>
        <v>49.844610000000038</v>
      </c>
      <c r="U914" s="311">
        <f t="shared" ca="1" si="408"/>
        <v>0</v>
      </c>
      <c r="V914" s="306">
        <f t="shared" ca="1" si="409"/>
        <v>1.2267798867437916</v>
      </c>
      <c r="W914" s="304">
        <f t="shared" ca="1" si="410"/>
        <v>49.669919502433679</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2.4921011457763598E-2</v>
      </c>
      <c r="AH914" s="304">
        <f t="shared" ca="1" si="434"/>
        <v>-9.7756072357428394</v>
      </c>
    </row>
    <row r="915" spans="1:34" x14ac:dyDescent="0.2">
      <c r="A915" s="347">
        <f t="shared" ca="1" si="412"/>
        <v>1E-4</v>
      </c>
      <c r="B915" s="304">
        <f t="shared" ca="1" si="413"/>
        <v>42.430700000001352</v>
      </c>
      <c r="D915" s="306">
        <f t="shared" ca="1" si="414"/>
        <v>-0.42946855498555403</v>
      </c>
      <c r="E915" s="307">
        <f t="shared" ca="1" si="415"/>
        <v>-4.3819521225881175E-2</v>
      </c>
      <c r="F915" s="304">
        <f t="shared" ca="1" si="416"/>
        <v>0.43169826286637442</v>
      </c>
      <c r="G915" s="306">
        <f t="shared" ca="1" si="417"/>
        <v>5.0448132943879314</v>
      </c>
      <c r="H915" s="307">
        <f t="shared" ca="1" si="418"/>
        <v>-114.72080517052345</v>
      </c>
      <c r="I915" s="304">
        <f t="shared" ca="1" si="419"/>
        <v>114.83167367999316</v>
      </c>
      <c r="J915" s="306">
        <f t="shared" ca="1" si="420"/>
        <v>890.86852944611644</v>
      </c>
      <c r="K915" s="307">
        <f t="shared" ca="1" si="421"/>
        <v>-14.530611856383009</v>
      </c>
      <c r="L915" s="304">
        <f t="shared" ca="1" si="406"/>
        <v>890.98702315937624</v>
      </c>
      <c r="M915" s="306">
        <f t="shared" ca="1" si="422"/>
        <v>-1.5268499370274327</v>
      </c>
      <c r="N915" s="304">
        <f t="shared" ca="1" si="423"/>
        <v>-87.482057341487405</v>
      </c>
      <c r="P915" s="310">
        <f t="shared" ca="1" si="424"/>
        <v>23</v>
      </c>
      <c r="Q915" s="304">
        <f t="shared" ca="1" si="425"/>
        <v>0</v>
      </c>
      <c r="R915" s="306">
        <f t="shared" ca="1" si="426"/>
        <v>0</v>
      </c>
      <c r="S915" s="307">
        <f t="shared" ca="1" si="427"/>
        <v>5.081000000000004</v>
      </c>
      <c r="T915" s="304">
        <f t="shared" ca="1" si="407"/>
        <v>49.844610000000038</v>
      </c>
      <c r="U915" s="311">
        <f t="shared" ca="1" si="408"/>
        <v>0</v>
      </c>
      <c r="V915" s="306">
        <f t="shared" ca="1" si="409"/>
        <v>1.2267812941170779</v>
      </c>
      <c r="W915" s="304">
        <f t="shared" ca="1" si="410"/>
        <v>49.669978639137661</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2.4909534238682696E-2</v>
      </c>
      <c r="AH915" s="304">
        <f t="shared" ca="1" si="434"/>
        <v>-9.775618874716324</v>
      </c>
    </row>
    <row r="916" spans="1:34" x14ac:dyDescent="0.2">
      <c r="A916" s="347">
        <f t="shared" ca="1" si="412"/>
        <v>1E-4</v>
      </c>
      <c r="B916" s="304">
        <f t="shared" ca="1" si="413"/>
        <v>42.430800000001355</v>
      </c>
      <c r="D916" s="306">
        <f t="shared" ca="1" si="414"/>
        <v>-0.42946540092243801</v>
      </c>
      <c r="E916" s="307">
        <f t="shared" ca="1" si="415"/>
        <v>-4.380773248588099E-2</v>
      </c>
      <c r="F916" s="304">
        <f t="shared" ca="1" si="416"/>
        <v>0.43169392862886652</v>
      </c>
      <c r="G916" s="306">
        <f t="shared" ca="1" si="417"/>
        <v>5.0447703478478392</v>
      </c>
      <c r="H916" s="307">
        <f t="shared" ca="1" si="418"/>
        <v>-114.7208095512967</v>
      </c>
      <c r="I916" s="304">
        <f t="shared" ca="1" si="419"/>
        <v>114.83167616980697</v>
      </c>
      <c r="J916" s="306">
        <f t="shared" ca="1" si="420"/>
        <v>890.86852944611644</v>
      </c>
      <c r="K916" s="307">
        <f t="shared" ca="1" si="421"/>
        <v>-14.5420839371191</v>
      </c>
      <c r="L916" s="304">
        <f t="shared" ca="1" si="406"/>
        <v>890.98721032499691</v>
      </c>
      <c r="M916" s="306">
        <f t="shared" ca="1" si="422"/>
        <v>-1.5268503123379253</v>
      </c>
      <c r="N916" s="304">
        <f t="shared" ca="1" si="423"/>
        <v>-87.48207884519465</v>
      </c>
      <c r="P916" s="310">
        <f t="shared" ca="1" si="424"/>
        <v>23</v>
      </c>
      <c r="Q916" s="304">
        <f t="shared" ca="1" si="425"/>
        <v>0</v>
      </c>
      <c r="R916" s="306">
        <f t="shared" ca="1" si="426"/>
        <v>0</v>
      </c>
      <c r="S916" s="307">
        <f t="shared" ca="1" si="427"/>
        <v>5.081000000000004</v>
      </c>
      <c r="T916" s="304">
        <f t="shared" ca="1" si="407"/>
        <v>49.844610000000038</v>
      </c>
      <c r="U916" s="311">
        <f t="shared" ca="1" si="408"/>
        <v>0</v>
      </c>
      <c r="V916" s="306">
        <f t="shared" ca="1" si="409"/>
        <v>1.2267827014920336</v>
      </c>
      <c r="W916" s="304">
        <f t="shared" ca="1" si="410"/>
        <v>49.67003777492134</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2.4898057197958678E-2</v>
      </c>
      <c r="AH916" s="304">
        <f t="shared" ca="1" si="434"/>
        <v>-9.7756305135086841</v>
      </c>
    </row>
    <row r="917" spans="1:34" x14ac:dyDescent="0.2">
      <c r="A917" s="347">
        <f t="shared" ca="1" si="412"/>
        <v>1E-4</v>
      </c>
      <c r="B917" s="304">
        <f t="shared" ca="1" si="413"/>
        <v>42.430900000001358</v>
      </c>
      <c r="D917" s="306">
        <f t="shared" ca="1" si="414"/>
        <v>-0.42946224687393991</v>
      </c>
      <c r="E917" s="307">
        <f t="shared" ca="1" si="415"/>
        <v>-4.3795943929200831E-2</v>
      </c>
      <c r="F917" s="304">
        <f t="shared" ca="1" si="416"/>
        <v>0.43168959472595891</v>
      </c>
      <c r="G917" s="306">
        <f t="shared" ca="1" si="417"/>
        <v>5.0447274016231516</v>
      </c>
      <c r="H917" s="307">
        <f t="shared" ca="1" si="418"/>
        <v>-114.72081393089108</v>
      </c>
      <c r="I917" s="304">
        <f t="shared" ca="1" si="419"/>
        <v>114.83167865847308</v>
      </c>
      <c r="J917" s="306">
        <f t="shared" ca="1" si="420"/>
        <v>890.86852944611644</v>
      </c>
      <c r="K917" s="307">
        <f t="shared" ca="1" si="421"/>
        <v>-14.553556018293209</v>
      </c>
      <c r="L917" s="304">
        <f t="shared" ca="1" si="406"/>
        <v>890.98739763829633</v>
      </c>
      <c r="M917" s="306">
        <f t="shared" ca="1" si="422"/>
        <v>-1.5268506876452068</v>
      </c>
      <c r="N917" s="304">
        <f t="shared" ca="1" si="423"/>
        <v>-87.482100348717893</v>
      </c>
      <c r="P917" s="310">
        <f t="shared" ca="1" si="424"/>
        <v>23</v>
      </c>
      <c r="Q917" s="304">
        <f t="shared" ca="1" si="425"/>
        <v>0</v>
      </c>
      <c r="R917" s="306">
        <f t="shared" ca="1" si="426"/>
        <v>0</v>
      </c>
      <c r="S917" s="307">
        <f t="shared" ca="1" si="427"/>
        <v>5.081000000000004</v>
      </c>
      <c r="T917" s="304">
        <f t="shared" ca="1" si="407"/>
        <v>49.844610000000038</v>
      </c>
      <c r="U917" s="311">
        <f t="shared" ca="1" si="408"/>
        <v>0</v>
      </c>
      <c r="V917" s="306">
        <f t="shared" ca="1" si="409"/>
        <v>1.2267841088686593</v>
      </c>
      <c r="W917" s="304">
        <f t="shared" ca="1" si="410"/>
        <v>49.670096909784768</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2.4886580335598651E-2</v>
      </c>
      <c r="AH917" s="304">
        <f t="shared" ca="1" si="434"/>
        <v>-9.7756421521199179</v>
      </c>
    </row>
    <row r="918" spans="1:34" x14ac:dyDescent="0.2">
      <c r="A918" s="347">
        <f t="shared" ca="1" si="412"/>
        <v>1E-4</v>
      </c>
      <c r="B918" s="304">
        <f t="shared" ca="1" si="413"/>
        <v>42.431000000001362</v>
      </c>
      <c r="D918" s="306">
        <f t="shared" ca="1" si="414"/>
        <v>-0.42945909284005807</v>
      </c>
      <c r="E918" s="307">
        <f t="shared" ca="1" si="415"/>
        <v>-4.3784155555835369E-2</v>
      </c>
      <c r="F918" s="304">
        <f t="shared" ca="1" si="416"/>
        <v>0.43168526115764388</v>
      </c>
      <c r="G918" s="306">
        <f t="shared" ca="1" si="417"/>
        <v>5.0446844557138677</v>
      </c>
      <c r="H918" s="307">
        <f t="shared" ca="1" si="418"/>
        <v>-114.72081830930664</v>
      </c>
      <c r="I918" s="304">
        <f t="shared" ca="1" si="419"/>
        <v>114.83168114599152</v>
      </c>
      <c r="J918" s="306">
        <f t="shared" ca="1" si="420"/>
        <v>890.86852944611644</v>
      </c>
      <c r="K918" s="307">
        <f t="shared" ca="1" si="421"/>
        <v>-14.565028099905218</v>
      </c>
      <c r="L918" s="304">
        <f t="shared" ca="1" si="406"/>
        <v>890.9875850992745</v>
      </c>
      <c r="M918" s="306">
        <f t="shared" ca="1" si="422"/>
        <v>-1.5268510629492769</v>
      </c>
      <c r="N918" s="304">
        <f t="shared" ca="1" si="423"/>
        <v>-87.482121852057148</v>
      </c>
      <c r="P918" s="310">
        <f t="shared" ca="1" si="424"/>
        <v>23</v>
      </c>
      <c r="Q918" s="304">
        <f t="shared" ca="1" si="425"/>
        <v>0</v>
      </c>
      <c r="R918" s="306">
        <f t="shared" ca="1" si="426"/>
        <v>0</v>
      </c>
      <c r="S918" s="307">
        <f t="shared" ca="1" si="427"/>
        <v>5.081000000000004</v>
      </c>
      <c r="T918" s="304">
        <f t="shared" ca="1" si="407"/>
        <v>49.844610000000038</v>
      </c>
      <c r="U918" s="311">
        <f t="shared" ca="1" si="408"/>
        <v>0</v>
      </c>
      <c r="V918" s="306">
        <f t="shared" ca="1" si="409"/>
        <v>1.2267855162469539</v>
      </c>
      <c r="W918" s="304">
        <f t="shared" ca="1" si="410"/>
        <v>49.6701560437279</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2.487510365159018E-2</v>
      </c>
      <c r="AH918" s="304">
        <f t="shared" ca="1" si="434"/>
        <v>-9.7756537905500345</v>
      </c>
    </row>
    <row r="919" spans="1:34" x14ac:dyDescent="0.2">
      <c r="A919" s="347">
        <f t="shared" ca="1" si="412"/>
        <v>1E-4</v>
      </c>
      <c r="B919" s="304">
        <f t="shared" ca="1" si="413"/>
        <v>42.431100000001365</v>
      </c>
      <c r="D919" s="306">
        <f t="shared" ca="1" si="414"/>
        <v>-0.42945593882079491</v>
      </c>
      <c r="E919" s="307">
        <f t="shared" ca="1" si="415"/>
        <v>-4.3772367365788156E-2</v>
      </c>
      <c r="F919" s="304">
        <f t="shared" ca="1" si="416"/>
        <v>0.43168092792391916</v>
      </c>
      <c r="G919" s="306">
        <f t="shared" ca="1" si="417"/>
        <v>5.0446415101199857</v>
      </c>
      <c r="H919" s="307">
        <f t="shared" ca="1" si="418"/>
        <v>-114.72082268654337</v>
      </c>
      <c r="I919" s="304">
        <f t="shared" ca="1" si="419"/>
        <v>114.83168363236233</v>
      </c>
      <c r="J919" s="306">
        <f t="shared" ca="1" si="420"/>
        <v>890.86852944611644</v>
      </c>
      <c r="K919" s="307">
        <f t="shared" ca="1" si="421"/>
        <v>-14.57650018195501</v>
      </c>
      <c r="L919" s="304">
        <f t="shared" ca="1" si="406"/>
        <v>890.98777270793153</v>
      </c>
      <c r="M919" s="306">
        <f t="shared" ca="1" si="422"/>
        <v>-1.5268514382501359</v>
      </c>
      <c r="N919" s="304">
        <f t="shared" ca="1" si="423"/>
        <v>-87.482143355212415</v>
      </c>
      <c r="P919" s="310">
        <f t="shared" ca="1" si="424"/>
        <v>23</v>
      </c>
      <c r="Q919" s="304">
        <f t="shared" ca="1" si="425"/>
        <v>0</v>
      </c>
      <c r="R919" s="306">
        <f t="shared" ca="1" si="426"/>
        <v>0</v>
      </c>
      <c r="S919" s="307">
        <f t="shared" ca="1" si="427"/>
        <v>5.081000000000004</v>
      </c>
      <c r="T919" s="304">
        <f t="shared" ca="1" si="407"/>
        <v>49.844610000000038</v>
      </c>
      <c r="U919" s="311">
        <f t="shared" ca="1" si="408"/>
        <v>0</v>
      </c>
      <c r="V919" s="306">
        <f t="shared" ca="1" si="409"/>
        <v>1.2267869236269184</v>
      </c>
      <c r="W919" s="304">
        <f t="shared" ca="1" si="410"/>
        <v>49.670215176750808</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2.486362714594037E-2</v>
      </c>
      <c r="AH919" s="304">
        <f t="shared" ca="1" si="434"/>
        <v>-9.7756654287990283</v>
      </c>
    </row>
    <row r="920" spans="1:34" x14ac:dyDescent="0.2">
      <c r="A920" s="347">
        <f t="shared" ca="1" si="412"/>
        <v>1E-4</v>
      </c>
      <c r="B920" s="304">
        <f t="shared" ca="1" si="413"/>
        <v>42.431200000001368</v>
      </c>
      <c r="D920" s="306">
        <f t="shared" ca="1" si="414"/>
        <v>-0.42945278481614679</v>
      </c>
      <c r="E920" s="307">
        <f t="shared" ca="1" si="415"/>
        <v>-4.3760579359050311E-2</v>
      </c>
      <c r="F920" s="304">
        <f t="shared" ca="1" si="416"/>
        <v>0.43167659502477479</v>
      </c>
      <c r="G920" s="306">
        <f t="shared" ca="1" si="417"/>
        <v>5.0445985648415039</v>
      </c>
      <c r="H920" s="307">
        <f t="shared" ca="1" si="418"/>
        <v>-114.7208270626013</v>
      </c>
      <c r="I920" s="304">
        <f t="shared" ca="1" si="419"/>
        <v>114.83168611758549</v>
      </c>
      <c r="J920" s="306">
        <f t="shared" ca="1" si="420"/>
        <v>890.86852944611644</v>
      </c>
      <c r="K920" s="307">
        <f t="shared" ca="1" si="421"/>
        <v>-14.587972264442467</v>
      </c>
      <c r="L920" s="304">
        <f t="shared" ca="1" si="406"/>
        <v>890.98796046426696</v>
      </c>
      <c r="M920" s="306">
        <f t="shared" ca="1" si="422"/>
        <v>-1.5268518135477835</v>
      </c>
      <c r="N920" s="304">
        <f t="shared" ca="1" si="423"/>
        <v>-87.482164858183694</v>
      </c>
      <c r="P920" s="310">
        <f t="shared" ca="1" si="424"/>
        <v>23</v>
      </c>
      <c r="Q920" s="304">
        <f t="shared" ca="1" si="425"/>
        <v>0</v>
      </c>
      <c r="R920" s="306">
        <f t="shared" ca="1" si="426"/>
        <v>0</v>
      </c>
      <c r="S920" s="307">
        <f t="shared" ca="1" si="427"/>
        <v>5.081000000000004</v>
      </c>
      <c r="T920" s="304">
        <f t="shared" ca="1" si="407"/>
        <v>49.844610000000038</v>
      </c>
      <c r="U920" s="311">
        <f t="shared" ca="1" si="408"/>
        <v>0</v>
      </c>
      <c r="V920" s="306">
        <f t="shared" ca="1" si="409"/>
        <v>1.2267883310085519</v>
      </c>
      <c r="W920" s="304">
        <f t="shared" ca="1" si="410"/>
        <v>49.670274308853458</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2.4852150818640339E-2</v>
      </c>
      <c r="AH920" s="304">
        <f t="shared" ca="1" si="434"/>
        <v>-9.7756770668669102</v>
      </c>
    </row>
    <row r="921" spans="1:34" x14ac:dyDescent="0.2">
      <c r="A921" s="347">
        <f t="shared" ca="1" si="412"/>
        <v>1E-4</v>
      </c>
      <c r="B921" s="304">
        <f t="shared" ca="1" si="413"/>
        <v>42.431300000001372</v>
      </c>
      <c r="D921" s="306">
        <f t="shared" ca="1" si="414"/>
        <v>-0.4294496308261182</v>
      </c>
      <c r="E921" s="307">
        <f t="shared" ca="1" si="415"/>
        <v>-4.374879153562361E-2</v>
      </c>
      <c r="F921" s="304">
        <f t="shared" ca="1" si="416"/>
        <v>0.43167226246021023</v>
      </c>
      <c r="G921" s="306">
        <f t="shared" ca="1" si="417"/>
        <v>5.0445556198784214</v>
      </c>
      <c r="H921" s="307">
        <f t="shared" ca="1" si="418"/>
        <v>-114.72083143748046</v>
      </c>
      <c r="I921" s="304">
        <f t="shared" ca="1" si="419"/>
        <v>114.83168860166104</v>
      </c>
      <c r="J921" s="306">
        <f t="shared" ca="1" si="420"/>
        <v>890.86852944611644</v>
      </c>
      <c r="K921" s="307">
        <f t="shared" ca="1" si="421"/>
        <v>-14.59944434736747</v>
      </c>
      <c r="L921" s="304">
        <f t="shared" ca="1" si="406"/>
        <v>890.98814836828103</v>
      </c>
      <c r="M921" s="306">
        <f t="shared" ca="1" si="422"/>
        <v>-1.5268521888422202</v>
      </c>
      <c r="N921" s="304">
        <f t="shared" ca="1" si="423"/>
        <v>-87.482186360970985</v>
      </c>
      <c r="P921" s="310">
        <f t="shared" ca="1" si="424"/>
        <v>23</v>
      </c>
      <c r="Q921" s="304">
        <f t="shared" ca="1" si="425"/>
        <v>0</v>
      </c>
      <c r="R921" s="306">
        <f t="shared" ca="1" si="426"/>
        <v>0</v>
      </c>
      <c r="S921" s="307">
        <f t="shared" ca="1" si="427"/>
        <v>5.081000000000004</v>
      </c>
      <c r="T921" s="304">
        <f t="shared" ca="1" si="407"/>
        <v>49.844610000000038</v>
      </c>
      <c r="U921" s="311">
        <f t="shared" ca="1" si="408"/>
        <v>0</v>
      </c>
      <c r="V921" s="306">
        <f t="shared" ca="1" si="409"/>
        <v>1.2267897383918551</v>
      </c>
      <c r="W921" s="304">
        <f t="shared" ca="1" si="410"/>
        <v>49.67033344003589</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2.4840674669690088E-2</v>
      </c>
      <c r="AH921" s="304">
        <f t="shared" ca="1" si="434"/>
        <v>-9.7756887047536747</v>
      </c>
    </row>
    <row r="922" spans="1:34" x14ac:dyDescent="0.2">
      <c r="A922" s="347">
        <f t="shared" ca="1" si="412"/>
        <v>1E-4</v>
      </c>
      <c r="B922" s="304">
        <f t="shared" ca="1" si="413"/>
        <v>42.431400000001375</v>
      </c>
      <c r="D922" s="306">
        <f t="shared" ca="1" si="414"/>
        <v>-0.42944647685070531</v>
      </c>
      <c r="E922" s="307">
        <f t="shared" ca="1" si="415"/>
        <v>-4.37370038955045E-2</v>
      </c>
      <c r="F922" s="304">
        <f t="shared" ca="1" si="416"/>
        <v>0.43166793023021616</v>
      </c>
      <c r="G922" s="306">
        <f t="shared" ca="1" si="417"/>
        <v>5.0445126752307363</v>
      </c>
      <c r="H922" s="307">
        <f t="shared" ca="1" si="418"/>
        <v>-114.72083581118085</v>
      </c>
      <c r="I922" s="304">
        <f t="shared" ca="1" si="419"/>
        <v>114.831691084589</v>
      </c>
      <c r="J922" s="306">
        <f t="shared" ca="1" si="420"/>
        <v>890.86852944611644</v>
      </c>
      <c r="K922" s="307">
        <f t="shared" ca="1" si="421"/>
        <v>-14.610916430729903</v>
      </c>
      <c r="L922" s="304">
        <f t="shared" ca="1" si="406"/>
        <v>890.98833641997351</v>
      </c>
      <c r="M922" s="306">
        <f t="shared" ca="1" si="422"/>
        <v>-1.5268525641334456</v>
      </c>
      <c r="N922" s="304">
        <f t="shared" ca="1" si="423"/>
        <v>-87.482207863574288</v>
      </c>
      <c r="P922" s="310">
        <f t="shared" ca="1" si="424"/>
        <v>23</v>
      </c>
      <c r="Q922" s="304">
        <f t="shared" ca="1" si="425"/>
        <v>0</v>
      </c>
      <c r="R922" s="306">
        <f t="shared" ca="1" si="426"/>
        <v>0</v>
      </c>
      <c r="S922" s="307">
        <f t="shared" ca="1" si="427"/>
        <v>5.081000000000004</v>
      </c>
      <c r="T922" s="304">
        <f t="shared" ca="1" si="407"/>
        <v>49.844610000000038</v>
      </c>
      <c r="U922" s="311">
        <f t="shared" ca="1" si="408"/>
        <v>0</v>
      </c>
      <c r="V922" s="306">
        <f t="shared" ca="1" si="409"/>
        <v>1.2267911457768275</v>
      </c>
      <c r="W922" s="304">
        <f t="shared" ca="1" si="410"/>
        <v>49.670392570298091</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2.482919869908784E-2</v>
      </c>
      <c r="AH922" s="304">
        <f t="shared" ca="1" si="434"/>
        <v>-9.775700342459329</v>
      </c>
    </row>
    <row r="923" spans="1:34" x14ac:dyDescent="0.2">
      <c r="A923" s="347">
        <f t="shared" ca="1" si="412"/>
        <v>1E-4</v>
      </c>
      <c r="B923" s="304">
        <f t="shared" ca="1" si="413"/>
        <v>42.431500000001378</v>
      </c>
      <c r="D923" s="306">
        <f t="shared" ca="1" si="414"/>
        <v>-0.42944332288991061</v>
      </c>
      <c r="E923" s="307">
        <f t="shared" ca="1" si="415"/>
        <v>-4.3725216438692982E-2</v>
      </c>
      <c r="F923" s="304">
        <f t="shared" ca="1" si="416"/>
        <v>0.43166359833478957</v>
      </c>
      <c r="G923" s="306">
        <f t="shared" ca="1" si="417"/>
        <v>5.044469730898447</v>
      </c>
      <c r="H923" s="307">
        <f t="shared" ca="1" si="418"/>
        <v>-114.72084018370249</v>
      </c>
      <c r="I923" s="304">
        <f t="shared" ca="1" si="419"/>
        <v>114.83169356636938</v>
      </c>
      <c r="J923" s="306">
        <f t="shared" ca="1" si="420"/>
        <v>890.86852944611644</v>
      </c>
      <c r="K923" s="307">
        <f t="shared" ca="1" si="421"/>
        <v>-14.622388514529646</v>
      </c>
      <c r="L923" s="304">
        <f t="shared" ca="1" si="406"/>
        <v>890.98852461934428</v>
      </c>
      <c r="M923" s="306">
        <f t="shared" ca="1" si="422"/>
        <v>-1.5268529394214601</v>
      </c>
      <c r="N923" s="304">
        <f t="shared" ca="1" si="423"/>
        <v>-87.482229365993618</v>
      </c>
      <c r="P923" s="310">
        <f t="shared" ca="1" si="424"/>
        <v>23</v>
      </c>
      <c r="Q923" s="304">
        <f t="shared" ca="1" si="425"/>
        <v>0</v>
      </c>
      <c r="R923" s="306">
        <f t="shared" ca="1" si="426"/>
        <v>0</v>
      </c>
      <c r="S923" s="307">
        <f t="shared" ca="1" si="427"/>
        <v>5.081000000000004</v>
      </c>
      <c r="T923" s="304">
        <f t="shared" ca="1" si="407"/>
        <v>49.844610000000038</v>
      </c>
      <c r="U923" s="311">
        <f t="shared" ca="1" si="408"/>
        <v>0</v>
      </c>
      <c r="V923" s="306">
        <f t="shared" ca="1" si="409"/>
        <v>1.2267925531634696</v>
      </c>
      <c r="W923" s="304">
        <f t="shared" ca="1" si="410"/>
        <v>49.670451699640125</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2.4817722906831818E-2</v>
      </c>
      <c r="AH923" s="304">
        <f t="shared" ca="1" si="434"/>
        <v>-9.7757119799838712</v>
      </c>
    </row>
    <row r="924" spans="1:34" x14ac:dyDescent="0.2">
      <c r="A924" s="347">
        <f t="shared" ca="1" si="412"/>
        <v>1E-4</v>
      </c>
      <c r="B924" s="304">
        <f t="shared" ca="1" si="413"/>
        <v>42.431600000001382</v>
      </c>
      <c r="D924" s="306">
        <f t="shared" ca="1" si="414"/>
        <v>-0.42944016894373288</v>
      </c>
      <c r="E924" s="307">
        <f t="shared" ca="1" si="415"/>
        <v>-4.371342916517662E-2</v>
      </c>
      <c r="F924" s="304">
        <f t="shared" ca="1" si="416"/>
        <v>0.43165926677392291</v>
      </c>
      <c r="G924" s="306">
        <f t="shared" ca="1" si="417"/>
        <v>5.0444267868815524</v>
      </c>
      <c r="H924" s="307">
        <f t="shared" ca="1" si="418"/>
        <v>-114.7208445550454</v>
      </c>
      <c r="I924" s="304">
        <f t="shared" ca="1" si="419"/>
        <v>114.83169604700218</v>
      </c>
      <c r="J924" s="306">
        <f t="shared" ca="1" si="420"/>
        <v>890.86852944611644</v>
      </c>
      <c r="K924" s="307">
        <f t="shared" ca="1" si="421"/>
        <v>-14.633860598766583</v>
      </c>
      <c r="L924" s="304">
        <f t="shared" ca="1" si="406"/>
        <v>890.98871296639334</v>
      </c>
      <c r="M924" s="306">
        <f t="shared" ca="1" si="422"/>
        <v>-1.5268533147062633</v>
      </c>
      <c r="N924" s="304">
        <f t="shared" ca="1" si="423"/>
        <v>-87.482250868228959</v>
      </c>
      <c r="P924" s="310">
        <f t="shared" ca="1" si="424"/>
        <v>23</v>
      </c>
      <c r="Q924" s="304">
        <f t="shared" ca="1" si="425"/>
        <v>0</v>
      </c>
      <c r="R924" s="306">
        <f t="shared" ca="1" si="426"/>
        <v>0</v>
      </c>
      <c r="S924" s="307">
        <f t="shared" ca="1" si="427"/>
        <v>5.081000000000004</v>
      </c>
      <c r="T924" s="304">
        <f t="shared" ca="1" si="407"/>
        <v>49.844610000000038</v>
      </c>
      <c r="U924" s="311">
        <f t="shared" ca="1" si="408"/>
        <v>0</v>
      </c>
      <c r="V924" s="306">
        <f t="shared" ca="1" si="409"/>
        <v>1.2267939605517806</v>
      </c>
      <c r="W924" s="304">
        <f t="shared" ca="1" si="410"/>
        <v>49.670510828061914</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2.4806247292909589E-2</v>
      </c>
      <c r="AH924" s="304">
        <f t="shared" ca="1" si="434"/>
        <v>-9.7757236173273157</v>
      </c>
    </row>
    <row r="925" spans="1:34" x14ac:dyDescent="0.2">
      <c r="A925" s="347">
        <f t="shared" ca="1" si="412"/>
        <v>1E-4</v>
      </c>
      <c r="B925" s="304">
        <f t="shared" ca="1" si="413"/>
        <v>42.431700000001385</v>
      </c>
      <c r="D925" s="306">
        <f t="shared" ca="1" si="414"/>
        <v>-0.42943701501217374</v>
      </c>
      <c r="E925" s="307">
        <f t="shared" ca="1" si="415"/>
        <v>-4.3701642074971403E-2</v>
      </c>
      <c r="F925" s="304">
        <f t="shared" ca="1" si="416"/>
        <v>0.43165493554761408</v>
      </c>
      <c r="G925" s="306">
        <f t="shared" ca="1" si="417"/>
        <v>5.044383843180051</v>
      </c>
      <c r="H925" s="307">
        <f t="shared" ca="1" si="418"/>
        <v>-114.72084892520961</v>
      </c>
      <c r="I925" s="304">
        <f t="shared" ca="1" si="419"/>
        <v>114.83169852648746</v>
      </c>
      <c r="J925" s="306">
        <f t="shared" ca="1" si="420"/>
        <v>890.86852944611644</v>
      </c>
      <c r="K925" s="307">
        <f t="shared" ca="1" si="421"/>
        <v>-14.645332683440596</v>
      </c>
      <c r="L925" s="304">
        <f t="shared" ca="1" si="406"/>
        <v>890.98890146112069</v>
      </c>
      <c r="M925" s="306">
        <f t="shared" ca="1" si="422"/>
        <v>-1.5268536899878555</v>
      </c>
      <c r="N925" s="304">
        <f t="shared" ca="1" si="423"/>
        <v>-87.482272370280327</v>
      </c>
      <c r="P925" s="310">
        <f t="shared" ca="1" si="424"/>
        <v>23</v>
      </c>
      <c r="Q925" s="304">
        <f t="shared" ca="1" si="425"/>
        <v>0</v>
      </c>
      <c r="R925" s="306">
        <f t="shared" ca="1" si="426"/>
        <v>0</v>
      </c>
      <c r="S925" s="307">
        <f t="shared" ca="1" si="427"/>
        <v>5.081000000000004</v>
      </c>
      <c r="T925" s="304">
        <f t="shared" ca="1" si="407"/>
        <v>49.844610000000038</v>
      </c>
      <c r="U925" s="311">
        <f t="shared" ca="1" si="408"/>
        <v>0</v>
      </c>
      <c r="V925" s="306">
        <f t="shared" ca="1" si="409"/>
        <v>1.2267953679417616</v>
      </c>
      <c r="W925" s="304">
        <f t="shared" ca="1" si="410"/>
        <v>49.670569955563565</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2.4794771857342468E-2</v>
      </c>
      <c r="AH925" s="304">
        <f t="shared" ca="1" si="434"/>
        <v>-9.7757352544896428</v>
      </c>
    </row>
    <row r="926" spans="1:34" x14ac:dyDescent="0.2">
      <c r="A926" s="347">
        <f t="shared" ca="1" si="412"/>
        <v>1E-4</v>
      </c>
      <c r="B926" s="304">
        <f t="shared" ca="1" si="413"/>
        <v>42.431800000001388</v>
      </c>
      <c r="D926" s="306">
        <f t="shared" ca="1" si="414"/>
        <v>-0.42943386109523241</v>
      </c>
      <c r="E926" s="307">
        <f t="shared" ca="1" si="415"/>
        <v>-4.3689855168056013E-2</v>
      </c>
      <c r="F926" s="304">
        <f t="shared" ca="1" si="416"/>
        <v>0.43165060465585481</v>
      </c>
      <c r="G926" s="306">
        <f t="shared" ca="1" si="417"/>
        <v>5.0443408997939416</v>
      </c>
      <c r="H926" s="307">
        <f t="shared" ca="1" si="418"/>
        <v>-114.72085329419512</v>
      </c>
      <c r="I926" s="304">
        <f t="shared" ca="1" si="419"/>
        <v>114.83170100482521</v>
      </c>
      <c r="J926" s="306">
        <f t="shared" ca="1" si="420"/>
        <v>890.86852944611644</v>
      </c>
      <c r="K926" s="307">
        <f t="shared" ca="1" si="421"/>
        <v>-14.656804768551567</v>
      </c>
      <c r="L926" s="304">
        <f t="shared" ca="1" si="406"/>
        <v>890.98909010352622</v>
      </c>
      <c r="M926" s="306">
        <f t="shared" ca="1" si="422"/>
        <v>-1.5268540652662366</v>
      </c>
      <c r="N926" s="304">
        <f t="shared" ca="1" si="423"/>
        <v>-87.482293872147693</v>
      </c>
      <c r="P926" s="310">
        <f t="shared" ca="1" si="424"/>
        <v>23</v>
      </c>
      <c r="Q926" s="304">
        <f t="shared" ca="1" si="425"/>
        <v>0</v>
      </c>
      <c r="R926" s="306">
        <f t="shared" ca="1" si="426"/>
        <v>0</v>
      </c>
      <c r="S926" s="307">
        <f t="shared" ca="1" si="427"/>
        <v>5.081000000000004</v>
      </c>
      <c r="T926" s="304">
        <f t="shared" ca="1" si="407"/>
        <v>49.844610000000038</v>
      </c>
      <c r="U926" s="311">
        <f t="shared" ca="1" si="408"/>
        <v>0</v>
      </c>
      <c r="V926" s="306">
        <f t="shared" ca="1" si="409"/>
        <v>1.2267967753334112</v>
      </c>
      <c r="W926" s="304">
        <f t="shared" ca="1" si="410"/>
        <v>49.670629082145005</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2.4783296600102034E-2</v>
      </c>
      <c r="AH926" s="304">
        <f t="shared" ca="1" si="434"/>
        <v>-9.7757468914708774</v>
      </c>
    </row>
    <row r="927" spans="1:34" x14ac:dyDescent="0.2">
      <c r="A927" s="347">
        <f t="shared" ca="1" si="412"/>
        <v>1E-4</v>
      </c>
      <c r="B927" s="304">
        <f t="shared" ca="1" si="413"/>
        <v>42.431900000001392</v>
      </c>
      <c r="D927" s="306">
        <f t="shared" ca="1" si="414"/>
        <v>-0.42943070719291077</v>
      </c>
      <c r="E927" s="307">
        <f t="shared" ca="1" si="415"/>
        <v>-4.3678068444444662E-2</v>
      </c>
      <c r="F927" s="304">
        <f t="shared" ca="1" si="416"/>
        <v>0.43164627409864326</v>
      </c>
      <c r="G927" s="306">
        <f t="shared" ca="1" si="417"/>
        <v>5.0442979567232227</v>
      </c>
      <c r="H927" s="307">
        <f t="shared" ca="1" si="418"/>
        <v>-114.72085766200196</v>
      </c>
      <c r="I927" s="304">
        <f t="shared" ca="1" si="419"/>
        <v>114.83170348201544</v>
      </c>
      <c r="J927" s="306">
        <f t="shared" ca="1" si="420"/>
        <v>890.86852944611644</v>
      </c>
      <c r="K927" s="307">
        <f t="shared" ca="1" si="421"/>
        <v>-14.668276854099377</v>
      </c>
      <c r="L927" s="304">
        <f t="shared" ca="1" si="406"/>
        <v>890.98927889360959</v>
      </c>
      <c r="M927" s="306">
        <f t="shared" ca="1" si="422"/>
        <v>-1.5268544405414068</v>
      </c>
      <c r="N927" s="304">
        <f t="shared" ca="1" si="423"/>
        <v>-87.482315373831113</v>
      </c>
      <c r="P927" s="310">
        <f t="shared" ca="1" si="424"/>
        <v>23</v>
      </c>
      <c r="Q927" s="304">
        <f t="shared" ca="1" si="425"/>
        <v>0</v>
      </c>
      <c r="R927" s="306">
        <f t="shared" ca="1" si="426"/>
        <v>0</v>
      </c>
      <c r="S927" s="307">
        <f t="shared" ca="1" si="427"/>
        <v>5.081000000000004</v>
      </c>
      <c r="T927" s="304">
        <f t="shared" ca="1" si="407"/>
        <v>49.844610000000038</v>
      </c>
      <c r="U927" s="311">
        <f t="shared" ca="1" si="408"/>
        <v>0</v>
      </c>
      <c r="V927" s="306">
        <f t="shared" ca="1" si="409"/>
        <v>1.2267981827267309</v>
      </c>
      <c r="W927" s="304">
        <f t="shared" ca="1" si="410"/>
        <v>49.670688207806322</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2.477182152120605E-2</v>
      </c>
      <c r="AH927" s="304">
        <f t="shared" ca="1" si="434"/>
        <v>-9.7757585282710036</v>
      </c>
    </row>
    <row r="928" spans="1:34" x14ac:dyDescent="0.2">
      <c r="A928" s="347">
        <f t="shared" ca="1" si="412"/>
        <v>1E-4</v>
      </c>
      <c r="B928" s="304">
        <f t="shared" ca="1" si="413"/>
        <v>42.432000000001395</v>
      </c>
      <c r="D928" s="306">
        <f t="shared" ca="1" si="414"/>
        <v>-0.42942755330520532</v>
      </c>
      <c r="E928" s="307">
        <f t="shared" ca="1" si="415"/>
        <v>-4.3666281904119586E-2</v>
      </c>
      <c r="F928" s="304">
        <f t="shared" ca="1" si="416"/>
        <v>0.43164194387596877</v>
      </c>
      <c r="G928" s="306">
        <f t="shared" ca="1" si="417"/>
        <v>5.0442550139678923</v>
      </c>
      <c r="H928" s="307">
        <f t="shared" ca="1" si="418"/>
        <v>-114.72086202863015</v>
      </c>
      <c r="I928" s="304">
        <f t="shared" ca="1" si="419"/>
        <v>114.83170595805818</v>
      </c>
      <c r="J928" s="306">
        <f t="shared" ca="1" si="420"/>
        <v>890.86852944611644</v>
      </c>
      <c r="K928" s="307">
        <f t="shared" ca="1" si="421"/>
        <v>-14.679748940083908</v>
      </c>
      <c r="L928" s="304">
        <f t="shared" ca="1" si="406"/>
        <v>890.98946783137114</v>
      </c>
      <c r="M928" s="306">
        <f t="shared" ca="1" si="422"/>
        <v>-1.5268548158133661</v>
      </c>
      <c r="N928" s="304">
        <f t="shared" ca="1" si="423"/>
        <v>-87.482336875330546</v>
      </c>
      <c r="P928" s="310">
        <f t="shared" ca="1" si="424"/>
        <v>23</v>
      </c>
      <c r="Q928" s="304">
        <f t="shared" ca="1" si="425"/>
        <v>0</v>
      </c>
      <c r="R928" s="306">
        <f t="shared" ca="1" si="426"/>
        <v>0</v>
      </c>
      <c r="S928" s="307">
        <f t="shared" ca="1" si="427"/>
        <v>5.081000000000004</v>
      </c>
      <c r="T928" s="304">
        <f t="shared" ca="1" si="407"/>
        <v>49.844610000000038</v>
      </c>
      <c r="U928" s="311">
        <f t="shared" ca="1" si="408"/>
        <v>0</v>
      </c>
      <c r="V928" s="306">
        <f t="shared" ca="1" si="409"/>
        <v>1.2267995901217197</v>
      </c>
      <c r="W928" s="304">
        <f t="shared" ca="1" si="410"/>
        <v>49.670747332547471</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2.4760346620640306E-2</v>
      </c>
      <c r="AH928" s="304">
        <f t="shared" ca="1" si="434"/>
        <v>-9.7757701648900373</v>
      </c>
    </row>
    <row r="929" spans="1:34" x14ac:dyDescent="0.2">
      <c r="A929" s="347">
        <f t="shared" ca="1" si="412"/>
        <v>1E-4</v>
      </c>
      <c r="B929" s="304">
        <f t="shared" ca="1" si="413"/>
        <v>42.432100000001398</v>
      </c>
      <c r="D929" s="306">
        <f t="shared" ca="1" si="414"/>
        <v>-0.42942439943211846</v>
      </c>
      <c r="E929" s="307">
        <f t="shared" ca="1" si="415"/>
        <v>-4.3654495547091443E-2</v>
      </c>
      <c r="F929" s="304">
        <f t="shared" ca="1" si="416"/>
        <v>0.43163761398782963</v>
      </c>
      <c r="G929" s="306">
        <f t="shared" ca="1" si="417"/>
        <v>5.0442120715279488</v>
      </c>
      <c r="H929" s="307">
        <f t="shared" ca="1" si="418"/>
        <v>-114.72086639407971</v>
      </c>
      <c r="I929" s="304">
        <f t="shared" ca="1" si="419"/>
        <v>114.83170843295346</v>
      </c>
      <c r="J929" s="306">
        <f t="shared" ca="1" si="420"/>
        <v>890.86852944611644</v>
      </c>
      <c r="K929" s="307">
        <f t="shared" ca="1" si="421"/>
        <v>-14.691221026505042</v>
      </c>
      <c r="L929" s="304">
        <f t="shared" ca="1" si="406"/>
        <v>890.98965691681042</v>
      </c>
      <c r="M929" s="306">
        <f t="shared" ca="1" si="422"/>
        <v>-1.5268551910821146</v>
      </c>
      <c r="N929" s="304">
        <f t="shared" ca="1" si="423"/>
        <v>-87.482358376646019</v>
      </c>
      <c r="P929" s="310">
        <f t="shared" ca="1" si="424"/>
        <v>23</v>
      </c>
      <c r="Q929" s="304">
        <f t="shared" ca="1" si="425"/>
        <v>0</v>
      </c>
      <c r="R929" s="306">
        <f t="shared" ca="1" si="426"/>
        <v>0</v>
      </c>
      <c r="S929" s="307">
        <f t="shared" ca="1" si="427"/>
        <v>5.081000000000004</v>
      </c>
      <c r="T929" s="304">
        <f t="shared" ca="1" si="407"/>
        <v>49.844610000000038</v>
      </c>
      <c r="U929" s="311">
        <f t="shared" ca="1" si="408"/>
        <v>0</v>
      </c>
      <c r="V929" s="306">
        <f t="shared" ca="1" si="409"/>
        <v>1.2268009975183773</v>
      </c>
      <c r="W929" s="304">
        <f t="shared" ca="1" si="410"/>
        <v>49.670806456368481</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2.4748871898408353E-2</v>
      </c>
      <c r="AH929" s="304">
        <f t="shared" ca="1" si="434"/>
        <v>-9.7757818013279731</v>
      </c>
    </row>
    <row r="930" spans="1:34" x14ac:dyDescent="0.2">
      <c r="A930" s="347">
        <f t="shared" ca="1" si="412"/>
        <v>1E-4</v>
      </c>
      <c r="B930" s="304">
        <f t="shared" ca="1" si="413"/>
        <v>42.432200000001401</v>
      </c>
      <c r="D930" s="306">
        <f t="shared" ca="1" si="414"/>
        <v>-0.42942124557364847</v>
      </c>
      <c r="E930" s="307">
        <f t="shared" ca="1" si="415"/>
        <v>-4.3642709373351352E-2</v>
      </c>
      <c r="F930" s="304">
        <f t="shared" ca="1" si="416"/>
        <v>0.431633284434218</v>
      </c>
      <c r="G930" s="306">
        <f t="shared" ca="1" si="417"/>
        <v>5.0441691294033912</v>
      </c>
      <c r="H930" s="307">
        <f t="shared" ca="1" si="418"/>
        <v>-114.72087075835064</v>
      </c>
      <c r="I930" s="304">
        <f t="shared" ca="1" si="419"/>
        <v>114.83171090670128</v>
      </c>
      <c r="J930" s="306">
        <f t="shared" ca="1" si="420"/>
        <v>890.86852944611644</v>
      </c>
      <c r="K930" s="307">
        <f t="shared" ca="1" si="421"/>
        <v>-14.702693113362663</v>
      </c>
      <c r="L930" s="304">
        <f t="shared" ca="1" si="406"/>
        <v>890.98984614992764</v>
      </c>
      <c r="M930" s="306">
        <f t="shared" ca="1" si="422"/>
        <v>-1.526855566347652</v>
      </c>
      <c r="N930" s="304">
        <f t="shared" ca="1" si="423"/>
        <v>-87.482379877777504</v>
      </c>
      <c r="P930" s="310">
        <f t="shared" ca="1" si="424"/>
        <v>23</v>
      </c>
      <c r="Q930" s="304">
        <f t="shared" ca="1" si="425"/>
        <v>0</v>
      </c>
      <c r="R930" s="306">
        <f t="shared" ca="1" si="426"/>
        <v>0</v>
      </c>
      <c r="S930" s="307">
        <f t="shared" ca="1" si="427"/>
        <v>5.081000000000004</v>
      </c>
      <c r="T930" s="304">
        <f t="shared" ca="1" si="407"/>
        <v>49.844610000000038</v>
      </c>
      <c r="U930" s="311">
        <f t="shared" ca="1" si="408"/>
        <v>0</v>
      </c>
      <c r="V930" s="306">
        <f t="shared" ca="1" si="409"/>
        <v>1.2268024049167048</v>
      </c>
      <c r="W930" s="304">
        <f t="shared" ca="1" si="410"/>
        <v>49.670865579269361</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2.4737397354504864E-2</v>
      </c>
      <c r="AH930" s="304">
        <f t="shared" ca="1" si="434"/>
        <v>-9.7757934375848148</v>
      </c>
    </row>
    <row r="931" spans="1:34" x14ac:dyDescent="0.2">
      <c r="A931" s="347">
        <f t="shared" ca="1" si="412"/>
        <v>1E-4</v>
      </c>
      <c r="B931" s="304">
        <f t="shared" ca="1" si="413"/>
        <v>42.432300000001405</v>
      </c>
      <c r="D931" s="306">
        <f t="shared" ca="1" si="414"/>
        <v>-0.4294180917298</v>
      </c>
      <c r="E931" s="307">
        <f t="shared" ca="1" si="415"/>
        <v>-4.3630923382899311E-2</v>
      </c>
      <c r="F931" s="304">
        <f t="shared" ca="1" si="416"/>
        <v>0.43162895521513311</v>
      </c>
      <c r="G931" s="306">
        <f t="shared" ca="1" si="417"/>
        <v>5.0441261875942178</v>
      </c>
      <c r="H931" s="307">
        <f t="shared" ca="1" si="418"/>
        <v>-114.72087512144299</v>
      </c>
      <c r="I931" s="304">
        <f t="shared" ca="1" si="419"/>
        <v>114.83171337930168</v>
      </c>
      <c r="J931" s="306">
        <f t="shared" ca="1" si="420"/>
        <v>890.86852944611644</v>
      </c>
      <c r="K931" s="307">
        <f t="shared" ca="1" si="421"/>
        <v>-14.714165200656653</v>
      </c>
      <c r="L931" s="304">
        <f t="shared" ca="1" si="406"/>
        <v>890.99003553072259</v>
      </c>
      <c r="M931" s="306">
        <f t="shared" ca="1" si="422"/>
        <v>-1.5268559416099787</v>
      </c>
      <c r="N931" s="304">
        <f t="shared" ca="1" si="423"/>
        <v>-87.482401378725044</v>
      </c>
      <c r="P931" s="310">
        <f t="shared" ca="1" si="424"/>
        <v>23</v>
      </c>
      <c r="Q931" s="304">
        <f t="shared" ca="1" si="425"/>
        <v>0</v>
      </c>
      <c r="R931" s="306">
        <f t="shared" ca="1" si="426"/>
        <v>0</v>
      </c>
      <c r="S931" s="307">
        <f t="shared" ca="1" si="427"/>
        <v>5.081000000000004</v>
      </c>
      <c r="T931" s="304">
        <f t="shared" ca="1" si="407"/>
        <v>49.844610000000038</v>
      </c>
      <c r="U931" s="311">
        <f t="shared" ca="1" si="408"/>
        <v>0</v>
      </c>
      <c r="V931" s="306">
        <f t="shared" ca="1" si="409"/>
        <v>1.2268038123167015</v>
      </c>
      <c r="W931" s="304">
        <f t="shared" ca="1" si="410"/>
        <v>49.670924701250165</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2.4725922988931615E-2</v>
      </c>
      <c r="AH931" s="304">
        <f t="shared" ca="1" si="434"/>
        <v>-9.7758050736605639</v>
      </c>
    </row>
    <row r="932" spans="1:34" x14ac:dyDescent="0.2">
      <c r="A932" s="347">
        <f t="shared" ca="1" si="412"/>
        <v>1E-4</v>
      </c>
      <c r="B932" s="304">
        <f t="shared" ca="1" si="413"/>
        <v>42.432400000001408</v>
      </c>
      <c r="D932" s="306">
        <f t="shared" ca="1" si="414"/>
        <v>-0.42941493790056739</v>
      </c>
      <c r="E932" s="307">
        <f t="shared" ca="1" si="415"/>
        <v>-4.3619137575726441E-2</v>
      </c>
      <c r="F932" s="304">
        <f t="shared" ca="1" si="416"/>
        <v>0.4316246263305632</v>
      </c>
      <c r="G932" s="306">
        <f t="shared" ca="1" si="417"/>
        <v>5.0440832461004277</v>
      </c>
      <c r="H932" s="307">
        <f t="shared" ca="1" si="418"/>
        <v>-114.72087948335674</v>
      </c>
      <c r="I932" s="304">
        <f t="shared" ca="1" si="419"/>
        <v>114.83171585075463</v>
      </c>
      <c r="J932" s="306">
        <f t="shared" ca="1" si="420"/>
        <v>890.86852944611644</v>
      </c>
      <c r="K932" s="307">
        <f t="shared" ca="1" si="421"/>
        <v>-14.725637288386894</v>
      </c>
      <c r="L932" s="304">
        <f t="shared" ca="1" si="406"/>
        <v>890.99022505919515</v>
      </c>
      <c r="M932" s="306">
        <f t="shared" ca="1" si="422"/>
        <v>-1.5268563168690945</v>
      </c>
      <c r="N932" s="304">
        <f t="shared" ca="1" si="423"/>
        <v>-87.482422879488595</v>
      </c>
      <c r="P932" s="310">
        <f t="shared" ca="1" si="424"/>
        <v>23</v>
      </c>
      <c r="Q932" s="304">
        <f t="shared" ca="1" si="425"/>
        <v>0</v>
      </c>
      <c r="R932" s="306">
        <f t="shared" ca="1" si="426"/>
        <v>0</v>
      </c>
      <c r="S932" s="307">
        <f t="shared" ca="1" si="427"/>
        <v>5.081000000000004</v>
      </c>
      <c r="T932" s="304">
        <f t="shared" ca="1" si="407"/>
        <v>49.844610000000038</v>
      </c>
      <c r="U932" s="311">
        <f t="shared" ca="1" si="408"/>
        <v>0</v>
      </c>
      <c r="V932" s="306">
        <f t="shared" ca="1" si="409"/>
        <v>1.2268052197183672</v>
      </c>
      <c r="W932" s="304">
        <f t="shared" ca="1" si="410"/>
        <v>49.670983822310824</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2.4714448801674394E-2</v>
      </c>
      <c r="AH932" s="304">
        <f t="shared" ca="1" si="434"/>
        <v>-9.7758167095552313</v>
      </c>
    </row>
    <row r="933" spans="1:34" x14ac:dyDescent="0.2">
      <c r="A933" s="347">
        <f t="shared" ca="1" si="412"/>
        <v>1E-4</v>
      </c>
      <c r="B933" s="304">
        <f t="shared" ca="1" si="413"/>
        <v>42.432500000001411</v>
      </c>
      <c r="D933" s="306">
        <f t="shared" ca="1" si="414"/>
        <v>-0.42941178408595476</v>
      </c>
      <c r="E933" s="307">
        <f t="shared" ca="1" si="415"/>
        <v>-4.3607351951843398E-2</v>
      </c>
      <c r="F933" s="304">
        <f t="shared" ca="1" si="416"/>
        <v>0.4316202977805082</v>
      </c>
      <c r="G933" s="306">
        <f t="shared" ca="1" si="417"/>
        <v>5.044040304922019</v>
      </c>
      <c r="H933" s="307">
        <f t="shared" ca="1" si="418"/>
        <v>-114.72088384409193</v>
      </c>
      <c r="I933" s="304">
        <f t="shared" ca="1" si="419"/>
        <v>114.83171832106019</v>
      </c>
      <c r="J933" s="306">
        <f t="shared" ca="1" si="420"/>
        <v>890.86852944611644</v>
      </c>
      <c r="K933" s="307">
        <f t="shared" ca="1" si="421"/>
        <v>-14.737109376553267</v>
      </c>
      <c r="L933" s="304">
        <f t="shared" ca="1" si="406"/>
        <v>890.99041473534521</v>
      </c>
      <c r="M933" s="306">
        <f t="shared" ca="1" si="422"/>
        <v>-1.5268566921249995</v>
      </c>
      <c r="N933" s="304">
        <f t="shared" ca="1" si="423"/>
        <v>-87.482444380068188</v>
      </c>
      <c r="P933" s="310">
        <f t="shared" ca="1" si="424"/>
        <v>23</v>
      </c>
      <c r="Q933" s="304">
        <f t="shared" ca="1" si="425"/>
        <v>0</v>
      </c>
      <c r="R933" s="306">
        <f t="shared" ca="1" si="426"/>
        <v>0</v>
      </c>
      <c r="S933" s="307">
        <f t="shared" ca="1" si="427"/>
        <v>5.081000000000004</v>
      </c>
      <c r="T933" s="304">
        <f t="shared" ca="1" si="407"/>
        <v>49.844610000000038</v>
      </c>
      <c r="U933" s="311">
        <f t="shared" ca="1" si="408"/>
        <v>0</v>
      </c>
      <c r="V933" s="306">
        <f t="shared" ca="1" si="409"/>
        <v>1.2268066271217029</v>
      </c>
      <c r="W933" s="304">
        <f t="shared" ca="1" si="410"/>
        <v>49.671042942451429</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2.4702974792752741E-2</v>
      </c>
      <c r="AH933" s="304">
        <f t="shared" ca="1" si="434"/>
        <v>-9.7758283452688026</v>
      </c>
    </row>
    <row r="934" spans="1:34" x14ac:dyDescent="0.2">
      <c r="A934" s="347">
        <f t="shared" ca="1" si="412"/>
        <v>1E-4</v>
      </c>
      <c r="B934" s="304">
        <f t="shared" ca="1" si="413"/>
        <v>42.432600000001415</v>
      </c>
      <c r="D934" s="306">
        <f t="shared" ca="1" si="414"/>
        <v>-0.42940863028596093</v>
      </c>
      <c r="E934" s="307">
        <f t="shared" ca="1" si="415"/>
        <v>-4.3595566511234196E-2</v>
      </c>
      <c r="F934" s="304">
        <f t="shared" ca="1" si="416"/>
        <v>0.43161596956496007</v>
      </c>
      <c r="G934" s="306">
        <f t="shared" ca="1" si="417"/>
        <v>5.0439973640589901</v>
      </c>
      <c r="H934" s="307">
        <f t="shared" ca="1" si="418"/>
        <v>-114.72088820364858</v>
      </c>
      <c r="I934" s="304">
        <f t="shared" ca="1" si="419"/>
        <v>114.83172079021837</v>
      </c>
      <c r="J934" s="306">
        <f t="shared" ca="1" si="420"/>
        <v>890.86852944611644</v>
      </c>
      <c r="K934" s="307">
        <f t="shared" ca="1" si="421"/>
        <v>-14.748581465155654</v>
      </c>
      <c r="L934" s="304">
        <f t="shared" ca="1" si="406"/>
        <v>890.99060455917288</v>
      </c>
      <c r="M934" s="306">
        <f t="shared" ca="1" si="422"/>
        <v>-1.5268570673776938</v>
      </c>
      <c r="N934" s="304">
        <f t="shared" ca="1" si="423"/>
        <v>-87.48246588046382</v>
      </c>
      <c r="P934" s="310">
        <f t="shared" ca="1" si="424"/>
        <v>23</v>
      </c>
      <c r="Q934" s="304">
        <f t="shared" ca="1" si="425"/>
        <v>0</v>
      </c>
      <c r="R934" s="306">
        <f t="shared" ca="1" si="426"/>
        <v>0</v>
      </c>
      <c r="S934" s="307">
        <f t="shared" ca="1" si="427"/>
        <v>5.081000000000004</v>
      </c>
      <c r="T934" s="304">
        <f t="shared" ca="1" si="407"/>
        <v>49.844610000000038</v>
      </c>
      <c r="U934" s="311">
        <f t="shared" ca="1" si="408"/>
        <v>0</v>
      </c>
      <c r="V934" s="306">
        <f t="shared" ca="1" si="409"/>
        <v>1.2268080345267072</v>
      </c>
      <c r="W934" s="304">
        <f t="shared" ca="1" si="410"/>
        <v>49.671102061671924</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2.4691500962140012E-2</v>
      </c>
      <c r="AH934" s="304">
        <f t="shared" ca="1" si="434"/>
        <v>-9.7758399808012975</v>
      </c>
    </row>
    <row r="935" spans="1:34" x14ac:dyDescent="0.2">
      <c r="A935" s="347">
        <f t="shared" ca="1" si="412"/>
        <v>1E-4</v>
      </c>
      <c r="B935" s="304">
        <f t="shared" ca="1" si="413"/>
        <v>42.432700000001418</v>
      </c>
      <c r="D935" s="306">
        <f t="shared" ca="1" si="414"/>
        <v>-0.42940547650058586</v>
      </c>
      <c r="E935" s="307">
        <f t="shared" ca="1" si="415"/>
        <v>-4.3583781253907716E-2</v>
      </c>
      <c r="F935" s="304">
        <f t="shared" ca="1" si="416"/>
        <v>0.43161164168391436</v>
      </c>
      <c r="G935" s="306">
        <f t="shared" ca="1" si="417"/>
        <v>5.04395442351134</v>
      </c>
      <c r="H935" s="307">
        <f t="shared" ca="1" si="418"/>
        <v>-114.72089256202671</v>
      </c>
      <c r="I935" s="304">
        <f t="shared" ca="1" si="419"/>
        <v>114.83172325822919</v>
      </c>
      <c r="J935" s="306">
        <f t="shared" ca="1" si="420"/>
        <v>890.86852944611644</v>
      </c>
      <c r="K935" s="307">
        <f t="shared" ca="1" si="421"/>
        <v>-14.760053554193938</v>
      </c>
      <c r="L935" s="304">
        <f t="shared" ca="1" si="406"/>
        <v>890.99079453067782</v>
      </c>
      <c r="M935" s="306">
        <f t="shared" ca="1" si="422"/>
        <v>-1.5268574426271773</v>
      </c>
      <c r="N935" s="304">
        <f t="shared" ca="1" si="423"/>
        <v>-87.482487380675494</v>
      </c>
      <c r="P935" s="310">
        <f t="shared" ca="1" si="424"/>
        <v>23</v>
      </c>
      <c r="Q935" s="304">
        <f t="shared" ca="1" si="425"/>
        <v>0</v>
      </c>
      <c r="R935" s="306">
        <f t="shared" ca="1" si="426"/>
        <v>0</v>
      </c>
      <c r="S935" s="307">
        <f t="shared" ca="1" si="427"/>
        <v>5.081000000000004</v>
      </c>
      <c r="T935" s="304">
        <f t="shared" ca="1" si="407"/>
        <v>49.844610000000038</v>
      </c>
      <c r="U935" s="311">
        <f t="shared" ca="1" si="408"/>
        <v>0</v>
      </c>
      <c r="V935" s="306">
        <f t="shared" ca="1" si="409"/>
        <v>1.2268094419333808</v>
      </c>
      <c r="W935" s="304">
        <f t="shared" ca="1" si="410"/>
        <v>49.671161179972351</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2.4680027309855745E-2</v>
      </c>
      <c r="AH935" s="304">
        <f t="shared" ca="1" si="434"/>
        <v>-9.7758516161527034</v>
      </c>
    </row>
    <row r="936" spans="1:34" x14ac:dyDescent="0.2">
      <c r="A936" s="347">
        <f t="shared" ca="1" si="412"/>
        <v>1E-4</v>
      </c>
      <c r="B936" s="304">
        <f t="shared" ca="1" si="413"/>
        <v>42.432800000001421</v>
      </c>
      <c r="D936" s="306">
        <f t="shared" ca="1" si="414"/>
        <v>-0.42940232272983009</v>
      </c>
      <c r="E936" s="307">
        <f t="shared" ca="1" si="415"/>
        <v>-4.357199617985863E-2</v>
      </c>
      <c r="F936" s="304">
        <f t="shared" ca="1" si="416"/>
        <v>0.43160731413736581</v>
      </c>
      <c r="G936" s="306">
        <f t="shared" ca="1" si="417"/>
        <v>5.043911483279067</v>
      </c>
      <c r="H936" s="307">
        <f t="shared" ca="1" si="418"/>
        <v>-114.72089691922632</v>
      </c>
      <c r="I936" s="304">
        <f t="shared" ca="1" si="419"/>
        <v>114.83172572509265</v>
      </c>
      <c r="J936" s="306">
        <f t="shared" ca="1" si="420"/>
        <v>890.86852944611644</v>
      </c>
      <c r="K936" s="307">
        <f t="shared" ca="1" si="421"/>
        <v>-14.771525643668001</v>
      </c>
      <c r="L936" s="304">
        <f t="shared" ca="1" si="406"/>
        <v>890.99098464986025</v>
      </c>
      <c r="M936" s="306">
        <f t="shared" ca="1" si="422"/>
        <v>-1.52685781787345</v>
      </c>
      <c r="N936" s="304">
        <f t="shared" ca="1" si="423"/>
        <v>-87.482508880703193</v>
      </c>
      <c r="P936" s="310">
        <f t="shared" ca="1" si="424"/>
        <v>23</v>
      </c>
      <c r="Q936" s="304">
        <f t="shared" ca="1" si="425"/>
        <v>0</v>
      </c>
      <c r="R936" s="306">
        <f t="shared" ca="1" si="426"/>
        <v>0</v>
      </c>
      <c r="S936" s="307">
        <f t="shared" ca="1" si="427"/>
        <v>5.081000000000004</v>
      </c>
      <c r="T936" s="304">
        <f t="shared" ca="1" si="407"/>
        <v>49.844610000000038</v>
      </c>
      <c r="U936" s="311">
        <f t="shared" ca="1" si="408"/>
        <v>0</v>
      </c>
      <c r="V936" s="306">
        <f t="shared" ca="1" si="409"/>
        <v>1.2268108493417238</v>
      </c>
      <c r="W936" s="304">
        <f t="shared" ca="1" si="410"/>
        <v>49.671220297352733</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2.4668553835885731E-2</v>
      </c>
      <c r="AH936" s="304">
        <f t="shared" ca="1" si="434"/>
        <v>-9.7758632513230292</v>
      </c>
    </row>
    <row r="937" spans="1:34" x14ac:dyDescent="0.2">
      <c r="A937" s="347">
        <f t="shared" ca="1" si="412"/>
        <v>1E-4</v>
      </c>
      <c r="B937" s="304">
        <f t="shared" ca="1" si="413"/>
        <v>42.432900000001425</v>
      </c>
      <c r="D937" s="306">
        <f t="shared" ca="1" si="414"/>
        <v>-0.42939916897369429</v>
      </c>
      <c r="E937" s="307">
        <f t="shared" ca="1" si="415"/>
        <v>-4.3560211289078055E-2</v>
      </c>
      <c r="F937" s="304">
        <f t="shared" ca="1" si="416"/>
        <v>0.43160298692530896</v>
      </c>
      <c r="G937" s="306">
        <f t="shared" ca="1" si="417"/>
        <v>5.0438685433621693</v>
      </c>
      <c r="H937" s="307">
        <f t="shared" ca="1" si="418"/>
        <v>-114.72090127524744</v>
      </c>
      <c r="I937" s="304">
        <f t="shared" ca="1" si="419"/>
        <v>114.83172819080878</v>
      </c>
      <c r="J937" s="306">
        <f t="shared" ca="1" si="420"/>
        <v>890.86852944611644</v>
      </c>
      <c r="K937" s="307">
        <f t="shared" ca="1" si="421"/>
        <v>-14.782997733577725</v>
      </c>
      <c r="L937" s="304">
        <f t="shared" ca="1" si="406"/>
        <v>890.99117491671996</v>
      </c>
      <c r="M937" s="306">
        <f t="shared" ca="1" si="422"/>
        <v>-1.5268581931165122</v>
      </c>
      <c r="N937" s="304">
        <f t="shared" ca="1" si="423"/>
        <v>-87.482530380546947</v>
      </c>
      <c r="P937" s="310">
        <f t="shared" ca="1" si="424"/>
        <v>23</v>
      </c>
      <c r="Q937" s="304">
        <f t="shared" ca="1" si="425"/>
        <v>0</v>
      </c>
      <c r="R937" s="306">
        <f t="shared" ca="1" si="426"/>
        <v>0</v>
      </c>
      <c r="S937" s="307">
        <f t="shared" ca="1" si="427"/>
        <v>5.081000000000004</v>
      </c>
      <c r="T937" s="304">
        <f t="shared" ca="1" si="407"/>
        <v>49.844610000000038</v>
      </c>
      <c r="U937" s="311">
        <f t="shared" ca="1" si="408"/>
        <v>0</v>
      </c>
      <c r="V937" s="306">
        <f t="shared" ca="1" si="409"/>
        <v>1.2268122567517361</v>
      </c>
      <c r="W937" s="304">
        <f t="shared" ca="1" si="410"/>
        <v>49.671279413813053</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2.465708054022997E-2</v>
      </c>
      <c r="AH937" s="304">
        <f t="shared" ca="1" si="434"/>
        <v>-9.7758748863122804</v>
      </c>
    </row>
    <row r="938" spans="1:34" x14ac:dyDescent="0.2">
      <c r="A938" s="347">
        <f t="shared" ca="1" si="412"/>
        <v>1E-4</v>
      </c>
      <c r="B938" s="304">
        <f t="shared" ca="1" si="413"/>
        <v>42.433000000001428</v>
      </c>
      <c r="D938" s="306">
        <f t="shared" ca="1" si="414"/>
        <v>-0.4293960152321763</v>
      </c>
      <c r="E938" s="307">
        <f t="shared" ca="1" si="415"/>
        <v>-4.3548426581574873E-2</v>
      </c>
      <c r="F938" s="304">
        <f t="shared" ca="1" si="416"/>
        <v>0.43159866004773717</v>
      </c>
      <c r="G938" s="306">
        <f t="shared" ca="1" si="417"/>
        <v>5.0438256037606459</v>
      </c>
      <c r="H938" s="307">
        <f t="shared" ca="1" si="418"/>
        <v>-114.7209056300901</v>
      </c>
      <c r="I938" s="304">
        <f t="shared" ca="1" si="419"/>
        <v>114.83173065537761</v>
      </c>
      <c r="J938" s="306">
        <f t="shared" ca="1" si="420"/>
        <v>890.86852944611644</v>
      </c>
      <c r="K938" s="307">
        <f t="shared" ca="1" si="421"/>
        <v>-14.794469823922991</v>
      </c>
      <c r="L938" s="304">
        <f t="shared" ca="1" si="406"/>
        <v>890.9913653312567</v>
      </c>
      <c r="M938" s="306">
        <f t="shared" ca="1" si="422"/>
        <v>-1.5268585683563636</v>
      </c>
      <c r="N938" s="304">
        <f t="shared" ca="1" si="423"/>
        <v>-87.482551880206742</v>
      </c>
      <c r="P938" s="310">
        <f t="shared" ca="1" si="424"/>
        <v>23</v>
      </c>
      <c r="Q938" s="304">
        <f t="shared" ca="1" si="425"/>
        <v>0</v>
      </c>
      <c r="R938" s="306">
        <f t="shared" ca="1" si="426"/>
        <v>0</v>
      </c>
      <c r="S938" s="307">
        <f t="shared" ca="1" si="427"/>
        <v>5.081000000000004</v>
      </c>
      <c r="T938" s="304">
        <f t="shared" ca="1" si="407"/>
        <v>49.844610000000038</v>
      </c>
      <c r="U938" s="311">
        <f t="shared" ca="1" si="408"/>
        <v>0</v>
      </c>
      <c r="V938" s="306">
        <f t="shared" ca="1" si="409"/>
        <v>1.2268136641634173</v>
      </c>
      <c r="W938" s="304">
        <f t="shared" ca="1" si="410"/>
        <v>49.671338529353363</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2.464560742288846E-2</v>
      </c>
      <c r="AH938" s="304">
        <f t="shared" ca="1" si="434"/>
        <v>-9.7758865211204515</v>
      </c>
    </row>
    <row r="939" spans="1:34" x14ac:dyDescent="0.2">
      <c r="A939" s="347">
        <f t="shared" ca="1" si="412"/>
        <v>1E-4</v>
      </c>
      <c r="B939" s="304">
        <f t="shared" ca="1" si="413"/>
        <v>42.433100000001431</v>
      </c>
      <c r="D939" s="306">
        <f t="shared" ca="1" si="414"/>
        <v>-0.42939286150527922</v>
      </c>
      <c r="E939" s="307">
        <f t="shared" ca="1" si="415"/>
        <v>-4.3536642057333097E-2</v>
      </c>
      <c r="F939" s="304">
        <f t="shared" ca="1" si="416"/>
        <v>0.43159433350464677</v>
      </c>
      <c r="G939" s="306">
        <f t="shared" ca="1" si="417"/>
        <v>5.0437826644744952</v>
      </c>
      <c r="H939" s="307">
        <f t="shared" ca="1" si="418"/>
        <v>-114.72090998375431</v>
      </c>
      <c r="I939" s="304">
        <f t="shared" ca="1" si="419"/>
        <v>114.83173311879915</v>
      </c>
      <c r="J939" s="306">
        <f t="shared" ca="1" si="420"/>
        <v>890.86852944611644</v>
      </c>
      <c r="K939" s="307">
        <f t="shared" ca="1" si="421"/>
        <v>-14.805941914703684</v>
      </c>
      <c r="L939" s="304">
        <f t="shared" ca="1" si="406"/>
        <v>890.9915558934706</v>
      </c>
      <c r="M939" s="306">
        <f t="shared" ca="1" si="422"/>
        <v>-1.5268589435930044</v>
      </c>
      <c r="N939" s="304">
        <f t="shared" ca="1" si="423"/>
        <v>-87.482573379682577</v>
      </c>
      <c r="P939" s="310">
        <f t="shared" ca="1" si="424"/>
        <v>23</v>
      </c>
      <c r="Q939" s="304">
        <f t="shared" ca="1" si="425"/>
        <v>0</v>
      </c>
      <c r="R939" s="306">
        <f t="shared" ca="1" si="426"/>
        <v>0</v>
      </c>
      <c r="S939" s="307">
        <f t="shared" ca="1" si="427"/>
        <v>5.081000000000004</v>
      </c>
      <c r="T939" s="304">
        <f t="shared" ca="1" si="407"/>
        <v>49.844610000000038</v>
      </c>
      <c r="U939" s="311">
        <f t="shared" ca="1" si="408"/>
        <v>0</v>
      </c>
      <c r="V939" s="306">
        <f t="shared" ca="1" si="409"/>
        <v>1.2268150715767681</v>
      </c>
      <c r="W939" s="304">
        <f t="shared" ca="1" si="410"/>
        <v>49.671397643973648</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2.4634134483852321E-2</v>
      </c>
      <c r="AH939" s="304">
        <f t="shared" ca="1" si="434"/>
        <v>-9.7758981557475551</v>
      </c>
    </row>
    <row r="940" spans="1:34" x14ac:dyDescent="0.2">
      <c r="A940" s="347">
        <f t="shared" ca="1" si="412"/>
        <v>1E-4</v>
      </c>
      <c r="B940" s="304">
        <f t="shared" ca="1" si="413"/>
        <v>42.433200000001435</v>
      </c>
      <c r="D940" s="306">
        <f t="shared" ca="1" si="414"/>
        <v>-0.42938970779300095</v>
      </c>
      <c r="E940" s="307">
        <f t="shared" ca="1" si="415"/>
        <v>-4.3524857716361609E-2</v>
      </c>
      <c r="F940" s="304">
        <f t="shared" ca="1" si="416"/>
        <v>0.4315900072960312</v>
      </c>
      <c r="G940" s="306">
        <f t="shared" ca="1" si="417"/>
        <v>5.0437397255037162</v>
      </c>
      <c r="H940" s="307">
        <f t="shared" ca="1" si="418"/>
        <v>-114.72091433624009</v>
      </c>
      <c r="I940" s="304">
        <f t="shared" ca="1" si="419"/>
        <v>114.8317355810734</v>
      </c>
      <c r="J940" s="306">
        <f t="shared" ca="1" si="420"/>
        <v>890.86852944611644</v>
      </c>
      <c r="K940" s="307">
        <f t="shared" ca="1" si="421"/>
        <v>-14.817414005919684</v>
      </c>
      <c r="L940" s="304">
        <f t="shared" ca="1" si="406"/>
        <v>890.99174660336155</v>
      </c>
      <c r="M940" s="306">
        <f t="shared" ca="1" si="422"/>
        <v>-1.5268593188264348</v>
      </c>
      <c r="N940" s="304">
        <f t="shared" ca="1" si="423"/>
        <v>-87.482594878974467</v>
      </c>
      <c r="P940" s="310">
        <f t="shared" ca="1" si="424"/>
        <v>23</v>
      </c>
      <c r="Q940" s="304">
        <f t="shared" ca="1" si="425"/>
        <v>0</v>
      </c>
      <c r="R940" s="306">
        <f t="shared" ca="1" si="426"/>
        <v>0</v>
      </c>
      <c r="S940" s="307">
        <f t="shared" ca="1" si="427"/>
        <v>5.081000000000004</v>
      </c>
      <c r="T940" s="304">
        <f t="shared" ca="1" si="407"/>
        <v>49.844610000000038</v>
      </c>
      <c r="U940" s="311">
        <f t="shared" ca="1" si="408"/>
        <v>0</v>
      </c>
      <c r="V940" s="306">
        <f t="shared" ca="1" si="409"/>
        <v>1.2268164789917879</v>
      </c>
      <c r="W940" s="304">
        <f t="shared" ca="1" si="410"/>
        <v>49.671456757673923</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2.4622661723123329E-2</v>
      </c>
      <c r="AH940" s="304">
        <f t="shared" ca="1" si="434"/>
        <v>-9.7759097901935856</v>
      </c>
    </row>
    <row r="941" spans="1:34" x14ac:dyDescent="0.2">
      <c r="A941" s="347">
        <f t="shared" ca="1" si="412"/>
        <v>1E-4</v>
      </c>
      <c r="B941" s="304">
        <f t="shared" ca="1" si="413"/>
        <v>42.433300000001438</v>
      </c>
      <c r="D941" s="306">
        <f t="shared" ca="1" si="414"/>
        <v>-0.42938655409534199</v>
      </c>
      <c r="E941" s="307">
        <f t="shared" ca="1" si="415"/>
        <v>-4.3513073558651527E-2</v>
      </c>
      <c r="F941" s="304">
        <f t="shared" ca="1" si="416"/>
        <v>0.43158568142188486</v>
      </c>
      <c r="G941" s="306">
        <f t="shared" ca="1" si="417"/>
        <v>5.0436967868483062</v>
      </c>
      <c r="H941" s="307">
        <f t="shared" ca="1" si="418"/>
        <v>-114.72091868754744</v>
      </c>
      <c r="I941" s="304">
        <f t="shared" ca="1" si="419"/>
        <v>114.8317380422004</v>
      </c>
      <c r="J941" s="306">
        <f t="shared" ca="1" si="420"/>
        <v>890.86852944611644</v>
      </c>
      <c r="K941" s="307">
        <f t="shared" ca="1" si="421"/>
        <v>-14.828886097570873</v>
      </c>
      <c r="L941" s="304">
        <f t="shared" ca="1" si="406"/>
        <v>890.99193746092942</v>
      </c>
      <c r="M941" s="306">
        <f t="shared" ca="1" si="422"/>
        <v>-1.5268596940566546</v>
      </c>
      <c r="N941" s="304">
        <f t="shared" ca="1" si="423"/>
        <v>-87.482616378082412</v>
      </c>
      <c r="P941" s="310">
        <f t="shared" ca="1" si="424"/>
        <v>23</v>
      </c>
      <c r="Q941" s="304">
        <f t="shared" ca="1" si="425"/>
        <v>0</v>
      </c>
      <c r="R941" s="306">
        <f t="shared" ca="1" si="426"/>
        <v>0</v>
      </c>
      <c r="S941" s="307">
        <f t="shared" ca="1" si="427"/>
        <v>5.081000000000004</v>
      </c>
      <c r="T941" s="304">
        <f t="shared" ca="1" si="407"/>
        <v>49.844610000000038</v>
      </c>
      <c r="U941" s="311">
        <f t="shared" ca="1" si="408"/>
        <v>0</v>
      </c>
      <c r="V941" s="306">
        <f t="shared" ca="1" si="409"/>
        <v>1.2268178864084769</v>
      </c>
      <c r="W941" s="304">
        <f t="shared" ca="1" si="410"/>
        <v>49.671515870454186</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2.4611189140701484E-2</v>
      </c>
      <c r="AH941" s="304">
        <f t="shared" ca="1" si="434"/>
        <v>-9.7759214244585486</v>
      </c>
    </row>
    <row r="942" spans="1:34" x14ac:dyDescent="0.2">
      <c r="A942" s="347">
        <f t="shared" ca="1" si="412"/>
        <v>1E-4</v>
      </c>
      <c r="B942" s="304">
        <f t="shared" ca="1" si="413"/>
        <v>42.433400000001441</v>
      </c>
      <c r="D942" s="306">
        <f t="shared" ca="1" si="414"/>
        <v>-0.42938340041230255</v>
      </c>
      <c r="E942" s="307">
        <f t="shared" ca="1" si="415"/>
        <v>-4.3501289584206404E-2</v>
      </c>
      <c r="F942" s="304">
        <f t="shared" ca="1" si="416"/>
        <v>0.43158135588220298</v>
      </c>
      <c r="G942" s="306">
        <f t="shared" ca="1" si="417"/>
        <v>5.0436538485082654</v>
      </c>
      <c r="H942" s="307">
        <f t="shared" ca="1" si="418"/>
        <v>-114.7209230376764</v>
      </c>
      <c r="I942" s="304">
        <f t="shared" ca="1" si="419"/>
        <v>114.83174050218015</v>
      </c>
      <c r="J942" s="306">
        <f t="shared" ca="1" si="420"/>
        <v>890.86852944611644</v>
      </c>
      <c r="K942" s="307">
        <f t="shared" ca="1" si="421"/>
        <v>-14.840358189657135</v>
      </c>
      <c r="L942" s="304">
        <f t="shared" ca="1" si="406"/>
        <v>890.99212846617411</v>
      </c>
      <c r="M942" s="306">
        <f t="shared" ca="1" si="422"/>
        <v>-1.526860069283664</v>
      </c>
      <c r="N942" s="304">
        <f t="shared" ca="1" si="423"/>
        <v>-87.482637877006411</v>
      </c>
      <c r="P942" s="310">
        <f t="shared" ca="1" si="424"/>
        <v>23</v>
      </c>
      <c r="Q942" s="304">
        <f t="shared" ca="1" si="425"/>
        <v>0</v>
      </c>
      <c r="R942" s="306">
        <f t="shared" ca="1" si="426"/>
        <v>0</v>
      </c>
      <c r="S942" s="307">
        <f t="shared" ca="1" si="427"/>
        <v>5.081000000000004</v>
      </c>
      <c r="T942" s="304">
        <f t="shared" ca="1" si="407"/>
        <v>49.844610000000038</v>
      </c>
      <c r="U942" s="311">
        <f t="shared" ca="1" si="408"/>
        <v>0</v>
      </c>
      <c r="V942" s="306">
        <f t="shared" ca="1" si="409"/>
        <v>1.2268192938268352</v>
      </c>
      <c r="W942" s="304">
        <f t="shared" ca="1" si="410"/>
        <v>49.671574982314468</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2.4599716736583233E-2</v>
      </c>
      <c r="AH942" s="304">
        <f t="shared" ca="1" si="434"/>
        <v>-9.7759330585424422</v>
      </c>
    </row>
    <row r="943" spans="1:34" x14ac:dyDescent="0.2">
      <c r="A943" s="347">
        <f t="shared" ca="1" si="412"/>
        <v>1E-4</v>
      </c>
      <c r="B943" s="304">
        <f t="shared" ca="1" si="413"/>
        <v>42.433500000001445</v>
      </c>
      <c r="D943" s="306">
        <f t="shared" ca="1" si="414"/>
        <v>-0.4293802467438812</v>
      </c>
      <c r="E943" s="307">
        <f t="shared" ca="1" si="415"/>
        <v>-4.3489505793022687E-2</v>
      </c>
      <c r="F943" s="304">
        <f t="shared" ca="1" si="416"/>
        <v>0.4315770306769785</v>
      </c>
      <c r="G943" s="306">
        <f t="shared" ca="1" si="417"/>
        <v>5.0436109104835909</v>
      </c>
      <c r="H943" s="307">
        <f t="shared" ca="1" si="418"/>
        <v>-114.72092738662698</v>
      </c>
      <c r="I943" s="304">
        <f t="shared" ca="1" si="419"/>
        <v>114.83174296101271</v>
      </c>
      <c r="J943" s="306">
        <f t="shared" ca="1" si="420"/>
        <v>890.86852944611644</v>
      </c>
      <c r="K943" s="307">
        <f t="shared" ca="1" si="421"/>
        <v>-14.85183028217835</v>
      </c>
      <c r="L943" s="304">
        <f t="shared" ca="1" si="406"/>
        <v>890.99231961909561</v>
      </c>
      <c r="M943" s="306">
        <f t="shared" ca="1" si="422"/>
        <v>-1.5268604445074627</v>
      </c>
      <c r="N943" s="304">
        <f t="shared" ca="1" si="423"/>
        <v>-87.482659375746451</v>
      </c>
      <c r="P943" s="310">
        <f t="shared" ca="1" si="424"/>
        <v>23</v>
      </c>
      <c r="Q943" s="304">
        <f t="shared" ca="1" si="425"/>
        <v>0</v>
      </c>
      <c r="R943" s="306">
        <f t="shared" ca="1" si="426"/>
        <v>0</v>
      </c>
      <c r="S943" s="307">
        <f t="shared" ca="1" si="427"/>
        <v>5.081000000000004</v>
      </c>
      <c r="T943" s="304">
        <f t="shared" ca="1" si="407"/>
        <v>49.844610000000038</v>
      </c>
      <c r="U943" s="311">
        <f t="shared" ca="1" si="408"/>
        <v>0</v>
      </c>
      <c r="V943" s="306">
        <f t="shared" ca="1" si="409"/>
        <v>1.2268207012468626</v>
      </c>
      <c r="W943" s="304">
        <f t="shared" ca="1" si="410"/>
        <v>49.671634093254809</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2.4588244510766799E-2</v>
      </c>
      <c r="AH943" s="304">
        <f t="shared" ca="1" si="434"/>
        <v>-9.7759446924452718</v>
      </c>
    </row>
    <row r="944" spans="1:34" x14ac:dyDescent="0.2">
      <c r="A944" s="347">
        <f t="shared" ca="1" si="412"/>
        <v>1E-4</v>
      </c>
      <c r="B944" s="304">
        <f t="shared" ca="1" si="413"/>
        <v>42.433600000001448</v>
      </c>
      <c r="D944" s="306">
        <f t="shared" ca="1" si="414"/>
        <v>-0.42937709309008287</v>
      </c>
      <c r="E944" s="307">
        <f t="shared" ca="1" si="415"/>
        <v>-4.3477722185086165E-2</v>
      </c>
      <c r="F944" s="304">
        <f t="shared" ca="1" si="416"/>
        <v>0.43157270580620971</v>
      </c>
      <c r="G944" s="306">
        <f t="shared" ca="1" si="417"/>
        <v>5.0435679727742819</v>
      </c>
      <c r="H944" s="307">
        <f t="shared" ca="1" si="418"/>
        <v>-114.7209317343992</v>
      </c>
      <c r="I944" s="304">
        <f t="shared" ca="1" si="419"/>
        <v>114.83174541869803</v>
      </c>
      <c r="J944" s="306">
        <f t="shared" ca="1" si="420"/>
        <v>890.86852944611644</v>
      </c>
      <c r="K944" s="307">
        <f t="shared" ca="1" si="421"/>
        <v>-14.863302375134401</v>
      </c>
      <c r="L944" s="304">
        <f t="shared" ca="1" si="406"/>
        <v>890.99251091969381</v>
      </c>
      <c r="M944" s="306">
        <f t="shared" ca="1" si="422"/>
        <v>-1.5268608197280511</v>
      </c>
      <c r="N944" s="304">
        <f t="shared" ca="1" si="423"/>
        <v>-87.482680874302545</v>
      </c>
      <c r="P944" s="310">
        <f t="shared" ca="1" si="424"/>
        <v>23</v>
      </c>
      <c r="Q944" s="304">
        <f t="shared" ca="1" si="425"/>
        <v>0</v>
      </c>
      <c r="R944" s="306">
        <f t="shared" ca="1" si="426"/>
        <v>0</v>
      </c>
      <c r="S944" s="307">
        <f t="shared" ca="1" si="427"/>
        <v>5.081000000000004</v>
      </c>
      <c r="T944" s="304">
        <f t="shared" ca="1" si="407"/>
        <v>49.844610000000038</v>
      </c>
      <c r="U944" s="311">
        <f t="shared" ca="1" si="408"/>
        <v>0</v>
      </c>
      <c r="V944" s="306">
        <f t="shared" ca="1" si="409"/>
        <v>1.2268221086685593</v>
      </c>
      <c r="W944" s="304">
        <f t="shared" ca="1" si="410"/>
        <v>49.671693203275154</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2.4576772463241525E-2</v>
      </c>
      <c r="AH944" s="304">
        <f t="shared" ca="1" si="434"/>
        <v>-9.7759563261670479</v>
      </c>
    </row>
    <row r="945" spans="1:34" x14ac:dyDescent="0.2">
      <c r="A945" s="347">
        <f t="shared" ca="1" si="412"/>
        <v>1E-4</v>
      </c>
      <c r="B945" s="304">
        <f t="shared" ca="1" si="413"/>
        <v>42.433700000001451</v>
      </c>
      <c r="D945" s="306">
        <f t="shared" ca="1" si="414"/>
        <v>-0.42937393945090307</v>
      </c>
      <c r="E945" s="307">
        <f t="shared" ca="1" si="415"/>
        <v>-4.3465938760409273E-2</v>
      </c>
      <c r="F945" s="304">
        <f t="shared" ca="1" si="416"/>
        <v>0.431568381269888</v>
      </c>
      <c r="G945" s="306">
        <f t="shared" ca="1" si="417"/>
        <v>5.0435250353803367</v>
      </c>
      <c r="H945" s="307">
        <f t="shared" ca="1" si="418"/>
        <v>-114.72093608099308</v>
      </c>
      <c r="I945" s="304">
        <f t="shared" ca="1" si="419"/>
        <v>114.83174787523619</v>
      </c>
      <c r="J945" s="306">
        <f t="shared" ca="1" si="420"/>
        <v>890.86852944611644</v>
      </c>
      <c r="K945" s="307">
        <f t="shared" ca="1" si="421"/>
        <v>-14.874774468525171</v>
      </c>
      <c r="L945" s="304">
        <f t="shared" ca="1" si="406"/>
        <v>890.9927023679686</v>
      </c>
      <c r="M945" s="306">
        <f t="shared" ca="1" si="422"/>
        <v>-1.5268611949454289</v>
      </c>
      <c r="N945" s="304">
        <f t="shared" ca="1" si="423"/>
        <v>-87.482702372674709</v>
      </c>
      <c r="P945" s="310">
        <f t="shared" ca="1" si="424"/>
        <v>23</v>
      </c>
      <c r="Q945" s="304">
        <f t="shared" ca="1" si="425"/>
        <v>0</v>
      </c>
      <c r="R945" s="306">
        <f t="shared" ca="1" si="426"/>
        <v>0</v>
      </c>
      <c r="S945" s="307">
        <f t="shared" ca="1" si="427"/>
        <v>5.081000000000004</v>
      </c>
      <c r="T945" s="304">
        <f t="shared" ca="1" si="407"/>
        <v>49.844610000000038</v>
      </c>
      <c r="U945" s="311">
        <f t="shared" ca="1" si="408"/>
        <v>0</v>
      </c>
      <c r="V945" s="306">
        <f t="shared" ca="1" si="409"/>
        <v>1.2268235160919245</v>
      </c>
      <c r="W945" s="304">
        <f t="shared" ca="1" si="410"/>
        <v>49.671752312375538</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2.4565300594018069E-2</v>
      </c>
      <c r="AH945" s="304">
        <f t="shared" ca="1" si="434"/>
        <v>-9.7759679597077582</v>
      </c>
    </row>
    <row r="946" spans="1:34" x14ac:dyDescent="0.2">
      <c r="A946" s="347">
        <f t="shared" ca="1" si="412"/>
        <v>1E-4</v>
      </c>
      <c r="B946" s="304">
        <f t="shared" ca="1" si="413"/>
        <v>42.433800000001455</v>
      </c>
      <c r="D946" s="306">
        <f t="shared" ca="1" si="414"/>
        <v>-0.42937078582634447</v>
      </c>
      <c r="E946" s="307">
        <f t="shared" ca="1" si="415"/>
        <v>-4.3454155518990234E-2</v>
      </c>
      <c r="F946" s="304">
        <f t="shared" ca="1" si="416"/>
        <v>0.43156405706801065</v>
      </c>
      <c r="G946" s="306">
        <f t="shared" ca="1" si="417"/>
        <v>5.0434820983017543</v>
      </c>
      <c r="H946" s="307">
        <f t="shared" ca="1" si="418"/>
        <v>-114.72094042640863</v>
      </c>
      <c r="I946" s="304">
        <f t="shared" ca="1" si="419"/>
        <v>114.83175033062714</v>
      </c>
      <c r="J946" s="306">
        <f t="shared" ca="1" si="420"/>
        <v>890.86852944611644</v>
      </c>
      <c r="K946" s="307">
        <f t="shared" ca="1" si="421"/>
        <v>-14.886246562350541</v>
      </c>
      <c r="L946" s="304">
        <f t="shared" ca="1" si="406"/>
        <v>890.99289396391998</v>
      </c>
      <c r="M946" s="306">
        <f t="shared" ca="1" si="422"/>
        <v>-1.5268615701595964</v>
      </c>
      <c r="N946" s="304">
        <f t="shared" ca="1" si="423"/>
        <v>-87.482723870862912</v>
      </c>
      <c r="P946" s="310">
        <f t="shared" ca="1" si="424"/>
        <v>23</v>
      </c>
      <c r="Q946" s="304">
        <f t="shared" ca="1" si="425"/>
        <v>0</v>
      </c>
      <c r="R946" s="306">
        <f t="shared" ca="1" si="426"/>
        <v>0</v>
      </c>
      <c r="S946" s="307">
        <f t="shared" ca="1" si="427"/>
        <v>5.081000000000004</v>
      </c>
      <c r="T946" s="304">
        <f t="shared" ca="1" si="407"/>
        <v>49.844610000000038</v>
      </c>
      <c r="U946" s="311">
        <f t="shared" ca="1" si="408"/>
        <v>0</v>
      </c>
      <c r="V946" s="306">
        <f t="shared" ca="1" si="409"/>
        <v>1.2268249235169595</v>
      </c>
      <c r="W946" s="304">
        <f t="shared" ca="1" si="410"/>
        <v>49.67181142055599</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2.4553828903092878E-2</v>
      </c>
      <c r="AH946" s="304">
        <f t="shared" ca="1" si="434"/>
        <v>-9.775979593067408</v>
      </c>
    </row>
    <row r="947" spans="1:34" x14ac:dyDescent="0.2">
      <c r="A947" s="347">
        <f t="shared" ca="1" si="412"/>
        <v>1E-4</v>
      </c>
      <c r="B947" s="304">
        <f t="shared" ca="1" si="413"/>
        <v>42.433900000001458</v>
      </c>
      <c r="D947" s="306">
        <f t="shared" ca="1" si="414"/>
        <v>-0.42936763221640561</v>
      </c>
      <c r="E947" s="307">
        <f t="shared" ca="1" si="415"/>
        <v>-4.3442372460820167E-2</v>
      </c>
      <c r="F947" s="304">
        <f t="shared" ca="1" si="416"/>
        <v>0.43155973320057006</v>
      </c>
      <c r="G947" s="306">
        <f t="shared" ca="1" si="417"/>
        <v>5.043439161538533</v>
      </c>
      <c r="H947" s="307">
        <f t="shared" ca="1" si="418"/>
        <v>-114.72094477064587</v>
      </c>
      <c r="I947" s="304">
        <f t="shared" ca="1" si="419"/>
        <v>114.83175278487097</v>
      </c>
      <c r="J947" s="306">
        <f t="shared" ca="1" si="420"/>
        <v>890.86852944611644</v>
      </c>
      <c r="K947" s="307">
        <f t="shared" ca="1" si="421"/>
        <v>-14.897718656610394</v>
      </c>
      <c r="L947" s="304">
        <f t="shared" ca="1" si="406"/>
        <v>890.99308570754772</v>
      </c>
      <c r="M947" s="306">
        <f t="shared" ca="1" si="422"/>
        <v>-1.5268619453705536</v>
      </c>
      <c r="N947" s="304">
        <f t="shared" ca="1" si="423"/>
        <v>-87.482745368867185</v>
      </c>
      <c r="P947" s="310">
        <f t="shared" ca="1" si="424"/>
        <v>23</v>
      </c>
      <c r="Q947" s="304">
        <f t="shared" ca="1" si="425"/>
        <v>0</v>
      </c>
      <c r="R947" s="306">
        <f t="shared" ca="1" si="426"/>
        <v>0</v>
      </c>
      <c r="S947" s="307">
        <f t="shared" ca="1" si="427"/>
        <v>5.081000000000004</v>
      </c>
      <c r="T947" s="304">
        <f t="shared" ca="1" si="407"/>
        <v>49.844610000000038</v>
      </c>
      <c r="U947" s="311">
        <f t="shared" ca="1" si="408"/>
        <v>0</v>
      </c>
      <c r="V947" s="306">
        <f t="shared" ca="1" si="409"/>
        <v>1.2268263309436638</v>
      </c>
      <c r="W947" s="304">
        <f t="shared" ca="1" si="410"/>
        <v>49.671870527816523</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2.454235739045707E-2</v>
      </c>
      <c r="AH947" s="304">
        <f t="shared" ca="1" si="434"/>
        <v>-9.7759912262460045</v>
      </c>
    </row>
    <row r="948" spans="1:34" x14ac:dyDescent="0.2">
      <c r="A948" s="347">
        <f t="shared" ca="1" si="412"/>
        <v>1E-4</v>
      </c>
      <c r="B948" s="304">
        <f t="shared" ca="1" si="413"/>
        <v>42.434000000001461</v>
      </c>
      <c r="D948" s="306">
        <f t="shared" ca="1" si="414"/>
        <v>-0.42936447862108701</v>
      </c>
      <c r="E948" s="307">
        <f t="shared" ca="1" si="415"/>
        <v>-4.3430589585895518E-2</v>
      </c>
      <c r="F948" s="304">
        <f t="shared" ca="1" si="416"/>
        <v>0.43155540966756101</v>
      </c>
      <c r="G948" s="306">
        <f t="shared" ca="1" si="417"/>
        <v>5.043396225090671</v>
      </c>
      <c r="H948" s="307">
        <f t="shared" ca="1" si="418"/>
        <v>-114.72094911370483</v>
      </c>
      <c r="I948" s="304">
        <f t="shared" ca="1" si="419"/>
        <v>114.83175523796766</v>
      </c>
      <c r="J948" s="306">
        <f t="shared" ca="1" si="420"/>
        <v>890.86852944611644</v>
      </c>
      <c r="K948" s="307">
        <f t="shared" ca="1" si="421"/>
        <v>-14.909190751304612</v>
      </c>
      <c r="L948" s="304">
        <f t="shared" ca="1" si="406"/>
        <v>890.99327759885193</v>
      </c>
      <c r="M948" s="306">
        <f t="shared" ca="1" si="422"/>
        <v>-1.5268623205783005</v>
      </c>
      <c r="N948" s="304">
        <f t="shared" ca="1" si="423"/>
        <v>-87.482766866687527</v>
      </c>
      <c r="P948" s="310">
        <f t="shared" ca="1" si="424"/>
        <v>23</v>
      </c>
      <c r="Q948" s="304">
        <f t="shared" ca="1" si="425"/>
        <v>0</v>
      </c>
      <c r="R948" s="306">
        <f t="shared" ca="1" si="426"/>
        <v>0</v>
      </c>
      <c r="S948" s="307">
        <f t="shared" ca="1" si="427"/>
        <v>5.081000000000004</v>
      </c>
      <c r="T948" s="304">
        <f t="shared" ca="1" si="407"/>
        <v>49.844610000000038</v>
      </c>
      <c r="U948" s="311">
        <f t="shared" ca="1" si="408"/>
        <v>0</v>
      </c>
      <c r="V948" s="306">
        <f t="shared" ca="1" si="409"/>
        <v>1.2268277383720363</v>
      </c>
      <c r="W948" s="304">
        <f t="shared" ca="1" si="410"/>
        <v>49.671929634157102</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2.4530886056108869E-2</v>
      </c>
      <c r="AH948" s="304">
        <f t="shared" ca="1" si="434"/>
        <v>-9.7760028592435511</v>
      </c>
    </row>
    <row r="949" spans="1:34" x14ac:dyDescent="0.2">
      <c r="A949" s="347">
        <f t="shared" ca="1" si="412"/>
        <v>1E-4</v>
      </c>
      <c r="B949" s="304">
        <f t="shared" ca="1" si="413"/>
        <v>42.434100000001465</v>
      </c>
      <c r="D949" s="306">
        <f t="shared" ca="1" si="414"/>
        <v>-0.42936132504038849</v>
      </c>
      <c r="E949" s="307">
        <f t="shared" ca="1" si="415"/>
        <v>-4.3418806894221618E-2</v>
      </c>
      <c r="F949" s="304">
        <f t="shared" ca="1" si="416"/>
        <v>0.43155108646897861</v>
      </c>
      <c r="G949" s="306">
        <f t="shared" ca="1" si="417"/>
        <v>5.0433532889581674</v>
      </c>
      <c r="H949" s="307">
        <f t="shared" ca="1" si="418"/>
        <v>-114.72095345558552</v>
      </c>
      <c r="I949" s="304">
        <f t="shared" ca="1" si="419"/>
        <v>114.83175768991721</v>
      </c>
      <c r="J949" s="306">
        <f t="shared" ca="1" si="420"/>
        <v>890.86852944611644</v>
      </c>
      <c r="K949" s="307">
        <f t="shared" ca="1" si="421"/>
        <v>-14.920662846433077</v>
      </c>
      <c r="L949" s="304">
        <f t="shared" ca="1" si="406"/>
        <v>890.99346963783239</v>
      </c>
      <c r="M949" s="306">
        <f t="shared" ca="1" si="422"/>
        <v>-1.5268626957828371</v>
      </c>
      <c r="N949" s="304">
        <f t="shared" ca="1" si="423"/>
        <v>-87.482788364323923</v>
      </c>
      <c r="P949" s="310">
        <f t="shared" ca="1" si="424"/>
        <v>23</v>
      </c>
      <c r="Q949" s="304">
        <f t="shared" ca="1" si="425"/>
        <v>0</v>
      </c>
      <c r="R949" s="306">
        <f t="shared" ca="1" si="426"/>
        <v>0</v>
      </c>
      <c r="S949" s="307">
        <f t="shared" ca="1" si="427"/>
        <v>5.081000000000004</v>
      </c>
      <c r="T949" s="304">
        <f t="shared" ca="1" si="407"/>
        <v>49.844610000000038</v>
      </c>
      <c r="U949" s="311">
        <f t="shared" ca="1" si="408"/>
        <v>0</v>
      </c>
      <c r="V949" s="306">
        <f t="shared" ca="1" si="409"/>
        <v>1.2268291458020788</v>
      </c>
      <c r="W949" s="304">
        <f t="shared" ca="1" si="410"/>
        <v>49.671988739577799</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2.4519414900053604E-2</v>
      </c>
      <c r="AH949" s="304">
        <f t="shared" ca="1" si="434"/>
        <v>-9.7760144920600407</v>
      </c>
    </row>
    <row r="950" spans="1:34" x14ac:dyDescent="0.2">
      <c r="A950" s="347">
        <f t="shared" ca="1" si="412"/>
        <v>1E-4</v>
      </c>
      <c r="B950" s="304">
        <f t="shared" ca="1" si="413"/>
        <v>42.434200000001468</v>
      </c>
      <c r="D950" s="306">
        <f t="shared" ca="1" si="414"/>
        <v>-0.42935817147431105</v>
      </c>
      <c r="E950" s="307">
        <f t="shared" ca="1" si="415"/>
        <v>-4.3407024385787807E-2</v>
      </c>
      <c r="F950" s="304">
        <f t="shared" ca="1" si="416"/>
        <v>0.43154676360481753</v>
      </c>
      <c r="G950" s="306">
        <f t="shared" ca="1" si="417"/>
        <v>5.0433103531410195</v>
      </c>
      <c r="H950" s="307">
        <f t="shared" ca="1" si="418"/>
        <v>-114.72095779628795</v>
      </c>
      <c r="I950" s="304">
        <f t="shared" ca="1" si="419"/>
        <v>114.83176014071969</v>
      </c>
      <c r="J950" s="306">
        <f t="shared" ca="1" si="420"/>
        <v>890.86852944611644</v>
      </c>
      <c r="K950" s="307">
        <f t="shared" ca="1" si="421"/>
        <v>-14.93213494199567</v>
      </c>
      <c r="L950" s="304">
        <f t="shared" ca="1" si="406"/>
        <v>890.9936618244891</v>
      </c>
      <c r="M950" s="306">
        <f t="shared" ca="1" si="422"/>
        <v>-1.5268630709841635</v>
      </c>
      <c r="N950" s="304">
        <f t="shared" ca="1" si="423"/>
        <v>-87.482809861776403</v>
      </c>
      <c r="P950" s="310">
        <f t="shared" ca="1" si="424"/>
        <v>23</v>
      </c>
      <c r="Q950" s="304">
        <f t="shared" ca="1" si="425"/>
        <v>0</v>
      </c>
      <c r="R950" s="306">
        <f t="shared" ca="1" si="426"/>
        <v>0</v>
      </c>
      <c r="S950" s="307">
        <f t="shared" ca="1" si="427"/>
        <v>5.081000000000004</v>
      </c>
      <c r="T950" s="304">
        <f t="shared" ca="1" si="407"/>
        <v>49.844610000000038</v>
      </c>
      <c r="U950" s="311">
        <f t="shared" ca="1" si="408"/>
        <v>0</v>
      </c>
      <c r="V950" s="306">
        <f t="shared" ca="1" si="409"/>
        <v>1.2268305532337898</v>
      </c>
      <c r="W950" s="304">
        <f t="shared" ca="1" si="410"/>
        <v>49.672047844078605</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2.4507943922280617E-2</v>
      </c>
      <c r="AH950" s="304">
        <f t="shared" ca="1" si="434"/>
        <v>-9.7760261246954858</v>
      </c>
    </row>
    <row r="951" spans="1:34" x14ac:dyDescent="0.2">
      <c r="A951" s="347">
        <f t="shared" ca="1" si="412"/>
        <v>1E-4</v>
      </c>
      <c r="B951" s="304">
        <f t="shared" ca="1" si="413"/>
        <v>42.434300000001471</v>
      </c>
      <c r="D951" s="306">
        <f t="shared" ca="1" si="414"/>
        <v>-0.42935501792285269</v>
      </c>
      <c r="E951" s="307">
        <f t="shared" ca="1" si="415"/>
        <v>-4.3395242060595862E-2</v>
      </c>
      <c r="F951" s="304">
        <f t="shared" ca="1" si="416"/>
        <v>0.43154244107507067</v>
      </c>
      <c r="G951" s="306">
        <f t="shared" ca="1" si="417"/>
        <v>5.0432674176392274</v>
      </c>
      <c r="H951" s="307">
        <f t="shared" ca="1" si="418"/>
        <v>-114.72096213581216</v>
      </c>
      <c r="I951" s="304">
        <f t="shared" ca="1" si="419"/>
        <v>114.83176259037509</v>
      </c>
      <c r="J951" s="306">
        <f t="shared" ca="1" si="420"/>
        <v>890.86852944611644</v>
      </c>
      <c r="K951" s="307">
        <f t="shared" ca="1" si="421"/>
        <v>-14.943607037992276</v>
      </c>
      <c r="L951" s="304">
        <f t="shared" ca="1" si="406"/>
        <v>890.99385415882182</v>
      </c>
      <c r="M951" s="306">
        <f t="shared" ca="1" si="422"/>
        <v>-1.5268634461822794</v>
      </c>
      <c r="N951" s="304">
        <f t="shared" ca="1" si="423"/>
        <v>-87.482831359044923</v>
      </c>
      <c r="P951" s="310">
        <f t="shared" ca="1" si="424"/>
        <v>23</v>
      </c>
      <c r="Q951" s="304">
        <f t="shared" ca="1" si="425"/>
        <v>0</v>
      </c>
      <c r="R951" s="306">
        <f t="shared" ca="1" si="426"/>
        <v>0</v>
      </c>
      <c r="S951" s="307">
        <f t="shared" ca="1" si="427"/>
        <v>5.081000000000004</v>
      </c>
      <c r="T951" s="304">
        <f t="shared" ca="1" si="407"/>
        <v>49.844610000000038</v>
      </c>
      <c r="U951" s="311">
        <f t="shared" ca="1" si="408"/>
        <v>0</v>
      </c>
      <c r="V951" s="306">
        <f t="shared" ca="1" si="409"/>
        <v>1.2268319606671703</v>
      </c>
      <c r="W951" s="304">
        <f t="shared" ca="1" si="410"/>
        <v>49.672106947659529</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2.4496473122789908E-2</v>
      </c>
      <c r="AH951" s="304">
        <f t="shared" ca="1" si="434"/>
        <v>-9.7760377571498847</v>
      </c>
    </row>
    <row r="952" spans="1:34" x14ac:dyDescent="0.2">
      <c r="A952" s="347">
        <f t="shared" ca="1" si="412"/>
        <v>1E-4</v>
      </c>
      <c r="B952" s="304">
        <f t="shared" ca="1" si="413"/>
        <v>42.434400000001474</v>
      </c>
      <c r="D952" s="306">
        <f t="shared" ca="1" si="414"/>
        <v>-0.42935186438601824</v>
      </c>
      <c r="E952" s="307">
        <f t="shared" ca="1" si="415"/>
        <v>-4.3383459918642231E-2</v>
      </c>
      <c r="F952" s="304">
        <f t="shared" ca="1" si="416"/>
        <v>0.43153811887973725</v>
      </c>
      <c r="G952" s="306">
        <f t="shared" ca="1" si="417"/>
        <v>5.0432244824527892</v>
      </c>
      <c r="H952" s="307">
        <f t="shared" ca="1" si="418"/>
        <v>-114.72096647415815</v>
      </c>
      <c r="I952" s="304">
        <f t="shared" ca="1" si="419"/>
        <v>114.83176503888342</v>
      </c>
      <c r="J952" s="306">
        <f t="shared" ca="1" si="420"/>
        <v>890.86852944611644</v>
      </c>
      <c r="K952" s="307">
        <f t="shared" ca="1" si="421"/>
        <v>-14.955079134422775</v>
      </c>
      <c r="L952" s="304">
        <f t="shared" ca="1" si="406"/>
        <v>890.99404664083067</v>
      </c>
      <c r="M952" s="306">
        <f t="shared" ca="1" si="422"/>
        <v>-1.5268638213771855</v>
      </c>
      <c r="N952" s="304">
        <f t="shared" ca="1" si="423"/>
        <v>-87.482852856129526</v>
      </c>
      <c r="P952" s="310">
        <f t="shared" ca="1" si="424"/>
        <v>23</v>
      </c>
      <c r="Q952" s="304">
        <f t="shared" ca="1" si="425"/>
        <v>0</v>
      </c>
      <c r="R952" s="306">
        <f t="shared" ca="1" si="426"/>
        <v>0</v>
      </c>
      <c r="S952" s="307">
        <f t="shared" ca="1" si="427"/>
        <v>5.081000000000004</v>
      </c>
      <c r="T952" s="304">
        <f t="shared" ca="1" si="407"/>
        <v>49.844610000000038</v>
      </c>
      <c r="U952" s="311">
        <f t="shared" ca="1" si="408"/>
        <v>0</v>
      </c>
      <c r="V952" s="306">
        <f t="shared" ca="1" si="409"/>
        <v>1.2268333681022194</v>
      </c>
      <c r="W952" s="304">
        <f t="shared" ca="1" si="410"/>
        <v>49.672166050320556</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2.4485002501581477E-2</v>
      </c>
      <c r="AH952" s="304">
        <f t="shared" ca="1" si="434"/>
        <v>-9.7760493894232408</v>
      </c>
    </row>
    <row r="953" spans="1:34" x14ac:dyDescent="0.2">
      <c r="A953" s="347">
        <f t="shared" ca="1" si="412"/>
        <v>1E-4</v>
      </c>
      <c r="B953" s="304">
        <f t="shared" ca="1" si="413"/>
        <v>42.434500000001478</v>
      </c>
      <c r="D953" s="306">
        <f t="shared" ca="1" si="414"/>
        <v>-0.42934871086380144</v>
      </c>
      <c r="E953" s="307">
        <f t="shared" ca="1" si="415"/>
        <v>-4.3371677959928689E-2</v>
      </c>
      <c r="F953" s="304">
        <f t="shared" ca="1" si="416"/>
        <v>0.43153379701880584</v>
      </c>
      <c r="G953" s="306">
        <f t="shared" ca="1" si="417"/>
        <v>5.0431815475817032</v>
      </c>
      <c r="H953" s="307">
        <f t="shared" ca="1" si="418"/>
        <v>-114.72097081132594</v>
      </c>
      <c r="I953" s="304">
        <f t="shared" ca="1" si="419"/>
        <v>114.83176748624471</v>
      </c>
      <c r="J953" s="306">
        <f t="shared" ca="1" si="420"/>
        <v>890.86852944611644</v>
      </c>
      <c r="K953" s="307">
        <f t="shared" ca="1" si="421"/>
        <v>-14.966551231287049</v>
      </c>
      <c r="L953" s="304">
        <f t="shared" ca="1" si="406"/>
        <v>890.99423927051555</v>
      </c>
      <c r="M953" s="306">
        <f t="shared" ca="1" si="422"/>
        <v>-1.5268641965688812</v>
      </c>
      <c r="N953" s="304">
        <f t="shared" ca="1" si="423"/>
        <v>-87.482874353030198</v>
      </c>
      <c r="P953" s="310">
        <f t="shared" ca="1" si="424"/>
        <v>23</v>
      </c>
      <c r="Q953" s="304">
        <f t="shared" ca="1" si="425"/>
        <v>0</v>
      </c>
      <c r="R953" s="306">
        <f t="shared" ca="1" si="426"/>
        <v>0</v>
      </c>
      <c r="S953" s="307">
        <f t="shared" ca="1" si="427"/>
        <v>5.081000000000004</v>
      </c>
      <c r="T953" s="304">
        <f t="shared" ca="1" si="407"/>
        <v>49.844610000000038</v>
      </c>
      <c r="U953" s="311">
        <f t="shared" ca="1" si="408"/>
        <v>0</v>
      </c>
      <c r="V953" s="306">
        <f t="shared" ca="1" si="409"/>
        <v>1.2268347755389377</v>
      </c>
      <c r="W953" s="304">
        <f t="shared" ca="1" si="410"/>
        <v>49.672225152061735</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2.4473532058655323E-2</v>
      </c>
      <c r="AH953" s="304">
        <f t="shared" ca="1" si="434"/>
        <v>-9.7760610215155506</v>
      </c>
    </row>
    <row r="954" spans="1:34" x14ac:dyDescent="0.2">
      <c r="A954" s="347">
        <f t="shared" ca="1" si="412"/>
        <v>1E-4</v>
      </c>
      <c r="B954" s="304">
        <f t="shared" ca="1" si="413"/>
        <v>42.434600000001481</v>
      </c>
      <c r="D954" s="306">
        <f t="shared" ca="1" si="414"/>
        <v>-0.42934555735620733</v>
      </c>
      <c r="E954" s="307">
        <f t="shared" ca="1" si="415"/>
        <v>-4.3359896184446356E-2</v>
      </c>
      <c r="F954" s="304">
        <f t="shared" ca="1" si="416"/>
        <v>0.43152947549227538</v>
      </c>
      <c r="G954" s="306">
        <f t="shared" ca="1" si="417"/>
        <v>5.0431386130259677</v>
      </c>
      <c r="H954" s="307">
        <f t="shared" ca="1" si="418"/>
        <v>-114.72097514731556</v>
      </c>
      <c r="I954" s="304">
        <f t="shared" ca="1" si="419"/>
        <v>114.83176993245897</v>
      </c>
      <c r="J954" s="306">
        <f t="shared" ca="1" si="420"/>
        <v>890.86852944611644</v>
      </c>
      <c r="K954" s="307">
        <f t="shared" ca="1" si="421"/>
        <v>-14.978023328584982</v>
      </c>
      <c r="L954" s="304">
        <f t="shared" ca="1" si="406"/>
        <v>890.99443204787633</v>
      </c>
      <c r="M954" s="306">
        <f t="shared" ca="1" si="422"/>
        <v>-1.5268645717573666</v>
      </c>
      <c r="N954" s="304">
        <f t="shared" ca="1" si="423"/>
        <v>-87.482895849746939</v>
      </c>
      <c r="P954" s="310">
        <f t="shared" ca="1" si="424"/>
        <v>23</v>
      </c>
      <c r="Q954" s="304">
        <f t="shared" ca="1" si="425"/>
        <v>0</v>
      </c>
      <c r="R954" s="306">
        <f t="shared" ca="1" si="426"/>
        <v>0</v>
      </c>
      <c r="S954" s="307">
        <f t="shared" ca="1" si="427"/>
        <v>5.081000000000004</v>
      </c>
      <c r="T954" s="304">
        <f t="shared" ca="1" si="407"/>
        <v>49.844610000000038</v>
      </c>
      <c r="U954" s="311">
        <f t="shared" ca="1" si="408"/>
        <v>0</v>
      </c>
      <c r="V954" s="306">
        <f t="shared" ca="1" si="409"/>
        <v>1.2268361829773253</v>
      </c>
      <c r="W954" s="304">
        <f t="shared" ca="1" si="410"/>
        <v>49.672284252883074</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2.4462061794002565E-2</v>
      </c>
      <c r="AH954" s="304">
        <f t="shared" ca="1" si="434"/>
        <v>-9.7760726534268247</v>
      </c>
    </row>
    <row r="955" spans="1:34" x14ac:dyDescent="0.2">
      <c r="A955" s="347">
        <f t="shared" ca="1" si="412"/>
        <v>1E-4</v>
      </c>
      <c r="B955" s="304">
        <f t="shared" ca="1" si="413"/>
        <v>42.434700000001484</v>
      </c>
      <c r="D955" s="306">
        <f t="shared" ca="1" si="414"/>
        <v>-0.42934240386323619</v>
      </c>
      <c r="E955" s="307">
        <f t="shared" ca="1" si="415"/>
        <v>-4.334811459219523E-2</v>
      </c>
      <c r="F955" s="304">
        <f t="shared" ca="1" si="416"/>
        <v>0.43152515430014077</v>
      </c>
      <c r="G955" s="306">
        <f t="shared" ca="1" si="417"/>
        <v>5.0430956787855816</v>
      </c>
      <c r="H955" s="307">
        <f t="shared" ca="1" si="418"/>
        <v>-114.72097948212702</v>
      </c>
      <c r="I955" s="304">
        <f t="shared" ca="1" si="419"/>
        <v>114.83177237752622</v>
      </c>
      <c r="J955" s="306">
        <f t="shared" ca="1" si="420"/>
        <v>890.86852944611644</v>
      </c>
      <c r="K955" s="307">
        <f t="shared" ca="1" si="421"/>
        <v>-14.989495426316454</v>
      </c>
      <c r="L955" s="304">
        <f t="shared" ca="1" si="406"/>
        <v>890.99462497291279</v>
      </c>
      <c r="M955" s="306">
        <f t="shared" ca="1" si="422"/>
        <v>-1.5268649469426421</v>
      </c>
      <c r="N955" s="304">
        <f t="shared" ca="1" si="423"/>
        <v>-87.482917346279763</v>
      </c>
      <c r="P955" s="310">
        <f t="shared" ca="1" si="424"/>
        <v>23</v>
      </c>
      <c r="Q955" s="304">
        <f t="shared" ca="1" si="425"/>
        <v>0</v>
      </c>
      <c r="R955" s="306">
        <f t="shared" ca="1" si="426"/>
        <v>0</v>
      </c>
      <c r="S955" s="307">
        <f t="shared" ca="1" si="427"/>
        <v>5.081000000000004</v>
      </c>
      <c r="T955" s="304">
        <f t="shared" ca="1" si="407"/>
        <v>49.844610000000038</v>
      </c>
      <c r="U955" s="311">
        <f t="shared" ca="1" si="408"/>
        <v>0</v>
      </c>
      <c r="V955" s="306">
        <f t="shared" ca="1" si="409"/>
        <v>1.2268375904173818</v>
      </c>
      <c r="W955" s="304">
        <f t="shared" ca="1" si="410"/>
        <v>49.672343352784573</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2.4450591707623204E-2</v>
      </c>
      <c r="AH955" s="304">
        <f t="shared" ca="1" si="434"/>
        <v>-9.7760842851570633</v>
      </c>
    </row>
    <row r="956" spans="1:34" x14ac:dyDescent="0.2">
      <c r="A956" s="347">
        <f t="shared" ca="1" si="412"/>
        <v>1E-4</v>
      </c>
      <c r="B956" s="304">
        <f t="shared" ca="1" si="413"/>
        <v>42.434800000001488</v>
      </c>
      <c r="D956" s="306">
        <f t="shared" ca="1" si="414"/>
        <v>-0.42933925038488413</v>
      </c>
      <c r="E956" s="307">
        <f t="shared" ca="1" si="415"/>
        <v>-4.3336333183175313E-2</v>
      </c>
      <c r="F956" s="304">
        <f t="shared" ca="1" si="416"/>
        <v>0.43152083344239295</v>
      </c>
      <c r="G956" s="306">
        <f t="shared" ca="1" si="417"/>
        <v>5.0430527448605433</v>
      </c>
      <c r="H956" s="307">
        <f t="shared" ca="1" si="418"/>
        <v>-114.72098381576033</v>
      </c>
      <c r="I956" s="304">
        <f t="shared" ca="1" si="419"/>
        <v>114.83177482144647</v>
      </c>
      <c r="J956" s="306">
        <f t="shared" ca="1" si="420"/>
        <v>890.86852944611644</v>
      </c>
      <c r="K956" s="307">
        <f t="shared" ca="1" si="421"/>
        <v>-15.000967524481348</v>
      </c>
      <c r="L956" s="304">
        <f t="shared" ca="1" si="406"/>
        <v>890.99481804562504</v>
      </c>
      <c r="M956" s="306">
        <f t="shared" ca="1" si="422"/>
        <v>-1.5268653221247075</v>
      </c>
      <c r="N956" s="304">
        <f t="shared" ca="1" si="423"/>
        <v>-87.482938842628656</v>
      </c>
      <c r="P956" s="310">
        <f t="shared" ca="1" si="424"/>
        <v>23</v>
      </c>
      <c r="Q956" s="304">
        <f t="shared" ca="1" si="425"/>
        <v>0</v>
      </c>
      <c r="R956" s="306">
        <f t="shared" ca="1" si="426"/>
        <v>0</v>
      </c>
      <c r="S956" s="307">
        <f t="shared" ca="1" si="427"/>
        <v>5.081000000000004</v>
      </c>
      <c r="T956" s="304">
        <f t="shared" ca="1" si="407"/>
        <v>49.844610000000038</v>
      </c>
      <c r="U956" s="311">
        <f t="shared" ca="1" si="408"/>
        <v>0</v>
      </c>
      <c r="V956" s="306">
        <f t="shared" ca="1" si="409"/>
        <v>1.226838997859107</v>
      </c>
      <c r="W956" s="304">
        <f t="shared" ca="1" si="410"/>
        <v>49.672402451766224</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2.4439121799515462E-2</v>
      </c>
      <c r="AH956" s="304">
        <f t="shared" ca="1" si="434"/>
        <v>-9.7760959167062662</v>
      </c>
    </row>
    <row r="957" spans="1:34" x14ac:dyDescent="0.2">
      <c r="A957" s="347">
        <f t="shared" ca="1" si="412"/>
        <v>1E-4</v>
      </c>
      <c r="B957" s="304">
        <f t="shared" ca="1" si="413"/>
        <v>42.434900000001491</v>
      </c>
      <c r="D957" s="306">
        <f t="shared" ca="1" si="414"/>
        <v>-0.42933609692115343</v>
      </c>
      <c r="E957" s="307">
        <f t="shared" ca="1" si="415"/>
        <v>-4.3324551957386603E-2</v>
      </c>
      <c r="F957" s="304">
        <f t="shared" ca="1" si="416"/>
        <v>0.43151651291902876</v>
      </c>
      <c r="G957" s="306">
        <f t="shared" ca="1" si="417"/>
        <v>5.043009811250851</v>
      </c>
      <c r="H957" s="307">
        <f t="shared" ca="1" si="418"/>
        <v>-114.72098814821553</v>
      </c>
      <c r="I957" s="304">
        <f t="shared" ca="1" si="419"/>
        <v>114.83177726421977</v>
      </c>
      <c r="J957" s="306">
        <f t="shared" ca="1" si="420"/>
        <v>890.86852944611644</v>
      </c>
      <c r="K957" s="307">
        <f t="shared" ca="1" si="421"/>
        <v>-15.012439623079548</v>
      </c>
      <c r="L957" s="304">
        <f t="shared" ca="1" si="406"/>
        <v>890.99501126601297</v>
      </c>
      <c r="M957" s="306">
        <f t="shared" ca="1" si="422"/>
        <v>-1.5268656973035628</v>
      </c>
      <c r="N957" s="304">
        <f t="shared" ca="1" si="423"/>
        <v>-87.482960338793632</v>
      </c>
      <c r="P957" s="310">
        <f t="shared" ca="1" si="424"/>
        <v>23</v>
      </c>
      <c r="Q957" s="304">
        <f t="shared" ca="1" si="425"/>
        <v>0</v>
      </c>
      <c r="R957" s="306">
        <f t="shared" ca="1" si="426"/>
        <v>0</v>
      </c>
      <c r="S957" s="307">
        <f t="shared" ca="1" si="427"/>
        <v>5.081000000000004</v>
      </c>
      <c r="T957" s="304">
        <f t="shared" ca="1" si="407"/>
        <v>49.844610000000038</v>
      </c>
      <c r="U957" s="311">
        <f t="shared" ca="1" si="408"/>
        <v>0</v>
      </c>
      <c r="V957" s="306">
        <f t="shared" ca="1" si="409"/>
        <v>1.2268404053025015</v>
      </c>
      <c r="W957" s="304">
        <f t="shared" ca="1" si="410"/>
        <v>49.672461549828085</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2.4427652069682892E-2</v>
      </c>
      <c r="AH957" s="304">
        <f t="shared" ca="1" si="434"/>
        <v>-9.7761075480744317</v>
      </c>
    </row>
    <row r="958" spans="1:34" x14ac:dyDescent="0.2">
      <c r="A958" s="347">
        <f t="shared" ca="1" si="412"/>
        <v>1E-4</v>
      </c>
      <c r="B958" s="304">
        <f t="shared" ca="1" si="413"/>
        <v>42.435000000001494</v>
      </c>
      <c r="D958" s="306">
        <f t="shared" ca="1" si="414"/>
        <v>-0.42933294347204504</v>
      </c>
      <c r="E958" s="307">
        <f t="shared" ca="1" si="415"/>
        <v>-4.3312770914818444E-2</v>
      </c>
      <c r="F958" s="304">
        <f t="shared" ca="1" si="416"/>
        <v>0.43151219273004299</v>
      </c>
      <c r="G958" s="306">
        <f t="shared" ca="1" si="417"/>
        <v>5.0429668779565038</v>
      </c>
      <c r="H958" s="307">
        <f t="shared" ca="1" si="418"/>
        <v>-114.72099247949262</v>
      </c>
      <c r="I958" s="304">
        <f t="shared" ca="1" si="419"/>
        <v>114.8317797058461</v>
      </c>
      <c r="J958" s="306">
        <f t="shared" ca="1" si="420"/>
        <v>890.86852944611644</v>
      </c>
      <c r="K958" s="307">
        <f t="shared" ca="1" si="421"/>
        <v>-15.023911722110933</v>
      </c>
      <c r="L958" s="304">
        <f t="shared" ca="1" si="406"/>
        <v>890.99520463407646</v>
      </c>
      <c r="M958" s="306">
        <f t="shared" ca="1" si="422"/>
        <v>-1.5268660724792082</v>
      </c>
      <c r="N958" s="304">
        <f t="shared" ca="1" si="423"/>
        <v>-87.482981834774691</v>
      </c>
      <c r="P958" s="310">
        <f t="shared" ca="1" si="424"/>
        <v>23</v>
      </c>
      <c r="Q958" s="304">
        <f t="shared" ca="1" si="425"/>
        <v>0</v>
      </c>
      <c r="R958" s="306">
        <f t="shared" ca="1" si="426"/>
        <v>0</v>
      </c>
      <c r="S958" s="307">
        <f t="shared" ca="1" si="427"/>
        <v>5.081000000000004</v>
      </c>
      <c r="T958" s="304">
        <f t="shared" ca="1" si="407"/>
        <v>49.844610000000038</v>
      </c>
      <c r="U958" s="311">
        <f t="shared" ca="1" si="408"/>
        <v>0</v>
      </c>
      <c r="V958" s="306">
        <f t="shared" ca="1" si="409"/>
        <v>1.2268418127475651</v>
      </c>
      <c r="W958" s="304">
        <f t="shared" ca="1" si="410"/>
        <v>49.672520646970135</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2.4416182518113061E-2</v>
      </c>
      <c r="AH958" s="304">
        <f t="shared" ca="1" si="434"/>
        <v>-9.7761191792615723</v>
      </c>
    </row>
    <row r="959" spans="1:34" x14ac:dyDescent="0.2">
      <c r="A959" s="347">
        <f t="shared" ca="1" si="412"/>
        <v>1E-4</v>
      </c>
      <c r="B959" s="304">
        <f t="shared" ca="1" si="413"/>
        <v>42.435100000001498</v>
      </c>
      <c r="D959" s="306">
        <f t="shared" ca="1" si="414"/>
        <v>-0.42932979003755678</v>
      </c>
      <c r="E959" s="307">
        <f t="shared" ca="1" si="415"/>
        <v>-4.3300990055476163E-2</v>
      </c>
      <c r="F959" s="304">
        <f t="shared" ca="1" si="416"/>
        <v>0.43150787287542858</v>
      </c>
      <c r="G959" s="306">
        <f t="shared" ca="1" si="417"/>
        <v>5.0429239449774999</v>
      </c>
      <c r="H959" s="307">
        <f t="shared" ca="1" si="418"/>
        <v>-114.72099680959163</v>
      </c>
      <c r="I959" s="304">
        <f t="shared" ca="1" si="419"/>
        <v>114.83178214632549</v>
      </c>
      <c r="J959" s="306">
        <f t="shared" ca="1" si="420"/>
        <v>890.86852944611644</v>
      </c>
      <c r="K959" s="307">
        <f t="shared" ca="1" si="421"/>
        <v>-15.035383821575387</v>
      </c>
      <c r="L959" s="304">
        <f t="shared" ca="1" si="406"/>
        <v>890.9953981498154</v>
      </c>
      <c r="M959" s="306">
        <f t="shared" ca="1" si="422"/>
        <v>-1.5268664476516436</v>
      </c>
      <c r="N959" s="304">
        <f t="shared" ca="1" si="423"/>
        <v>-87.483003330571819</v>
      </c>
      <c r="P959" s="310">
        <f t="shared" ca="1" si="424"/>
        <v>23</v>
      </c>
      <c r="Q959" s="304">
        <f t="shared" ca="1" si="425"/>
        <v>0</v>
      </c>
      <c r="R959" s="306">
        <f t="shared" ca="1" si="426"/>
        <v>0</v>
      </c>
      <c r="S959" s="307">
        <f t="shared" ca="1" si="427"/>
        <v>5.081000000000004</v>
      </c>
      <c r="T959" s="304">
        <f t="shared" ca="1" si="407"/>
        <v>49.844610000000038</v>
      </c>
      <c r="U959" s="311">
        <f t="shared" ca="1" si="408"/>
        <v>0</v>
      </c>
      <c r="V959" s="306">
        <f t="shared" ca="1" si="409"/>
        <v>1.2268432201942974</v>
      </c>
      <c r="W959" s="304">
        <f t="shared" ca="1" si="410"/>
        <v>49.672579743192387</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2.4404713144811296E-2</v>
      </c>
      <c r="AH959" s="304">
        <f t="shared" ca="1" si="434"/>
        <v>-9.7761308102676825</v>
      </c>
    </row>
    <row r="960" spans="1:34" x14ac:dyDescent="0.2">
      <c r="A960" s="347">
        <f t="shared" ca="1" si="412"/>
        <v>1E-4</v>
      </c>
      <c r="B960" s="304">
        <f t="shared" ca="1" si="413"/>
        <v>42.435200000001501</v>
      </c>
      <c r="D960" s="306">
        <f t="shared" ca="1" si="414"/>
        <v>-0.42932663661769138</v>
      </c>
      <c r="E960" s="307">
        <f t="shared" ca="1" si="415"/>
        <v>-4.3289209379354432E-2</v>
      </c>
      <c r="F960" s="304">
        <f t="shared" ca="1" si="416"/>
        <v>0.43150355335518248</v>
      </c>
      <c r="G960" s="306">
        <f t="shared" ca="1" si="417"/>
        <v>5.0428810123138383</v>
      </c>
      <c r="H960" s="307">
        <f t="shared" ca="1" si="418"/>
        <v>-114.72100113851256</v>
      </c>
      <c r="I960" s="304">
        <f t="shared" ca="1" si="419"/>
        <v>114.83178458565797</v>
      </c>
      <c r="J960" s="306">
        <f t="shared" ca="1" si="420"/>
        <v>890.86852944611644</v>
      </c>
      <c r="K960" s="307">
        <f t="shared" ca="1" si="421"/>
        <v>-15.046855921472792</v>
      </c>
      <c r="L960" s="304">
        <f t="shared" ca="1" si="406"/>
        <v>890.99559181322979</v>
      </c>
      <c r="M960" s="306">
        <f t="shared" ca="1" si="422"/>
        <v>-1.5268668228208688</v>
      </c>
      <c r="N960" s="304">
        <f t="shared" ca="1" si="423"/>
        <v>-87.48302482618503</v>
      </c>
      <c r="P960" s="310">
        <f t="shared" ca="1" si="424"/>
        <v>23</v>
      </c>
      <c r="Q960" s="304">
        <f t="shared" ca="1" si="425"/>
        <v>0</v>
      </c>
      <c r="R960" s="306">
        <f t="shared" ca="1" si="426"/>
        <v>0</v>
      </c>
      <c r="S960" s="307">
        <f t="shared" ca="1" si="427"/>
        <v>5.081000000000004</v>
      </c>
      <c r="T960" s="304">
        <f t="shared" ca="1" si="407"/>
        <v>49.844610000000038</v>
      </c>
      <c r="U960" s="311">
        <f t="shared" ca="1" si="408"/>
        <v>0</v>
      </c>
      <c r="V960" s="306">
        <f t="shared" ca="1" si="409"/>
        <v>1.2268446276426987</v>
      </c>
      <c r="W960" s="304">
        <f t="shared" ca="1" si="410"/>
        <v>49.672638838494869</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2.4393243949774046E-2</v>
      </c>
      <c r="AH960" s="304">
        <f t="shared" ca="1" si="434"/>
        <v>-9.776142441092766</v>
      </c>
    </row>
    <row r="961" spans="1:34" x14ac:dyDescent="0.2">
      <c r="A961" s="347">
        <f t="shared" ca="1" si="412"/>
        <v>1E-4</v>
      </c>
      <c r="B961" s="304">
        <f t="shared" ca="1" si="413"/>
        <v>42.435300000001504</v>
      </c>
      <c r="D961" s="306">
        <f t="shared" ca="1" si="414"/>
        <v>-0.42932348321244951</v>
      </c>
      <c r="E961" s="307">
        <f t="shared" ca="1" si="415"/>
        <v>-4.3277428886447922E-2</v>
      </c>
      <c r="F961" s="304">
        <f t="shared" ca="1" si="416"/>
        <v>0.43149923416929947</v>
      </c>
      <c r="G961" s="306">
        <f t="shared" ca="1" si="417"/>
        <v>5.0428380799655175</v>
      </c>
      <c r="H961" s="307">
        <f t="shared" ca="1" si="418"/>
        <v>-114.72100546625545</v>
      </c>
      <c r="I961" s="304">
        <f t="shared" ca="1" si="419"/>
        <v>114.83178702384355</v>
      </c>
      <c r="J961" s="306">
        <f t="shared" ca="1" si="420"/>
        <v>890.86852944611644</v>
      </c>
      <c r="K961" s="307">
        <f t="shared" ca="1" si="421"/>
        <v>-15.05832802180303</v>
      </c>
      <c r="L961" s="304">
        <f t="shared" ca="1" si="406"/>
        <v>890.99578562431941</v>
      </c>
      <c r="M961" s="306">
        <f t="shared" ca="1" si="422"/>
        <v>-1.5268671979868844</v>
      </c>
      <c r="N961" s="304">
        <f t="shared" ca="1" si="423"/>
        <v>-87.483046321614339</v>
      </c>
      <c r="P961" s="310">
        <f t="shared" ca="1" si="424"/>
        <v>23</v>
      </c>
      <c r="Q961" s="304">
        <f t="shared" ca="1" si="425"/>
        <v>0</v>
      </c>
      <c r="R961" s="306">
        <f t="shared" ca="1" si="426"/>
        <v>0</v>
      </c>
      <c r="S961" s="307">
        <f t="shared" ca="1" si="427"/>
        <v>5.081000000000004</v>
      </c>
      <c r="T961" s="304">
        <f t="shared" ca="1" si="407"/>
        <v>49.844610000000038</v>
      </c>
      <c r="U961" s="311">
        <f t="shared" ca="1" si="408"/>
        <v>0</v>
      </c>
      <c r="V961" s="306">
        <f t="shared" ca="1" si="409"/>
        <v>1.226846035092769</v>
      </c>
      <c r="W961" s="304">
        <f t="shared" ca="1" si="410"/>
        <v>49.672697932877576</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2.4381774932992428E-2</v>
      </c>
      <c r="AH961" s="304">
        <f t="shared" ca="1" si="434"/>
        <v>-9.7761540717368298</v>
      </c>
    </row>
    <row r="962" spans="1:34" x14ac:dyDescent="0.2">
      <c r="A962" s="347">
        <f t="shared" ca="1" si="412"/>
        <v>1E-4</v>
      </c>
      <c r="B962" s="304">
        <f t="shared" ca="1" si="413"/>
        <v>42.435400000001508</v>
      </c>
      <c r="D962" s="306">
        <f t="shared" ca="1" si="414"/>
        <v>-0.42932032982182677</v>
      </c>
      <c r="E962" s="307">
        <f t="shared" ca="1" si="415"/>
        <v>-4.3265648576760185E-2</v>
      </c>
      <c r="F962" s="304">
        <f t="shared" ca="1" si="416"/>
        <v>0.43149491531777034</v>
      </c>
      <c r="G962" s="306">
        <f t="shared" ca="1" si="417"/>
        <v>5.0427951479325355</v>
      </c>
      <c r="H962" s="307">
        <f t="shared" ca="1" si="418"/>
        <v>-114.72100979282031</v>
      </c>
      <c r="I962" s="304">
        <f t="shared" ca="1" si="419"/>
        <v>114.83178946088223</v>
      </c>
      <c r="J962" s="306">
        <f t="shared" ca="1" si="420"/>
        <v>890.86852944611644</v>
      </c>
      <c r="K962" s="307">
        <f t="shared" ca="1" si="421"/>
        <v>-15.069800122565983</v>
      </c>
      <c r="L962" s="304">
        <f t="shared" ca="1" si="406"/>
        <v>890.99597958308436</v>
      </c>
      <c r="M962" s="306">
        <f t="shared" ca="1" si="422"/>
        <v>-1.5268675731496899</v>
      </c>
      <c r="N962" s="304">
        <f t="shared" ca="1" si="423"/>
        <v>-87.48306781685973</v>
      </c>
      <c r="P962" s="310">
        <f t="shared" ca="1" si="424"/>
        <v>23</v>
      </c>
      <c r="Q962" s="304">
        <f t="shared" ca="1" si="425"/>
        <v>0</v>
      </c>
      <c r="R962" s="306">
        <f t="shared" ca="1" si="426"/>
        <v>0</v>
      </c>
      <c r="S962" s="307">
        <f t="shared" ca="1" si="427"/>
        <v>5.081000000000004</v>
      </c>
      <c r="T962" s="304">
        <f t="shared" ca="1" si="407"/>
        <v>49.844610000000038</v>
      </c>
      <c r="U962" s="311">
        <f t="shared" ca="1" si="408"/>
        <v>0</v>
      </c>
      <c r="V962" s="306">
        <f t="shared" ca="1" si="409"/>
        <v>1.2268474425445084</v>
      </c>
      <c r="W962" s="304">
        <f t="shared" ca="1" si="410"/>
        <v>49.672757026340527</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2.4370306094475325E-2</v>
      </c>
      <c r="AH962" s="304">
        <f t="shared" ca="1" si="434"/>
        <v>-9.7761657021998687</v>
      </c>
    </row>
    <row r="963" spans="1:34" x14ac:dyDescent="0.2">
      <c r="A963" s="347">
        <f t="shared" ca="1" si="412"/>
        <v>1E-4</v>
      </c>
      <c r="B963" s="304">
        <f t="shared" ca="1" si="413"/>
        <v>42.435500000001511</v>
      </c>
      <c r="D963" s="306">
        <f t="shared" ca="1" si="414"/>
        <v>-0.42931717644582829</v>
      </c>
      <c r="E963" s="307">
        <f t="shared" ca="1" si="415"/>
        <v>-4.3253868450285893E-2</v>
      </c>
      <c r="F963" s="304">
        <f t="shared" ca="1" si="416"/>
        <v>0.43149059680059437</v>
      </c>
      <c r="G963" s="306">
        <f t="shared" ca="1" si="417"/>
        <v>5.0427522162148906</v>
      </c>
      <c r="H963" s="307">
        <f t="shared" ca="1" si="418"/>
        <v>-114.72101411820715</v>
      </c>
      <c r="I963" s="304">
        <f t="shared" ca="1" si="419"/>
        <v>114.83179189677406</v>
      </c>
      <c r="J963" s="306">
        <f t="shared" ca="1" si="420"/>
        <v>890.86852944611644</v>
      </c>
      <c r="K963" s="307">
        <f t="shared" ca="1" si="421"/>
        <v>-15.081272223761534</v>
      </c>
      <c r="L963" s="304">
        <f t="shared" ca="1" si="406"/>
        <v>890.99617368952443</v>
      </c>
      <c r="M963" s="306">
        <f t="shared" ca="1" si="422"/>
        <v>-1.5268679483092857</v>
      </c>
      <c r="N963" s="304">
        <f t="shared" ca="1" si="423"/>
        <v>-87.483089311921219</v>
      </c>
      <c r="P963" s="310">
        <f t="shared" ca="1" si="424"/>
        <v>23</v>
      </c>
      <c r="Q963" s="304">
        <f t="shared" ca="1" si="425"/>
        <v>0</v>
      </c>
      <c r="R963" s="306">
        <f t="shared" ca="1" si="426"/>
        <v>0</v>
      </c>
      <c r="S963" s="307">
        <f t="shared" ca="1" si="427"/>
        <v>5.081000000000004</v>
      </c>
      <c r="T963" s="304">
        <f t="shared" ca="1" si="407"/>
        <v>49.844610000000038</v>
      </c>
      <c r="U963" s="311">
        <f t="shared" ca="1" si="408"/>
        <v>0</v>
      </c>
      <c r="V963" s="306">
        <f t="shared" ca="1" si="409"/>
        <v>1.2268488499979167</v>
      </c>
      <c r="W963" s="304">
        <f t="shared" ca="1" si="410"/>
        <v>49.672816118883738</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2.4358837434212077E-2</v>
      </c>
      <c r="AH963" s="304">
        <f t="shared" ca="1" si="434"/>
        <v>-9.7761773324818915</v>
      </c>
    </row>
    <row r="964" spans="1:34" x14ac:dyDescent="0.2">
      <c r="A964" s="347">
        <f t="shared" ca="1" si="412"/>
        <v>1E-4</v>
      </c>
      <c r="B964" s="304">
        <f t="shared" ca="1" si="413"/>
        <v>42.435600000001514</v>
      </c>
      <c r="D964" s="306">
        <f t="shared" ca="1" si="414"/>
        <v>-0.42931402308444994</v>
      </c>
      <c r="E964" s="307">
        <f t="shared" ca="1" si="415"/>
        <v>-4.3242088507021492E-2</v>
      </c>
      <c r="F964" s="304">
        <f t="shared" ca="1" si="416"/>
        <v>0.43148627861776173</v>
      </c>
      <c r="G964" s="306">
        <f t="shared" ca="1" si="417"/>
        <v>5.0427092848125818</v>
      </c>
      <c r="H964" s="307">
        <f t="shared" ca="1" si="418"/>
        <v>-114.721018442416</v>
      </c>
      <c r="I964" s="304">
        <f t="shared" ca="1" si="419"/>
        <v>114.83179433151902</v>
      </c>
      <c r="J964" s="306">
        <f t="shared" ca="1" si="420"/>
        <v>890.86852944611644</v>
      </c>
      <c r="K964" s="307">
        <f t="shared" ca="1" si="421"/>
        <v>-15.092744325389566</v>
      </c>
      <c r="L964" s="304">
        <f t="shared" ref="L964:L1004" ca="1" si="435">SQRT(pos_x^2+pos_z^2)</f>
        <v>890.9963679436396</v>
      </c>
      <c r="M964" s="306">
        <f t="shared" ca="1" si="422"/>
        <v>-1.5268683234656717</v>
      </c>
      <c r="N964" s="304">
        <f t="shared" ca="1" si="423"/>
        <v>-87.483110806798791</v>
      </c>
      <c r="P964" s="310">
        <f t="shared" ca="1" si="424"/>
        <v>23</v>
      </c>
      <c r="Q964" s="304">
        <f t="shared" ca="1" si="425"/>
        <v>0</v>
      </c>
      <c r="R964" s="306">
        <f t="shared" ca="1" si="426"/>
        <v>0</v>
      </c>
      <c r="S964" s="307">
        <f t="shared" ca="1" si="427"/>
        <v>5.081000000000004</v>
      </c>
      <c r="T964" s="304">
        <f t="shared" ref="T964:T1004" ca="1" si="436">m*g</f>
        <v>49.844610000000038</v>
      </c>
      <c r="U964" s="311">
        <f t="shared" ref="U964:U1004" ca="1" si="437">IF(pos_xz&lt;L_rampe,Poids*COS(Beta),0)</f>
        <v>0</v>
      </c>
      <c r="V964" s="306">
        <f t="shared" ref="V964:V1004" ca="1" si="438">Rho_moyen*(20000-Alt_rampe-pos_z)/(20000+Alt_rampe+pos_z)</f>
        <v>1.226850257452994</v>
      </c>
      <c r="W964" s="304">
        <f t="shared" ref="W964:W1003" ca="1" si="439">1/2*Rho*Sref*Cx*vit_xz^2</f>
        <v>49.6728752105072</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2.4347368952206239E-2</v>
      </c>
      <c r="AH964" s="304">
        <f t="shared" ca="1" si="434"/>
        <v>-9.7761889625828964</v>
      </c>
    </row>
    <row r="965" spans="1:34" x14ac:dyDescent="0.2">
      <c r="A965" s="347">
        <f t="shared" ref="A965:A1004" ca="1" si="441">IF(B964+0.01&lt;=T_ini+ROUNDUP(Temps_fin_propu,0), 0.01, IF(K964&gt;0, 0.1, 0.0001))</f>
        <v>1E-4</v>
      </c>
      <c r="B965" s="304">
        <f t="shared" ref="B965:B1004" ca="1" si="442">B964+pas</f>
        <v>42.435700000001518</v>
      </c>
      <c r="D965" s="306">
        <f t="shared" ref="D965:D1004" ca="1" si="443">IF(AND(L964&lt;L_rampe,Poussee&lt;Poids*SIN(M964)),0,(-W964+Poussee)/m*COS(M964)-U964/m*SIN(M964))</f>
        <v>-0.42931086973769433</v>
      </c>
      <c r="E965" s="307">
        <f t="shared" ref="E965:E1004" ca="1" si="444">IF(AND(L964&lt;L_rampe,Poussee&lt;Poids*SIN(M964)),0,(-W964+Poussee)/m*SIN(M964)+U964/m*COS(M964)-Poids/m)</f>
        <v>-4.323030874696876E-2</v>
      </c>
      <c r="F965" s="304">
        <f t="shared" ref="F965:F1004" ca="1" si="445">SQRT(acc_x^2+acc_z^2)</f>
        <v>0.43148196076926992</v>
      </c>
      <c r="G965" s="306">
        <f t="shared" ref="G965:G1004" ca="1" si="446">G964+acc_x*pas</f>
        <v>5.0426663537256085</v>
      </c>
      <c r="H965" s="307">
        <f t="shared" ref="H965:H1004" ca="1" si="447">H964+acc_z*pas</f>
        <v>-114.72102276544688</v>
      </c>
      <c r="I965" s="304">
        <f t="shared" ref="I965:I1004" ca="1" si="448">SQRT(vit_x^2+vit_z^2)</f>
        <v>114.83179676511718</v>
      </c>
      <c r="J965" s="306">
        <f t="shared" ref="J965:J1004" ca="1" si="449">J964+0.5*(vit_x+G964)*pas*(K964&gt;=0)</f>
        <v>890.86852944611644</v>
      </c>
      <c r="K965" s="307">
        <f t="shared" ref="K965:K1004" ca="1" si="450">K964+0.5*(vit_z+H964)*pas</f>
        <v>-15.104216427449959</v>
      </c>
      <c r="L965" s="304">
        <f t="shared" ca="1" si="435"/>
        <v>890.99656234542977</v>
      </c>
      <c r="M965" s="306">
        <f t="shared" ref="M965:M1004" ca="1" si="451">IF(AND(L964&gt;L_rampe,G965&gt;0),ATAN2(G965,H965),$M$4)</f>
        <v>-1.5268686986188478</v>
      </c>
      <c r="N965" s="304">
        <f t="shared" ref="N965:N1004" ca="1" si="452">DEGREES(Beta)</f>
        <v>-87.483132301492446</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5.081000000000004</v>
      </c>
      <c r="T965" s="304">
        <f t="shared" ca="1" si="436"/>
        <v>49.844610000000038</v>
      </c>
      <c r="U965" s="311">
        <f t="shared" ca="1" si="437"/>
        <v>0</v>
      </c>
      <c r="V965" s="306">
        <f t="shared" ca="1" si="438"/>
        <v>1.2268516649097403</v>
      </c>
      <c r="W965" s="304">
        <f t="shared" ca="1" si="439"/>
        <v>49.672934301210965</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2.4335900648450703E-2</v>
      </c>
      <c r="AH965" s="304">
        <f t="shared" ref="AH965:AH1004" ca="1" si="463">IF(AND(L964&lt;L_rampe,Poussee&lt;Poids*SIN(M964)), g*SIN(M964), (-W964+Poussee)/m)</f>
        <v>-9.7762005925028852</v>
      </c>
    </row>
    <row r="966" spans="1:34" x14ac:dyDescent="0.2">
      <c r="A966" s="347">
        <f t="shared" ca="1" si="441"/>
        <v>1E-4</v>
      </c>
      <c r="B966" s="304">
        <f t="shared" ca="1" si="442"/>
        <v>42.435800000001521</v>
      </c>
      <c r="D966" s="306">
        <f t="shared" ca="1" si="443"/>
        <v>-0.42930771640556215</v>
      </c>
      <c r="E966" s="307">
        <f t="shared" ca="1" si="444"/>
        <v>-4.3218529170118813E-2</v>
      </c>
      <c r="F966" s="304">
        <f t="shared" ca="1" si="445"/>
        <v>0.43147764325511345</v>
      </c>
      <c r="G966" s="306">
        <f t="shared" ca="1" si="446"/>
        <v>5.0426234229539677</v>
      </c>
      <c r="H966" s="307">
        <f t="shared" ca="1" si="447"/>
        <v>-114.72102708729979</v>
      </c>
      <c r="I966" s="304">
        <f t="shared" ca="1" si="448"/>
        <v>114.8317991975685</v>
      </c>
      <c r="J966" s="306">
        <f t="shared" ca="1" si="449"/>
        <v>890.86852944611644</v>
      </c>
      <c r="K966" s="307">
        <f t="shared" ca="1" si="450"/>
        <v>-15.115688529942597</v>
      </c>
      <c r="L966" s="304">
        <f t="shared" ca="1" si="435"/>
        <v>890.99675689489482</v>
      </c>
      <c r="M966" s="306">
        <f t="shared" ca="1" si="451"/>
        <v>-1.526869073768814</v>
      </c>
      <c r="N966" s="304">
        <f t="shared" ca="1" si="452"/>
        <v>-87.483153796002199</v>
      </c>
      <c r="P966" s="310">
        <f t="shared" ca="1" si="453"/>
        <v>23</v>
      </c>
      <c r="Q966" s="304">
        <f t="shared" ca="1" si="454"/>
        <v>0</v>
      </c>
      <c r="R966" s="306">
        <f t="shared" ca="1" si="455"/>
        <v>0</v>
      </c>
      <c r="S966" s="307">
        <f t="shared" ca="1" si="456"/>
        <v>5.081000000000004</v>
      </c>
      <c r="T966" s="304">
        <f t="shared" ca="1" si="436"/>
        <v>49.844610000000038</v>
      </c>
      <c r="U966" s="311">
        <f t="shared" ca="1" si="437"/>
        <v>0</v>
      </c>
      <c r="V966" s="306">
        <f t="shared" ca="1" si="438"/>
        <v>1.226853072368155</v>
      </c>
      <c r="W966" s="304">
        <f t="shared" ca="1" si="439"/>
        <v>49.672993390994982</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2.4324432522941919E-2</v>
      </c>
      <c r="AH966" s="304">
        <f t="shared" ca="1" si="463"/>
        <v>-9.7762122222418668</v>
      </c>
    </row>
    <row r="967" spans="1:34" x14ac:dyDescent="0.2">
      <c r="A967" s="347">
        <f t="shared" ca="1" si="441"/>
        <v>1E-4</v>
      </c>
      <c r="B967" s="304">
        <f t="shared" ca="1" si="442"/>
        <v>42.435900000001524</v>
      </c>
      <c r="D967" s="306">
        <f t="shared" ca="1" si="443"/>
        <v>-0.4293045630880532</v>
      </c>
      <c r="E967" s="307">
        <f t="shared" ca="1" si="444"/>
        <v>-4.3206749776480535E-2</v>
      </c>
      <c r="F967" s="304">
        <f t="shared" ca="1" si="445"/>
        <v>0.43147332607528782</v>
      </c>
      <c r="G967" s="306">
        <f t="shared" ca="1" si="446"/>
        <v>5.0425804924976587</v>
      </c>
      <c r="H967" s="307">
        <f t="shared" ca="1" si="447"/>
        <v>-114.72103140797476</v>
      </c>
      <c r="I967" s="304">
        <f t="shared" ca="1" si="448"/>
        <v>114.83180162887304</v>
      </c>
      <c r="J967" s="306">
        <f t="shared" ca="1" si="449"/>
        <v>890.86852944611644</v>
      </c>
      <c r="K967" s="307">
        <f t="shared" ca="1" si="450"/>
        <v>-15.12716063286736</v>
      </c>
      <c r="L967" s="304">
        <f t="shared" ca="1" si="435"/>
        <v>890.99695159203475</v>
      </c>
      <c r="M967" s="306">
        <f t="shared" ca="1" si="451"/>
        <v>-1.5268694489155707</v>
      </c>
      <c r="N967" s="304">
        <f t="shared" ca="1" si="452"/>
        <v>-87.483175290328049</v>
      </c>
      <c r="P967" s="310">
        <f t="shared" ca="1" si="453"/>
        <v>23</v>
      </c>
      <c r="Q967" s="304">
        <f t="shared" ca="1" si="454"/>
        <v>0</v>
      </c>
      <c r="R967" s="306">
        <f t="shared" ca="1" si="455"/>
        <v>0</v>
      </c>
      <c r="S967" s="307">
        <f t="shared" ca="1" si="456"/>
        <v>5.081000000000004</v>
      </c>
      <c r="T967" s="304">
        <f t="shared" ca="1" si="436"/>
        <v>49.844610000000038</v>
      </c>
      <c r="U967" s="311">
        <f t="shared" ca="1" si="437"/>
        <v>0</v>
      </c>
      <c r="V967" s="306">
        <f t="shared" ca="1" si="438"/>
        <v>1.2268544798282388</v>
      </c>
      <c r="W967" s="304">
        <f t="shared" ca="1" si="439"/>
        <v>49.673052479859315</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2.4312964575688767E-2</v>
      </c>
      <c r="AH967" s="304">
        <f t="shared" ca="1" si="463"/>
        <v>-9.7762238517998306</v>
      </c>
    </row>
    <row r="968" spans="1:34" x14ac:dyDescent="0.2">
      <c r="A968" s="347">
        <f t="shared" ca="1" si="441"/>
        <v>1E-4</v>
      </c>
      <c r="B968" s="304">
        <f t="shared" ca="1" si="442"/>
        <v>42.436000000001528</v>
      </c>
      <c r="D968" s="306">
        <f t="shared" ca="1" si="443"/>
        <v>-0.42930140978516412</v>
      </c>
      <c r="E968" s="307">
        <f t="shared" ca="1" si="444"/>
        <v>-4.3194970566041491E-2</v>
      </c>
      <c r="F968" s="304">
        <f t="shared" ca="1" si="445"/>
        <v>0.43146900922978304</v>
      </c>
      <c r="G968" s="306">
        <f t="shared" ca="1" si="446"/>
        <v>5.0425375623566806</v>
      </c>
      <c r="H968" s="307">
        <f t="shared" ca="1" si="447"/>
        <v>-114.72103572747181</v>
      </c>
      <c r="I968" s="304">
        <f t="shared" ca="1" si="448"/>
        <v>114.8318040590308</v>
      </c>
      <c r="J968" s="306">
        <f t="shared" ca="1" si="449"/>
        <v>890.86852944611644</v>
      </c>
      <c r="K968" s="307">
        <f t="shared" ca="1" si="450"/>
        <v>-15.138632736224132</v>
      </c>
      <c r="L968" s="304">
        <f t="shared" ca="1" si="435"/>
        <v>890.99714643684933</v>
      </c>
      <c r="M968" s="306">
        <f t="shared" ca="1" si="451"/>
        <v>-1.5268698240591176</v>
      </c>
      <c r="N968" s="304">
        <f t="shared" ca="1" si="452"/>
        <v>-87.48319678447001</v>
      </c>
      <c r="P968" s="310">
        <f t="shared" ca="1" si="453"/>
        <v>23</v>
      </c>
      <c r="Q968" s="304">
        <f t="shared" ca="1" si="454"/>
        <v>0</v>
      </c>
      <c r="R968" s="306">
        <f t="shared" ca="1" si="455"/>
        <v>0</v>
      </c>
      <c r="S968" s="307">
        <f t="shared" ca="1" si="456"/>
        <v>5.081000000000004</v>
      </c>
      <c r="T968" s="304">
        <f t="shared" ca="1" si="436"/>
        <v>49.844610000000038</v>
      </c>
      <c r="U968" s="311">
        <f t="shared" ca="1" si="437"/>
        <v>0</v>
      </c>
      <c r="V968" s="306">
        <f t="shared" ca="1" si="438"/>
        <v>1.2268558872899915</v>
      </c>
      <c r="W968" s="304">
        <f t="shared" ca="1" si="439"/>
        <v>49.673111567803964</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2.4301496806677036E-2</v>
      </c>
      <c r="AH968" s="304">
        <f t="shared" ca="1" si="463"/>
        <v>-9.7762354811767906</v>
      </c>
    </row>
    <row r="969" spans="1:34" x14ac:dyDescent="0.2">
      <c r="A969" s="347">
        <f t="shared" ca="1" si="441"/>
        <v>1E-4</v>
      </c>
      <c r="B969" s="304">
        <f t="shared" ca="1" si="442"/>
        <v>42.436100000001531</v>
      </c>
      <c r="D969" s="306">
        <f t="shared" ca="1" si="443"/>
        <v>-0.42929825649689962</v>
      </c>
      <c r="E969" s="307">
        <f t="shared" ca="1" si="444"/>
        <v>-4.318319153880168E-2</v>
      </c>
      <c r="F969" s="304">
        <f t="shared" ca="1" si="445"/>
        <v>0.4314646927185985</v>
      </c>
      <c r="G969" s="306">
        <f t="shared" ca="1" si="446"/>
        <v>5.0424946325310307</v>
      </c>
      <c r="H969" s="307">
        <f t="shared" ca="1" si="447"/>
        <v>-114.72104004579097</v>
      </c>
      <c r="I969" s="304">
        <f t="shared" ca="1" si="448"/>
        <v>114.83180648804181</v>
      </c>
      <c r="J969" s="306">
        <f t="shared" ca="1" si="449"/>
        <v>890.86852944611644</v>
      </c>
      <c r="K969" s="307">
        <f t="shared" ca="1" si="450"/>
        <v>-15.150104840012794</v>
      </c>
      <c r="L969" s="304">
        <f t="shared" ca="1" si="435"/>
        <v>890.99734142933858</v>
      </c>
      <c r="M969" s="306">
        <f t="shared" ca="1" si="451"/>
        <v>-1.5268701991994549</v>
      </c>
      <c r="N969" s="304">
        <f t="shared" ca="1" si="452"/>
        <v>-87.483218278428055</v>
      </c>
      <c r="P969" s="310">
        <f t="shared" ca="1" si="453"/>
        <v>23</v>
      </c>
      <c r="Q969" s="304">
        <f t="shared" ca="1" si="454"/>
        <v>0</v>
      </c>
      <c r="R969" s="306">
        <f t="shared" ca="1" si="455"/>
        <v>0</v>
      </c>
      <c r="S969" s="307">
        <f t="shared" ca="1" si="456"/>
        <v>5.081000000000004</v>
      </c>
      <c r="T969" s="304">
        <f t="shared" ca="1" si="436"/>
        <v>49.844610000000038</v>
      </c>
      <c r="U969" s="311">
        <f t="shared" ca="1" si="437"/>
        <v>0</v>
      </c>
      <c r="V969" s="306">
        <f t="shared" ca="1" si="438"/>
        <v>1.2268572947534135</v>
      </c>
      <c r="W969" s="304">
        <f t="shared" ca="1" si="439"/>
        <v>49.673170654828951</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2.4290029215906728E-2</v>
      </c>
      <c r="AH969" s="304">
        <f t="shared" ca="1" si="463"/>
        <v>-9.7762471103727471</v>
      </c>
    </row>
    <row r="970" spans="1:34" x14ac:dyDescent="0.2">
      <c r="A970" s="347">
        <f t="shared" ca="1" si="441"/>
        <v>1E-4</v>
      </c>
      <c r="B970" s="304">
        <f t="shared" ca="1" si="442"/>
        <v>42.436200000001534</v>
      </c>
      <c r="D970" s="306">
        <f t="shared" ca="1" si="443"/>
        <v>-0.42929510322325787</v>
      </c>
      <c r="E970" s="307">
        <f t="shared" ca="1" si="444"/>
        <v>-4.3171412694757549E-2</v>
      </c>
      <c r="F970" s="304">
        <f t="shared" ca="1" si="445"/>
        <v>0.43146037654172681</v>
      </c>
      <c r="G970" s="306">
        <f t="shared" ca="1" si="446"/>
        <v>5.0424517030207081</v>
      </c>
      <c r="H970" s="307">
        <f t="shared" ca="1" si="447"/>
        <v>-114.72104436293225</v>
      </c>
      <c r="I970" s="304">
        <f t="shared" ca="1" si="448"/>
        <v>114.83180891590607</v>
      </c>
      <c r="J970" s="306">
        <f t="shared" ca="1" si="449"/>
        <v>890.86852944611644</v>
      </c>
      <c r="K970" s="307">
        <f t="shared" ca="1" si="450"/>
        <v>-15.16157694423323</v>
      </c>
      <c r="L970" s="304">
        <f t="shared" ca="1" si="435"/>
        <v>890.99753656950247</v>
      </c>
      <c r="M970" s="306">
        <f t="shared" ca="1" si="451"/>
        <v>-1.5268705743365825</v>
      </c>
      <c r="N970" s="304">
        <f t="shared" ca="1" si="452"/>
        <v>-87.483239772202197</v>
      </c>
      <c r="P970" s="310">
        <f t="shared" ca="1" si="453"/>
        <v>23</v>
      </c>
      <c r="Q970" s="304">
        <f t="shared" ca="1" si="454"/>
        <v>0</v>
      </c>
      <c r="R970" s="306">
        <f t="shared" ca="1" si="455"/>
        <v>0</v>
      </c>
      <c r="S970" s="307">
        <f t="shared" ca="1" si="456"/>
        <v>5.081000000000004</v>
      </c>
      <c r="T970" s="304">
        <f t="shared" ca="1" si="436"/>
        <v>49.844610000000038</v>
      </c>
      <c r="U970" s="311">
        <f t="shared" ca="1" si="437"/>
        <v>0</v>
      </c>
      <c r="V970" s="306">
        <f t="shared" ca="1" si="438"/>
        <v>1.2268587022185038</v>
      </c>
      <c r="W970" s="304">
        <f t="shared" ca="1" si="439"/>
        <v>49.673229740934246</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2.4278561803376064E-2</v>
      </c>
      <c r="AH970" s="304">
        <f t="shared" ca="1" si="463"/>
        <v>-9.7762587393877016</v>
      </c>
    </row>
    <row r="971" spans="1:34" x14ac:dyDescent="0.2">
      <c r="A971" s="347">
        <f t="shared" ca="1" si="441"/>
        <v>1E-4</v>
      </c>
      <c r="B971" s="304">
        <f t="shared" ca="1" si="442"/>
        <v>42.436300000001538</v>
      </c>
      <c r="D971" s="306">
        <f t="shared" ca="1" si="443"/>
        <v>-0.42929194996423903</v>
      </c>
      <c r="E971" s="307">
        <f t="shared" ca="1" si="444"/>
        <v>-4.3159634033912653E-2</v>
      </c>
      <c r="F971" s="304">
        <f t="shared" ca="1" si="445"/>
        <v>0.43145606069916315</v>
      </c>
      <c r="G971" s="306">
        <f t="shared" ca="1" si="446"/>
        <v>5.042408773825712</v>
      </c>
      <c r="H971" s="307">
        <f t="shared" ca="1" si="447"/>
        <v>-114.72104867889566</v>
      </c>
      <c r="I971" s="304">
        <f t="shared" ca="1" si="448"/>
        <v>114.83181134262361</v>
      </c>
      <c r="J971" s="306">
        <f t="shared" ca="1" si="449"/>
        <v>890.86852944611644</v>
      </c>
      <c r="K971" s="307">
        <f t="shared" ca="1" si="450"/>
        <v>-15.173049048885321</v>
      </c>
      <c r="L971" s="304">
        <f t="shared" ca="1" si="435"/>
        <v>890.99773185734091</v>
      </c>
      <c r="M971" s="306">
        <f t="shared" ca="1" si="451"/>
        <v>-1.5268709494705006</v>
      </c>
      <c r="N971" s="304">
        <f t="shared" ca="1" si="452"/>
        <v>-87.483261265792464</v>
      </c>
      <c r="P971" s="310">
        <f t="shared" ca="1" si="453"/>
        <v>23</v>
      </c>
      <c r="Q971" s="304">
        <f t="shared" ca="1" si="454"/>
        <v>0</v>
      </c>
      <c r="R971" s="306">
        <f t="shared" ca="1" si="455"/>
        <v>0</v>
      </c>
      <c r="S971" s="307">
        <f t="shared" ca="1" si="456"/>
        <v>5.081000000000004</v>
      </c>
      <c r="T971" s="304">
        <f t="shared" ca="1" si="436"/>
        <v>49.844610000000038</v>
      </c>
      <c r="U971" s="311">
        <f t="shared" ca="1" si="437"/>
        <v>0</v>
      </c>
      <c r="V971" s="306">
        <f t="shared" ca="1" si="438"/>
        <v>1.2268601096852632</v>
      </c>
      <c r="W971" s="304">
        <f t="shared" ca="1" si="439"/>
        <v>49.673288826119908</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2.4267094569092151E-2</v>
      </c>
      <c r="AH971" s="304">
        <f t="shared" ca="1" si="463"/>
        <v>-9.7762703682216507</v>
      </c>
    </row>
    <row r="972" spans="1:34" x14ac:dyDescent="0.2">
      <c r="A972" s="347">
        <f t="shared" ca="1" si="441"/>
        <v>1E-4</v>
      </c>
      <c r="B972" s="304">
        <f t="shared" ca="1" si="442"/>
        <v>42.436400000001541</v>
      </c>
      <c r="D972" s="306">
        <f t="shared" ca="1" si="443"/>
        <v>-0.42928879671984171</v>
      </c>
      <c r="E972" s="307">
        <f t="shared" ca="1" si="444"/>
        <v>-4.3147855556258108E-2</v>
      </c>
      <c r="F972" s="304">
        <f t="shared" ca="1" si="445"/>
        <v>0.43145174519089996</v>
      </c>
      <c r="G972" s="306">
        <f t="shared" ca="1" si="446"/>
        <v>5.0423658449460396</v>
      </c>
      <c r="H972" s="307">
        <f t="shared" ca="1" si="447"/>
        <v>-114.72105299368121</v>
      </c>
      <c r="I972" s="304">
        <f t="shared" ca="1" si="448"/>
        <v>114.83181376819444</v>
      </c>
      <c r="J972" s="306">
        <f t="shared" ca="1" si="449"/>
        <v>890.86852944611644</v>
      </c>
      <c r="K972" s="307">
        <f t="shared" ca="1" si="450"/>
        <v>-15.18452115396895</v>
      </c>
      <c r="L972" s="304">
        <f t="shared" ca="1" si="435"/>
        <v>890.99792729285366</v>
      </c>
      <c r="M972" s="306">
        <f t="shared" ca="1" si="451"/>
        <v>-1.5268713246012089</v>
      </c>
      <c r="N972" s="304">
        <f t="shared" ca="1" si="452"/>
        <v>-87.483282759198815</v>
      </c>
      <c r="P972" s="310">
        <f t="shared" ca="1" si="453"/>
        <v>23</v>
      </c>
      <c r="Q972" s="304">
        <f t="shared" ca="1" si="454"/>
        <v>0</v>
      </c>
      <c r="R972" s="306">
        <f t="shared" ca="1" si="455"/>
        <v>0</v>
      </c>
      <c r="S972" s="307">
        <f t="shared" ca="1" si="456"/>
        <v>5.081000000000004</v>
      </c>
      <c r="T972" s="304">
        <f t="shared" ca="1" si="436"/>
        <v>49.844610000000038</v>
      </c>
      <c r="U972" s="311">
        <f t="shared" ca="1" si="437"/>
        <v>0</v>
      </c>
      <c r="V972" s="306">
        <f t="shared" ca="1" si="438"/>
        <v>1.2268615171536912</v>
      </c>
      <c r="W972" s="304">
        <f t="shared" ca="1" si="439"/>
        <v>49.673347910385914</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2.4255627513037226E-2</v>
      </c>
      <c r="AH972" s="304">
        <f t="shared" ca="1" si="463"/>
        <v>-9.7762819968746051</v>
      </c>
    </row>
    <row r="973" spans="1:34" x14ac:dyDescent="0.2">
      <c r="A973" s="347">
        <f t="shared" ca="1" si="441"/>
        <v>1E-4</v>
      </c>
      <c r="B973" s="304">
        <f t="shared" ca="1" si="442"/>
        <v>42.436500000001544</v>
      </c>
      <c r="D973" s="306">
        <f t="shared" ca="1" si="443"/>
        <v>-0.42928564349007042</v>
      </c>
      <c r="E973" s="307">
        <f t="shared" ca="1" si="444"/>
        <v>-4.3136077261795691E-2</v>
      </c>
      <c r="F973" s="304">
        <f t="shared" ca="1" si="445"/>
        <v>0.43144743001693664</v>
      </c>
      <c r="G973" s="306">
        <f t="shared" ca="1" si="446"/>
        <v>5.0423229163816909</v>
      </c>
      <c r="H973" s="307">
        <f t="shared" ca="1" si="447"/>
        <v>-114.72105730728894</v>
      </c>
      <c r="I973" s="304">
        <f t="shared" ca="1" si="448"/>
        <v>114.83181619261859</v>
      </c>
      <c r="J973" s="306">
        <f t="shared" ca="1" si="449"/>
        <v>890.86852944611644</v>
      </c>
      <c r="K973" s="307">
        <f t="shared" ca="1" si="450"/>
        <v>-15.195993259483998</v>
      </c>
      <c r="L973" s="304">
        <f t="shared" ca="1" si="435"/>
        <v>890.99812287604084</v>
      </c>
      <c r="M973" s="306">
        <f t="shared" ca="1" si="451"/>
        <v>-1.526871699728708</v>
      </c>
      <c r="N973" s="304">
        <f t="shared" ca="1" si="452"/>
        <v>-87.483304252421291</v>
      </c>
      <c r="P973" s="310">
        <f t="shared" ca="1" si="453"/>
        <v>23</v>
      </c>
      <c r="Q973" s="304">
        <f t="shared" ca="1" si="454"/>
        <v>0</v>
      </c>
      <c r="R973" s="306">
        <f t="shared" ca="1" si="455"/>
        <v>0</v>
      </c>
      <c r="S973" s="307">
        <f t="shared" ca="1" si="456"/>
        <v>5.081000000000004</v>
      </c>
      <c r="T973" s="304">
        <f t="shared" ca="1" si="436"/>
        <v>49.844610000000038</v>
      </c>
      <c r="U973" s="311">
        <f t="shared" ca="1" si="437"/>
        <v>0</v>
      </c>
      <c r="V973" s="306">
        <f t="shared" ca="1" si="438"/>
        <v>1.2268629246237881</v>
      </c>
      <c r="W973" s="304">
        <f t="shared" ca="1" si="439"/>
        <v>49.673406993732293</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2.4244160635220169E-2</v>
      </c>
      <c r="AH973" s="304">
        <f t="shared" ca="1" si="463"/>
        <v>-9.7762936253465611</v>
      </c>
    </row>
    <row r="974" spans="1:34" x14ac:dyDescent="0.2">
      <c r="A974" s="347">
        <f t="shared" ca="1" si="441"/>
        <v>1E-4</v>
      </c>
      <c r="B974" s="304">
        <f t="shared" ca="1" si="442"/>
        <v>42.436600000001548</v>
      </c>
      <c r="D974" s="306">
        <f t="shared" ca="1" si="443"/>
        <v>-0.42928249027491916</v>
      </c>
      <c r="E974" s="307">
        <f t="shared" ca="1" si="444"/>
        <v>-4.3124299150523626E-2</v>
      </c>
      <c r="F974" s="304">
        <f t="shared" ca="1" si="445"/>
        <v>0.43144311517726175</v>
      </c>
      <c r="G974" s="306">
        <f t="shared" ca="1" si="446"/>
        <v>5.0422799881326634</v>
      </c>
      <c r="H974" s="307">
        <f t="shared" ca="1" si="447"/>
        <v>-114.72106161971885</v>
      </c>
      <c r="I974" s="304">
        <f t="shared" ca="1" si="448"/>
        <v>114.83181861589605</v>
      </c>
      <c r="J974" s="306">
        <f t="shared" ca="1" si="449"/>
        <v>890.86852944611644</v>
      </c>
      <c r="K974" s="307">
        <f t="shared" ca="1" si="450"/>
        <v>-15.207465365430348</v>
      </c>
      <c r="L974" s="304">
        <f t="shared" ca="1" si="435"/>
        <v>890.99831860690222</v>
      </c>
      <c r="M974" s="306">
        <f t="shared" ca="1" si="451"/>
        <v>-1.5268720748529971</v>
      </c>
      <c r="N974" s="304">
        <f t="shared" ca="1" si="452"/>
        <v>-87.483325745459851</v>
      </c>
      <c r="P974" s="310">
        <f t="shared" ca="1" si="453"/>
        <v>23</v>
      </c>
      <c r="Q974" s="304">
        <f t="shared" ca="1" si="454"/>
        <v>0</v>
      </c>
      <c r="R974" s="306">
        <f t="shared" ca="1" si="455"/>
        <v>0</v>
      </c>
      <c r="S974" s="307">
        <f t="shared" ca="1" si="456"/>
        <v>5.081000000000004</v>
      </c>
      <c r="T974" s="304">
        <f t="shared" ca="1" si="436"/>
        <v>49.844610000000038</v>
      </c>
      <c r="U974" s="311">
        <f t="shared" ca="1" si="437"/>
        <v>0</v>
      </c>
      <c r="V974" s="306">
        <f t="shared" ca="1" si="438"/>
        <v>1.2268643320955539</v>
      </c>
      <c r="W974" s="304">
        <f t="shared" ca="1" si="439"/>
        <v>49.673466076159038</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2.4232693935635652E-2</v>
      </c>
      <c r="AH974" s="304">
        <f t="shared" ca="1" si="463"/>
        <v>-9.7763052536375223</v>
      </c>
    </row>
    <row r="975" spans="1:34" x14ac:dyDescent="0.2">
      <c r="A975" s="347">
        <f t="shared" ca="1" si="441"/>
        <v>1E-4</v>
      </c>
      <c r="B975" s="304">
        <f t="shared" ca="1" si="442"/>
        <v>42.436700000001551</v>
      </c>
      <c r="D975" s="306">
        <f t="shared" ca="1" si="443"/>
        <v>-0.42927933707439481</v>
      </c>
      <c r="E975" s="307">
        <f t="shared" ca="1" si="444"/>
        <v>-4.3112521222436584E-2</v>
      </c>
      <c r="F975" s="304">
        <f t="shared" ca="1" si="445"/>
        <v>0.43143880067187623</v>
      </c>
      <c r="G975" s="306">
        <f t="shared" ca="1" si="446"/>
        <v>5.0422370601989561</v>
      </c>
      <c r="H975" s="307">
        <f t="shared" ca="1" si="447"/>
        <v>-114.72106593097098</v>
      </c>
      <c r="I975" s="304">
        <f t="shared" ca="1" si="448"/>
        <v>114.83182103802689</v>
      </c>
      <c r="J975" s="306">
        <f t="shared" ca="1" si="449"/>
        <v>890.86852944611644</v>
      </c>
      <c r="K975" s="307">
        <f t="shared" ca="1" si="450"/>
        <v>-15.218937471807882</v>
      </c>
      <c r="L975" s="304">
        <f t="shared" ca="1" si="435"/>
        <v>890.99851448543779</v>
      </c>
      <c r="M975" s="306">
        <f t="shared" ca="1" si="451"/>
        <v>-1.5268724499740771</v>
      </c>
      <c r="N975" s="304">
        <f t="shared" ca="1" si="452"/>
        <v>-87.483347238314536</v>
      </c>
      <c r="P975" s="310">
        <f t="shared" ca="1" si="453"/>
        <v>23</v>
      </c>
      <c r="Q975" s="304">
        <f t="shared" ca="1" si="454"/>
        <v>0</v>
      </c>
      <c r="R975" s="306">
        <f t="shared" ca="1" si="455"/>
        <v>0</v>
      </c>
      <c r="S975" s="307">
        <f t="shared" ca="1" si="456"/>
        <v>5.081000000000004</v>
      </c>
      <c r="T975" s="304">
        <f t="shared" ca="1" si="436"/>
        <v>49.844610000000038</v>
      </c>
      <c r="U975" s="311">
        <f t="shared" ca="1" si="437"/>
        <v>0</v>
      </c>
      <c r="V975" s="306">
        <f t="shared" ca="1" si="438"/>
        <v>1.2268657395689884</v>
      </c>
      <c r="W975" s="304">
        <f t="shared" ca="1" si="439"/>
        <v>49.673525157666198</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2.4221227414285451E-2</v>
      </c>
      <c r="AH975" s="304">
        <f t="shared" ca="1" si="463"/>
        <v>-9.7763168817474906</v>
      </c>
    </row>
    <row r="976" spans="1:34" x14ac:dyDescent="0.2">
      <c r="A976" s="347">
        <f t="shared" ca="1" si="441"/>
        <v>1E-4</v>
      </c>
      <c r="B976" s="304">
        <f t="shared" ca="1" si="442"/>
        <v>42.436800000001554</v>
      </c>
      <c r="D976" s="306">
        <f t="shared" ca="1" si="443"/>
        <v>-0.42927618388849148</v>
      </c>
      <c r="E976" s="307">
        <f t="shared" ca="1" si="444"/>
        <v>-4.3100743477532788E-2</v>
      </c>
      <c r="F976" s="304">
        <f t="shared" ca="1" si="445"/>
        <v>0.43143448650076877</v>
      </c>
      <c r="G976" s="306">
        <f t="shared" ca="1" si="446"/>
        <v>5.0421941325805673</v>
      </c>
      <c r="H976" s="307">
        <f t="shared" ca="1" si="447"/>
        <v>-114.72107024104533</v>
      </c>
      <c r="I976" s="304">
        <f t="shared" ca="1" si="448"/>
        <v>114.83182345901108</v>
      </c>
      <c r="J976" s="306">
        <f t="shared" ca="1" si="449"/>
        <v>890.86852944611644</v>
      </c>
      <c r="K976" s="307">
        <f t="shared" ca="1" si="450"/>
        <v>-15.230409578616483</v>
      </c>
      <c r="L976" s="304">
        <f t="shared" ca="1" si="435"/>
        <v>890.99871051164735</v>
      </c>
      <c r="M976" s="306">
        <f t="shared" ca="1" si="451"/>
        <v>-1.5268728250919477</v>
      </c>
      <c r="N976" s="304">
        <f t="shared" ca="1" si="452"/>
        <v>-87.483368730985347</v>
      </c>
      <c r="P976" s="310">
        <f t="shared" ca="1" si="453"/>
        <v>23</v>
      </c>
      <c r="Q976" s="304">
        <f t="shared" ca="1" si="454"/>
        <v>0</v>
      </c>
      <c r="R976" s="306">
        <f t="shared" ca="1" si="455"/>
        <v>0</v>
      </c>
      <c r="S976" s="307">
        <f t="shared" ca="1" si="456"/>
        <v>5.081000000000004</v>
      </c>
      <c r="T976" s="304">
        <f t="shared" ca="1" si="436"/>
        <v>49.844610000000038</v>
      </c>
      <c r="U976" s="311">
        <f t="shared" ca="1" si="437"/>
        <v>0</v>
      </c>
      <c r="V976" s="306">
        <f t="shared" ca="1" si="438"/>
        <v>1.2268671470440919</v>
      </c>
      <c r="W976" s="304">
        <f t="shared" ca="1" si="439"/>
        <v>49.673584238253767</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2.4209761071157132E-2</v>
      </c>
      <c r="AH976" s="304">
        <f t="shared" ca="1" si="463"/>
        <v>-9.7763285096764729</v>
      </c>
    </row>
    <row r="977" spans="1:34" x14ac:dyDescent="0.2">
      <c r="A977" s="347">
        <f t="shared" ca="1" si="441"/>
        <v>1E-4</v>
      </c>
      <c r="B977" s="304">
        <f t="shared" ca="1" si="442"/>
        <v>42.436900000001557</v>
      </c>
      <c r="D977" s="306">
        <f t="shared" ca="1" si="443"/>
        <v>-0.42927303071721168</v>
      </c>
      <c r="E977" s="307">
        <f t="shared" ca="1" si="444"/>
        <v>-4.3088965915808686E-2</v>
      </c>
      <c r="F977" s="304">
        <f t="shared" ca="1" si="445"/>
        <v>0.4314301726639363</v>
      </c>
      <c r="G977" s="306">
        <f t="shared" ca="1" si="446"/>
        <v>5.0421512052774959</v>
      </c>
      <c r="H977" s="307">
        <f t="shared" ca="1" si="447"/>
        <v>-114.72107454994192</v>
      </c>
      <c r="I977" s="304">
        <f t="shared" ca="1" si="448"/>
        <v>114.83182587884865</v>
      </c>
      <c r="J977" s="306">
        <f t="shared" ca="1" si="449"/>
        <v>890.86852944611644</v>
      </c>
      <c r="K977" s="307">
        <f t="shared" ca="1" si="450"/>
        <v>-15.241881685856033</v>
      </c>
      <c r="L977" s="304">
        <f t="shared" ca="1" si="435"/>
        <v>890.99890668553098</v>
      </c>
      <c r="M977" s="306">
        <f t="shared" ca="1" si="451"/>
        <v>-1.5268732002066085</v>
      </c>
      <c r="N977" s="304">
        <f t="shared" ca="1" si="452"/>
        <v>-87.483390223472242</v>
      </c>
      <c r="P977" s="310">
        <f t="shared" ca="1" si="453"/>
        <v>23</v>
      </c>
      <c r="Q977" s="304">
        <f t="shared" ca="1" si="454"/>
        <v>0</v>
      </c>
      <c r="R977" s="306">
        <f t="shared" ca="1" si="455"/>
        <v>0</v>
      </c>
      <c r="S977" s="307">
        <f t="shared" ca="1" si="456"/>
        <v>5.081000000000004</v>
      </c>
      <c r="T977" s="304">
        <f t="shared" ca="1" si="436"/>
        <v>49.844610000000038</v>
      </c>
      <c r="U977" s="311">
        <f t="shared" ca="1" si="437"/>
        <v>0</v>
      </c>
      <c r="V977" s="306">
        <f t="shared" ca="1" si="438"/>
        <v>1.226868554520864</v>
      </c>
      <c r="W977" s="304">
        <f t="shared" ca="1" si="439"/>
        <v>49.673643317921723</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2.4198294906254247E-2</v>
      </c>
      <c r="AH977" s="304">
        <f t="shared" ca="1" si="463"/>
        <v>-9.7763401374244694</v>
      </c>
    </row>
    <row r="978" spans="1:34" x14ac:dyDescent="0.2">
      <c r="A978" s="347">
        <f t="shared" ca="1" si="441"/>
        <v>1E-4</v>
      </c>
      <c r="B978" s="304">
        <f t="shared" ca="1" si="442"/>
        <v>42.437000000001561</v>
      </c>
      <c r="D978" s="306">
        <f t="shared" ca="1" si="443"/>
        <v>-0.42926987756055757</v>
      </c>
      <c r="E978" s="307">
        <f t="shared" ca="1" si="444"/>
        <v>-4.3077188537269606E-2</v>
      </c>
      <c r="F978" s="304">
        <f t="shared" ca="1" si="445"/>
        <v>0.43142585916137616</v>
      </c>
      <c r="G978" s="306">
        <f t="shared" ca="1" si="446"/>
        <v>5.0421082782897395</v>
      </c>
      <c r="H978" s="307">
        <f t="shared" ca="1" si="447"/>
        <v>-114.72107885766077</v>
      </c>
      <c r="I978" s="304">
        <f t="shared" ca="1" si="448"/>
        <v>114.8318282975396</v>
      </c>
      <c r="J978" s="306">
        <f t="shared" ca="1" si="449"/>
        <v>890.86852944611644</v>
      </c>
      <c r="K978" s="307">
        <f t="shared" ca="1" si="450"/>
        <v>-15.253353793526413</v>
      </c>
      <c r="L978" s="304">
        <f t="shared" ca="1" si="435"/>
        <v>890.99910300708859</v>
      </c>
      <c r="M978" s="306">
        <f t="shared" ca="1" si="451"/>
        <v>-1.5268735753180602</v>
      </c>
      <c r="N978" s="304">
        <f t="shared" ca="1" si="452"/>
        <v>-87.483411715775276</v>
      </c>
      <c r="P978" s="310">
        <f t="shared" ca="1" si="453"/>
        <v>23</v>
      </c>
      <c r="Q978" s="304">
        <f t="shared" ca="1" si="454"/>
        <v>0</v>
      </c>
      <c r="R978" s="306">
        <f t="shared" ca="1" si="455"/>
        <v>0</v>
      </c>
      <c r="S978" s="307">
        <f t="shared" ca="1" si="456"/>
        <v>5.081000000000004</v>
      </c>
      <c r="T978" s="304">
        <f t="shared" ca="1" si="436"/>
        <v>49.844610000000038</v>
      </c>
      <c r="U978" s="311">
        <f t="shared" ca="1" si="437"/>
        <v>0</v>
      </c>
      <c r="V978" s="306">
        <f t="shared" ca="1" si="438"/>
        <v>1.2268699619993049</v>
      </c>
      <c r="W978" s="304">
        <f t="shared" ca="1" si="439"/>
        <v>49.673702396670102</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2.4186828919578574E-2</v>
      </c>
      <c r="AH978" s="304">
        <f t="shared" ca="1" si="463"/>
        <v>-9.7763517649914746</v>
      </c>
    </row>
    <row r="979" spans="1:34" x14ac:dyDescent="0.2">
      <c r="A979" s="347">
        <f t="shared" ca="1" si="441"/>
        <v>1E-4</v>
      </c>
      <c r="B979" s="304">
        <f t="shared" ca="1" si="442"/>
        <v>42.437100000001564</v>
      </c>
      <c r="D979" s="306">
        <f t="shared" ca="1" si="443"/>
        <v>-0.42926672441852565</v>
      </c>
      <c r="E979" s="307">
        <f t="shared" ca="1" si="444"/>
        <v>-4.3065411341906668E-2</v>
      </c>
      <c r="F979" s="304">
        <f t="shared" ca="1" si="445"/>
        <v>0.43142154599307864</v>
      </c>
      <c r="G979" s="306">
        <f t="shared" ca="1" si="446"/>
        <v>5.042065351617298</v>
      </c>
      <c r="H979" s="307">
        <f t="shared" ca="1" si="447"/>
        <v>-114.7210831642019</v>
      </c>
      <c r="I979" s="304">
        <f t="shared" ca="1" si="448"/>
        <v>114.831830715084</v>
      </c>
      <c r="J979" s="306">
        <f t="shared" ca="1" si="449"/>
        <v>890.86852944611644</v>
      </c>
      <c r="K979" s="307">
        <f t="shared" ca="1" si="450"/>
        <v>-15.264825901627507</v>
      </c>
      <c r="L979" s="304">
        <f t="shared" ca="1" si="435"/>
        <v>890.99929947632006</v>
      </c>
      <c r="M979" s="306">
        <f t="shared" ca="1" si="451"/>
        <v>-1.5268739504263025</v>
      </c>
      <c r="N979" s="304">
        <f t="shared" ca="1" si="452"/>
        <v>-87.483433207894421</v>
      </c>
      <c r="P979" s="310">
        <f t="shared" ca="1" si="453"/>
        <v>23</v>
      </c>
      <c r="Q979" s="304">
        <f t="shared" ca="1" si="454"/>
        <v>0</v>
      </c>
      <c r="R979" s="306">
        <f t="shared" ca="1" si="455"/>
        <v>0</v>
      </c>
      <c r="S979" s="307">
        <f t="shared" ca="1" si="456"/>
        <v>5.081000000000004</v>
      </c>
      <c r="T979" s="304">
        <f t="shared" ca="1" si="436"/>
        <v>49.844610000000038</v>
      </c>
      <c r="U979" s="311">
        <f t="shared" ca="1" si="437"/>
        <v>0</v>
      </c>
      <c r="V979" s="306">
        <f t="shared" ca="1" si="438"/>
        <v>1.2268713694794147</v>
      </c>
      <c r="W979" s="304">
        <f t="shared" ca="1" si="439"/>
        <v>49.673761474498953</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2.4175363111124781E-2</v>
      </c>
      <c r="AH979" s="304">
        <f t="shared" ca="1" si="463"/>
        <v>-9.7763633923774975</v>
      </c>
    </row>
    <row r="980" spans="1:34" x14ac:dyDescent="0.2">
      <c r="A980" s="347">
        <f t="shared" ca="1" si="441"/>
        <v>1E-4</v>
      </c>
      <c r="B980" s="304">
        <f t="shared" ca="1" si="442"/>
        <v>42.437200000001567</v>
      </c>
      <c r="D980" s="306">
        <f t="shared" ca="1" si="443"/>
        <v>-0.4292635712911187</v>
      </c>
      <c r="E980" s="307">
        <f t="shared" ca="1" si="444"/>
        <v>-4.3053634329714541E-2</v>
      </c>
      <c r="F980" s="304">
        <f t="shared" ca="1" si="445"/>
        <v>0.43141723315904074</v>
      </c>
      <c r="G980" s="306">
        <f t="shared" ca="1" si="446"/>
        <v>5.0420224252601686</v>
      </c>
      <c r="H980" s="307">
        <f t="shared" ca="1" si="447"/>
        <v>-114.72108746956533</v>
      </c>
      <c r="I980" s="304">
        <f t="shared" ca="1" si="448"/>
        <v>114.83183313148183</v>
      </c>
      <c r="J980" s="306">
        <f t="shared" ca="1" si="449"/>
        <v>890.86852944611644</v>
      </c>
      <c r="K980" s="307">
        <f t="shared" ca="1" si="450"/>
        <v>-15.276298010159195</v>
      </c>
      <c r="L980" s="304">
        <f t="shared" ca="1" si="435"/>
        <v>890.99949609322516</v>
      </c>
      <c r="M980" s="306">
        <f t="shared" ca="1" si="451"/>
        <v>-1.5268743255313355</v>
      </c>
      <c r="N980" s="304">
        <f t="shared" ca="1" si="452"/>
        <v>-87.483454699829679</v>
      </c>
      <c r="P980" s="310">
        <f t="shared" ca="1" si="453"/>
        <v>23</v>
      </c>
      <c r="Q980" s="304">
        <f t="shared" ca="1" si="454"/>
        <v>0</v>
      </c>
      <c r="R980" s="306">
        <f t="shared" ca="1" si="455"/>
        <v>0</v>
      </c>
      <c r="S980" s="307">
        <f t="shared" ca="1" si="456"/>
        <v>5.081000000000004</v>
      </c>
      <c r="T980" s="304">
        <f t="shared" ca="1" si="436"/>
        <v>49.844610000000038</v>
      </c>
      <c r="U980" s="311">
        <f t="shared" ca="1" si="437"/>
        <v>0</v>
      </c>
      <c r="V980" s="306">
        <f t="shared" ca="1" si="438"/>
        <v>1.2268727769611929</v>
      </c>
      <c r="W980" s="304">
        <f t="shared" ca="1" si="439"/>
        <v>49.673820551408234</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2.4163897480885765E-2</v>
      </c>
      <c r="AH980" s="304">
        <f t="shared" ca="1" si="463"/>
        <v>-9.7763750195825452</v>
      </c>
    </row>
    <row r="981" spans="1:34" x14ac:dyDescent="0.2">
      <c r="A981" s="347">
        <f t="shared" ca="1" si="441"/>
        <v>1E-4</v>
      </c>
      <c r="B981" s="304">
        <f t="shared" ca="1" si="442"/>
        <v>42.437300000001571</v>
      </c>
      <c r="D981" s="306">
        <f t="shared" ca="1" si="443"/>
        <v>-0.42926041817833449</v>
      </c>
      <c r="E981" s="307">
        <f t="shared" ca="1" si="444"/>
        <v>-4.3041857500696779E-2</v>
      </c>
      <c r="F981" s="304">
        <f t="shared" ca="1" si="445"/>
        <v>0.43141292065925529</v>
      </c>
      <c r="G981" s="306">
        <f t="shared" ca="1" si="446"/>
        <v>5.0419794992183506</v>
      </c>
      <c r="H981" s="307">
        <f t="shared" ca="1" si="447"/>
        <v>-114.72109177375108</v>
      </c>
      <c r="I981" s="304">
        <f t="shared" ca="1" si="448"/>
        <v>114.8318355467331</v>
      </c>
      <c r="J981" s="306">
        <f t="shared" ca="1" si="449"/>
        <v>890.86852944611644</v>
      </c>
      <c r="K981" s="307">
        <f t="shared" ca="1" si="450"/>
        <v>-15.28777011912136</v>
      </c>
      <c r="L981" s="304">
        <f t="shared" ca="1" si="435"/>
        <v>890.99969285780401</v>
      </c>
      <c r="M981" s="306">
        <f t="shared" ca="1" si="451"/>
        <v>-1.5268747006331591</v>
      </c>
      <c r="N981" s="304">
        <f t="shared" ca="1" si="452"/>
        <v>-87.483476191581062</v>
      </c>
      <c r="P981" s="310">
        <f t="shared" ca="1" si="453"/>
        <v>23</v>
      </c>
      <c r="Q981" s="304">
        <f t="shared" ca="1" si="454"/>
        <v>0</v>
      </c>
      <c r="R981" s="306">
        <f t="shared" ca="1" si="455"/>
        <v>0</v>
      </c>
      <c r="S981" s="307">
        <f t="shared" ca="1" si="456"/>
        <v>5.081000000000004</v>
      </c>
      <c r="T981" s="304">
        <f t="shared" ca="1" si="436"/>
        <v>49.844610000000038</v>
      </c>
      <c r="U981" s="311">
        <f t="shared" ca="1" si="437"/>
        <v>0</v>
      </c>
      <c r="V981" s="306">
        <f t="shared" ca="1" si="438"/>
        <v>1.2268741844446398</v>
      </c>
      <c r="W981" s="304">
        <f t="shared" ca="1" si="439"/>
        <v>49.673879627397952</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2.4152432028866855E-2</v>
      </c>
      <c r="AH981" s="304">
        <f t="shared" ca="1" si="463"/>
        <v>-9.7763866466066123</v>
      </c>
    </row>
    <row r="982" spans="1:34" x14ac:dyDescent="0.2">
      <c r="A982" s="347">
        <f t="shared" ca="1" si="441"/>
        <v>1E-4</v>
      </c>
      <c r="B982" s="304">
        <f t="shared" ca="1" si="442"/>
        <v>42.437400000001574</v>
      </c>
      <c r="D982" s="306">
        <f t="shared" ca="1" si="443"/>
        <v>-0.42925726508017564</v>
      </c>
      <c r="E982" s="307">
        <f t="shared" ca="1" si="444"/>
        <v>-4.3030080854855157E-2</v>
      </c>
      <c r="F982" s="304">
        <f t="shared" ca="1" si="445"/>
        <v>0.4314086084937197</v>
      </c>
      <c r="G982" s="306">
        <f t="shared" ca="1" si="446"/>
        <v>5.0419365734918422</v>
      </c>
      <c r="H982" s="307">
        <f t="shared" ca="1" si="447"/>
        <v>-114.72109607675917</v>
      </c>
      <c r="I982" s="304">
        <f t="shared" ca="1" si="448"/>
        <v>114.83183796083785</v>
      </c>
      <c r="J982" s="306">
        <f t="shared" ca="1" si="449"/>
        <v>890.86852944611644</v>
      </c>
      <c r="K982" s="307">
        <f t="shared" ca="1" si="450"/>
        <v>-15.299242228513885</v>
      </c>
      <c r="L982" s="304">
        <f t="shared" ca="1" si="435"/>
        <v>890.99988977005648</v>
      </c>
      <c r="M982" s="306">
        <f t="shared" ca="1" si="451"/>
        <v>-1.5268750757317735</v>
      </c>
      <c r="N982" s="304">
        <f t="shared" ca="1" si="452"/>
        <v>-87.48349768314857</v>
      </c>
      <c r="P982" s="310">
        <f t="shared" ca="1" si="453"/>
        <v>23</v>
      </c>
      <c r="Q982" s="304">
        <f t="shared" ca="1" si="454"/>
        <v>0</v>
      </c>
      <c r="R982" s="306">
        <f t="shared" ca="1" si="455"/>
        <v>0</v>
      </c>
      <c r="S982" s="307">
        <f t="shared" ca="1" si="456"/>
        <v>5.081000000000004</v>
      </c>
      <c r="T982" s="304">
        <f t="shared" ca="1" si="436"/>
        <v>49.844610000000038</v>
      </c>
      <c r="U982" s="311">
        <f t="shared" ca="1" si="437"/>
        <v>0</v>
      </c>
      <c r="V982" s="306">
        <f t="shared" ca="1" si="438"/>
        <v>1.2268755919297556</v>
      </c>
      <c r="W982" s="304">
        <f t="shared" ca="1" si="439"/>
        <v>49.673938702468156</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2.414096675506805E-2</v>
      </c>
      <c r="AH982" s="304">
        <f t="shared" ca="1" si="463"/>
        <v>-9.776398273449697</v>
      </c>
    </row>
    <row r="983" spans="1:34" x14ac:dyDescent="0.2">
      <c r="A983" s="347">
        <f t="shared" ca="1" si="441"/>
        <v>1E-4</v>
      </c>
      <c r="B983" s="304">
        <f t="shared" ca="1" si="442"/>
        <v>42.437500000001577</v>
      </c>
      <c r="D983" s="306">
        <f t="shared" ca="1" si="443"/>
        <v>-0.42925411199664065</v>
      </c>
      <c r="E983" s="307">
        <f t="shared" ca="1" si="444"/>
        <v>-4.3018304392180795E-2</v>
      </c>
      <c r="F983" s="304">
        <f t="shared" ca="1" si="445"/>
        <v>0.43140429666242641</v>
      </c>
      <c r="G983" s="306">
        <f t="shared" ca="1" si="446"/>
        <v>5.0418936480806424</v>
      </c>
      <c r="H983" s="307">
        <f t="shared" ca="1" si="447"/>
        <v>-114.72110037858961</v>
      </c>
      <c r="I983" s="304">
        <f t="shared" ca="1" si="448"/>
        <v>114.83184037379611</v>
      </c>
      <c r="J983" s="306">
        <f t="shared" ca="1" si="449"/>
        <v>890.86852944611644</v>
      </c>
      <c r="K983" s="307">
        <f t="shared" ca="1" si="450"/>
        <v>-15.310714338336652</v>
      </c>
      <c r="L983" s="304">
        <f t="shared" ca="1" si="435"/>
        <v>891.00008682998237</v>
      </c>
      <c r="M983" s="306">
        <f t="shared" ca="1" si="451"/>
        <v>-1.5268754508271787</v>
      </c>
      <c r="N983" s="304">
        <f t="shared" ca="1" si="452"/>
        <v>-87.483519174532205</v>
      </c>
      <c r="P983" s="310">
        <f t="shared" ca="1" si="453"/>
        <v>23</v>
      </c>
      <c r="Q983" s="304">
        <f t="shared" ca="1" si="454"/>
        <v>0</v>
      </c>
      <c r="R983" s="306">
        <f t="shared" ca="1" si="455"/>
        <v>0</v>
      </c>
      <c r="S983" s="307">
        <f t="shared" ca="1" si="456"/>
        <v>5.081000000000004</v>
      </c>
      <c r="T983" s="304">
        <f t="shared" ca="1" si="436"/>
        <v>49.844610000000038</v>
      </c>
      <c r="U983" s="311">
        <f t="shared" ca="1" si="437"/>
        <v>0</v>
      </c>
      <c r="V983" s="306">
        <f t="shared" ca="1" si="438"/>
        <v>1.22687699941654</v>
      </c>
      <c r="W983" s="304">
        <f t="shared" ca="1" si="439"/>
        <v>49.673997776618869</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2.4129501659475139E-2</v>
      </c>
      <c r="AH983" s="304">
        <f t="shared" ca="1" si="463"/>
        <v>-9.7764099001118119</v>
      </c>
    </row>
    <row r="984" spans="1:34" x14ac:dyDescent="0.2">
      <c r="A984" s="347">
        <f t="shared" ca="1" si="441"/>
        <v>1E-4</v>
      </c>
      <c r="B984" s="304">
        <f t="shared" ca="1" si="442"/>
        <v>42.437600000001581</v>
      </c>
      <c r="D984" s="306">
        <f t="shared" ca="1" si="443"/>
        <v>-0.42925095892773013</v>
      </c>
      <c r="E984" s="307">
        <f t="shared" ca="1" si="444"/>
        <v>-4.3006528112663034E-2</v>
      </c>
      <c r="F984" s="304">
        <f t="shared" ca="1" si="445"/>
        <v>0.43139998516536965</v>
      </c>
      <c r="G984" s="306">
        <f t="shared" ca="1" si="446"/>
        <v>5.0418507229847496</v>
      </c>
      <c r="H984" s="307">
        <f t="shared" ca="1" si="447"/>
        <v>-114.72110467924242</v>
      </c>
      <c r="I984" s="304">
        <f t="shared" ca="1" si="448"/>
        <v>114.83184278560785</v>
      </c>
      <c r="J984" s="306">
        <f t="shared" ca="1" si="449"/>
        <v>890.86852944611644</v>
      </c>
      <c r="K984" s="307">
        <f t="shared" ca="1" si="450"/>
        <v>-15.322186448589543</v>
      </c>
      <c r="L984" s="304">
        <f t="shared" ca="1" si="435"/>
        <v>891.00028403758176</v>
      </c>
      <c r="M984" s="306">
        <f t="shared" ca="1" si="451"/>
        <v>-1.5268758259193747</v>
      </c>
      <c r="N984" s="304">
        <f t="shared" ca="1" si="452"/>
        <v>-87.483540665731951</v>
      </c>
      <c r="P984" s="310">
        <f t="shared" ca="1" si="453"/>
        <v>23</v>
      </c>
      <c r="Q984" s="304">
        <f t="shared" ca="1" si="454"/>
        <v>0</v>
      </c>
      <c r="R984" s="306">
        <f t="shared" ca="1" si="455"/>
        <v>0</v>
      </c>
      <c r="S984" s="307">
        <f t="shared" ca="1" si="456"/>
        <v>5.081000000000004</v>
      </c>
      <c r="T984" s="304">
        <f t="shared" ca="1" si="436"/>
        <v>49.844610000000038</v>
      </c>
      <c r="U984" s="311">
        <f t="shared" ca="1" si="437"/>
        <v>0</v>
      </c>
      <c r="V984" s="306">
        <f t="shared" ca="1" si="438"/>
        <v>1.2268784069049936</v>
      </c>
      <c r="W984" s="304">
        <f t="shared" ca="1" si="439"/>
        <v>49.674056849850068</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2.4118036742091675E-2</v>
      </c>
      <c r="AH984" s="304">
        <f t="shared" ca="1" si="463"/>
        <v>-9.7764215265929604</v>
      </c>
    </row>
    <row r="985" spans="1:34" x14ac:dyDescent="0.2">
      <c r="A985" s="347">
        <f t="shared" ca="1" si="441"/>
        <v>1E-4</v>
      </c>
      <c r="B985" s="304">
        <f t="shared" ca="1" si="442"/>
        <v>42.437700000001584</v>
      </c>
      <c r="D985" s="306">
        <f t="shared" ca="1" si="443"/>
        <v>-0.42924780587344408</v>
      </c>
      <c r="E985" s="307">
        <f t="shared" ca="1" si="444"/>
        <v>-4.2994752016314308E-2</v>
      </c>
      <c r="F985" s="304">
        <f t="shared" ca="1" si="445"/>
        <v>0.43139567400254525</v>
      </c>
      <c r="G985" s="306">
        <f t="shared" ca="1" si="446"/>
        <v>5.0418077982041618</v>
      </c>
      <c r="H985" s="307">
        <f t="shared" ca="1" si="447"/>
        <v>-114.72110897871762</v>
      </c>
      <c r="I985" s="304">
        <f t="shared" ca="1" si="448"/>
        <v>114.83184519627314</v>
      </c>
      <c r="J985" s="306">
        <f t="shared" ca="1" si="449"/>
        <v>890.86852944611644</v>
      </c>
      <c r="K985" s="307">
        <f t="shared" ca="1" si="450"/>
        <v>-15.333658559272441</v>
      </c>
      <c r="L985" s="304">
        <f t="shared" ca="1" si="435"/>
        <v>891.00048139285445</v>
      </c>
      <c r="M985" s="306">
        <f t="shared" ca="1" si="451"/>
        <v>-1.5268762010083616</v>
      </c>
      <c r="N985" s="304">
        <f t="shared" ca="1" si="452"/>
        <v>-87.483562156747851</v>
      </c>
      <c r="P985" s="310">
        <f t="shared" ca="1" si="453"/>
        <v>23</v>
      </c>
      <c r="Q985" s="304">
        <f t="shared" ca="1" si="454"/>
        <v>0</v>
      </c>
      <c r="R985" s="306">
        <f t="shared" ca="1" si="455"/>
        <v>0</v>
      </c>
      <c r="S985" s="307">
        <f t="shared" ca="1" si="456"/>
        <v>5.081000000000004</v>
      </c>
      <c r="T985" s="304">
        <f t="shared" ca="1" si="436"/>
        <v>49.844610000000038</v>
      </c>
      <c r="U985" s="311">
        <f t="shared" ca="1" si="437"/>
        <v>0</v>
      </c>
      <c r="V985" s="306">
        <f t="shared" ca="1" si="438"/>
        <v>1.2268798143951156</v>
      </c>
      <c r="W985" s="304">
        <f t="shared" ca="1" si="439"/>
        <v>49.674115922161775</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2.4106572002915883E-2</v>
      </c>
      <c r="AH985" s="304">
        <f t="shared" ca="1" si="463"/>
        <v>-9.7764331528931372</v>
      </c>
    </row>
    <row r="986" spans="1:34" x14ac:dyDescent="0.2">
      <c r="A986" s="347">
        <f t="shared" ca="1" si="441"/>
        <v>1E-4</v>
      </c>
      <c r="B986" s="304">
        <f t="shared" ca="1" si="442"/>
        <v>42.437800000001587</v>
      </c>
      <c r="D986" s="306">
        <f t="shared" ca="1" si="443"/>
        <v>-0.42924465283378094</v>
      </c>
      <c r="E986" s="307">
        <f t="shared" ca="1" si="444"/>
        <v>-4.298297610312396E-2</v>
      </c>
      <c r="F986" s="304">
        <f t="shared" ca="1" si="445"/>
        <v>0.43139136317394539</v>
      </c>
      <c r="G986" s="306">
        <f t="shared" ca="1" si="446"/>
        <v>5.0417648737388783</v>
      </c>
      <c r="H986" s="307">
        <f t="shared" ca="1" si="447"/>
        <v>-114.72111327701523</v>
      </c>
      <c r="I986" s="304">
        <f t="shared" ca="1" si="448"/>
        <v>114.83184760579196</v>
      </c>
      <c r="J986" s="306">
        <f t="shared" ca="1" si="449"/>
        <v>890.86852944611644</v>
      </c>
      <c r="K986" s="307">
        <f t="shared" ca="1" si="450"/>
        <v>-15.345130670385227</v>
      </c>
      <c r="L986" s="304">
        <f t="shared" ca="1" si="435"/>
        <v>891.00067889580043</v>
      </c>
      <c r="M986" s="306">
        <f t="shared" ca="1" si="451"/>
        <v>-1.5268765760941392</v>
      </c>
      <c r="N986" s="304">
        <f t="shared" ca="1" si="452"/>
        <v>-87.483583647579863</v>
      </c>
      <c r="P986" s="310">
        <f t="shared" ca="1" si="453"/>
        <v>23</v>
      </c>
      <c r="Q986" s="304">
        <f t="shared" ca="1" si="454"/>
        <v>0</v>
      </c>
      <c r="R986" s="306">
        <f t="shared" ca="1" si="455"/>
        <v>0</v>
      </c>
      <c r="S986" s="307">
        <f t="shared" ca="1" si="456"/>
        <v>5.081000000000004</v>
      </c>
      <c r="T986" s="304">
        <f t="shared" ca="1" si="436"/>
        <v>49.844610000000038</v>
      </c>
      <c r="U986" s="311">
        <f t="shared" ca="1" si="437"/>
        <v>0</v>
      </c>
      <c r="V986" s="306">
        <f t="shared" ca="1" si="438"/>
        <v>1.2268812218869063</v>
      </c>
      <c r="W986" s="304">
        <f t="shared" ca="1" si="439"/>
        <v>49.674174993553997</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2.4095107441947761E-2</v>
      </c>
      <c r="AH986" s="304">
        <f t="shared" ca="1" si="463"/>
        <v>-9.7764447790123477</v>
      </c>
    </row>
    <row r="987" spans="1:34" x14ac:dyDescent="0.2">
      <c r="A987" s="347">
        <f t="shared" ca="1" si="441"/>
        <v>1E-4</v>
      </c>
      <c r="B987" s="304">
        <f t="shared" ca="1" si="442"/>
        <v>42.437900000001591</v>
      </c>
      <c r="D987" s="306">
        <f t="shared" ca="1" si="443"/>
        <v>-0.42924149980874526</v>
      </c>
      <c r="E987" s="307">
        <f t="shared" ca="1" si="444"/>
        <v>-4.2971200373095542E-2</v>
      </c>
      <c r="F987" s="304">
        <f t="shared" ca="1" si="445"/>
        <v>0.43138705267956962</v>
      </c>
      <c r="G987" s="306">
        <f t="shared" ca="1" si="446"/>
        <v>5.0417219495888972</v>
      </c>
      <c r="H987" s="307">
        <f t="shared" ca="1" si="447"/>
        <v>-114.72111757413528</v>
      </c>
      <c r="I987" s="304">
        <f t="shared" ca="1" si="448"/>
        <v>114.83185001416435</v>
      </c>
      <c r="J987" s="306">
        <f t="shared" ca="1" si="449"/>
        <v>890.86852944611644</v>
      </c>
      <c r="K987" s="307">
        <f t="shared" ca="1" si="450"/>
        <v>-15.356602781927785</v>
      </c>
      <c r="L987" s="304">
        <f t="shared" ca="1" si="435"/>
        <v>891.00087654641959</v>
      </c>
      <c r="M987" s="306">
        <f t="shared" ca="1" si="451"/>
        <v>-1.5268769511767077</v>
      </c>
      <c r="N987" s="304">
        <f t="shared" ca="1" si="452"/>
        <v>-87.483605138228015</v>
      </c>
      <c r="P987" s="310">
        <f t="shared" ca="1" si="453"/>
        <v>23</v>
      </c>
      <c r="Q987" s="304">
        <f t="shared" ca="1" si="454"/>
        <v>0</v>
      </c>
      <c r="R987" s="306">
        <f t="shared" ca="1" si="455"/>
        <v>0</v>
      </c>
      <c r="S987" s="307">
        <f t="shared" ca="1" si="456"/>
        <v>5.081000000000004</v>
      </c>
      <c r="T987" s="304">
        <f t="shared" ca="1" si="436"/>
        <v>49.844610000000038</v>
      </c>
      <c r="U987" s="311">
        <f t="shared" ca="1" si="437"/>
        <v>0</v>
      </c>
      <c r="V987" s="306">
        <f t="shared" ca="1" si="438"/>
        <v>1.2268826293803654</v>
      </c>
      <c r="W987" s="304">
        <f t="shared" ca="1" si="439"/>
        <v>49.674234064026741</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2.4083643059181981E-2</v>
      </c>
      <c r="AH987" s="304">
        <f t="shared" ca="1" si="463"/>
        <v>-9.7764564049505918</v>
      </c>
    </row>
    <row r="988" spans="1:34" x14ac:dyDescent="0.2">
      <c r="A988" s="347">
        <f t="shared" ca="1" si="441"/>
        <v>1E-4</v>
      </c>
      <c r="B988" s="304">
        <f t="shared" ca="1" si="442"/>
        <v>42.438000000001594</v>
      </c>
      <c r="D988" s="306">
        <f t="shared" ca="1" si="443"/>
        <v>-0.42923834679833339</v>
      </c>
      <c r="E988" s="307">
        <f t="shared" ca="1" si="444"/>
        <v>-4.2959424826221948E-2</v>
      </c>
      <c r="F988" s="304">
        <f t="shared" ca="1" si="445"/>
        <v>0.43138274251940834</v>
      </c>
      <c r="G988" s="306">
        <f t="shared" ca="1" si="446"/>
        <v>5.0416790257542177</v>
      </c>
      <c r="H988" s="307">
        <f t="shared" ca="1" si="447"/>
        <v>-114.72112187007777</v>
      </c>
      <c r="I988" s="304">
        <f t="shared" ca="1" si="448"/>
        <v>114.83185242139032</v>
      </c>
      <c r="J988" s="306">
        <f t="shared" ca="1" si="449"/>
        <v>890.86852944611644</v>
      </c>
      <c r="K988" s="307">
        <f t="shared" ca="1" si="450"/>
        <v>-15.368074893899996</v>
      </c>
      <c r="L988" s="304">
        <f t="shared" ca="1" si="435"/>
        <v>891.00107434471181</v>
      </c>
      <c r="M988" s="306">
        <f t="shared" ca="1" si="451"/>
        <v>-1.5268773262560673</v>
      </c>
      <c r="N988" s="304">
        <f t="shared" ca="1" si="452"/>
        <v>-87.483626628692292</v>
      </c>
      <c r="P988" s="310">
        <f t="shared" ca="1" si="453"/>
        <v>23</v>
      </c>
      <c r="Q988" s="304">
        <f t="shared" ca="1" si="454"/>
        <v>0</v>
      </c>
      <c r="R988" s="306">
        <f t="shared" ca="1" si="455"/>
        <v>0</v>
      </c>
      <c r="S988" s="307">
        <f t="shared" ca="1" si="456"/>
        <v>5.081000000000004</v>
      </c>
      <c r="T988" s="304">
        <f t="shared" ca="1" si="436"/>
        <v>49.844610000000038</v>
      </c>
      <c r="U988" s="311">
        <f t="shared" ca="1" si="437"/>
        <v>0</v>
      </c>
      <c r="V988" s="306">
        <f t="shared" ca="1" si="438"/>
        <v>1.2268840368754932</v>
      </c>
      <c r="W988" s="304">
        <f t="shared" ca="1" si="439"/>
        <v>49.674293133580036</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2.4072178854620319E-2</v>
      </c>
      <c r="AH988" s="304">
        <f t="shared" ca="1" si="463"/>
        <v>-9.7764680307078731</v>
      </c>
    </row>
    <row r="989" spans="1:34" x14ac:dyDescent="0.2">
      <c r="A989" s="347">
        <f t="shared" ca="1" si="441"/>
        <v>1E-4</v>
      </c>
      <c r="B989" s="304">
        <f t="shared" ca="1" si="442"/>
        <v>42.438100000001597</v>
      </c>
      <c r="D989" s="306">
        <f t="shared" ca="1" si="443"/>
        <v>-0.42923519380254554</v>
      </c>
      <c r="E989" s="307">
        <f t="shared" ca="1" si="444"/>
        <v>-4.2947649462503179E-2</v>
      </c>
      <c r="F989" s="304">
        <f t="shared" ca="1" si="445"/>
        <v>0.43137843269345638</v>
      </c>
      <c r="G989" s="306">
        <f t="shared" ca="1" si="446"/>
        <v>5.041636102234837</v>
      </c>
      <c r="H989" s="307">
        <f t="shared" ca="1" si="447"/>
        <v>-114.72112616484272</v>
      </c>
      <c r="I989" s="304">
        <f t="shared" ca="1" si="448"/>
        <v>114.83185482746988</v>
      </c>
      <c r="J989" s="306">
        <f t="shared" ca="1" si="449"/>
        <v>890.86852944611644</v>
      </c>
      <c r="K989" s="307">
        <f t="shared" ca="1" si="450"/>
        <v>-15.379547006301742</v>
      </c>
      <c r="L989" s="304">
        <f t="shared" ca="1" si="435"/>
        <v>891.00127229067698</v>
      </c>
      <c r="M989" s="306">
        <f t="shared" ca="1" si="451"/>
        <v>-1.5268777013322177</v>
      </c>
      <c r="N989" s="304">
        <f t="shared" ca="1" si="452"/>
        <v>-87.48364811897271</v>
      </c>
      <c r="P989" s="310">
        <f t="shared" ca="1" si="453"/>
        <v>23</v>
      </c>
      <c r="Q989" s="304">
        <f t="shared" ca="1" si="454"/>
        <v>0</v>
      </c>
      <c r="R989" s="306">
        <f t="shared" ca="1" si="455"/>
        <v>0</v>
      </c>
      <c r="S989" s="307">
        <f t="shared" ca="1" si="456"/>
        <v>5.081000000000004</v>
      </c>
      <c r="T989" s="304">
        <f t="shared" ca="1" si="436"/>
        <v>49.844610000000038</v>
      </c>
      <c r="U989" s="311">
        <f t="shared" ca="1" si="437"/>
        <v>0</v>
      </c>
      <c r="V989" s="306">
        <f t="shared" ca="1" si="438"/>
        <v>1.2268854443722896</v>
      </c>
      <c r="W989" s="304">
        <f t="shared" ca="1" si="439"/>
        <v>49.674352202213875</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2.4060714828257446E-2</v>
      </c>
      <c r="AH989" s="304">
        <f t="shared" ca="1" si="463"/>
        <v>-9.7764796562841951</v>
      </c>
    </row>
    <row r="990" spans="1:34" x14ac:dyDescent="0.2">
      <c r="A990" s="347">
        <f t="shared" ca="1" si="441"/>
        <v>1E-4</v>
      </c>
      <c r="B990" s="304">
        <f t="shared" ca="1" si="442"/>
        <v>42.438200000001601</v>
      </c>
      <c r="D990" s="306">
        <f t="shared" ca="1" si="443"/>
        <v>-0.42923204082138444</v>
      </c>
      <c r="E990" s="307">
        <f t="shared" ca="1" si="444"/>
        <v>-4.2935874281939235E-2</v>
      </c>
      <c r="F990" s="304">
        <f t="shared" ca="1" si="445"/>
        <v>0.4313741232017112</v>
      </c>
      <c r="G990" s="306">
        <f t="shared" ca="1" si="446"/>
        <v>5.0415931790307553</v>
      </c>
      <c r="H990" s="307">
        <f t="shared" ca="1" si="447"/>
        <v>-114.72113045843014</v>
      </c>
      <c r="I990" s="304">
        <f t="shared" ca="1" si="448"/>
        <v>114.83185723240305</v>
      </c>
      <c r="J990" s="306">
        <f t="shared" ca="1" si="449"/>
        <v>890.86852944611644</v>
      </c>
      <c r="K990" s="307">
        <f t="shared" ca="1" si="450"/>
        <v>-15.391019119132906</v>
      </c>
      <c r="L990" s="304">
        <f t="shared" ca="1" si="435"/>
        <v>891.0014703843151</v>
      </c>
      <c r="M990" s="306">
        <f t="shared" ca="1" si="451"/>
        <v>-1.526878076405159</v>
      </c>
      <c r="N990" s="304">
        <f t="shared" ca="1" si="452"/>
        <v>-87.483669609069253</v>
      </c>
      <c r="P990" s="310">
        <f t="shared" ca="1" si="453"/>
        <v>23</v>
      </c>
      <c r="Q990" s="304">
        <f t="shared" ca="1" si="454"/>
        <v>0</v>
      </c>
      <c r="R990" s="306">
        <f t="shared" ca="1" si="455"/>
        <v>0</v>
      </c>
      <c r="S990" s="307">
        <f t="shared" ca="1" si="456"/>
        <v>5.081000000000004</v>
      </c>
      <c r="T990" s="304">
        <f t="shared" ca="1" si="436"/>
        <v>49.844610000000038</v>
      </c>
      <c r="U990" s="311">
        <f t="shared" ca="1" si="437"/>
        <v>0</v>
      </c>
      <c r="V990" s="306">
        <f t="shared" ca="1" si="438"/>
        <v>1.2268868518707545</v>
      </c>
      <c r="W990" s="304">
        <f t="shared" ca="1" si="439"/>
        <v>49.674411269928271</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2.4049250980089809E-2</v>
      </c>
      <c r="AH990" s="304">
        <f t="shared" ca="1" si="463"/>
        <v>-9.7764912816795579</v>
      </c>
    </row>
    <row r="991" spans="1:34" x14ac:dyDescent="0.2">
      <c r="A991" s="347">
        <f t="shared" ca="1" si="441"/>
        <v>1E-4</v>
      </c>
      <c r="B991" s="304">
        <f t="shared" ca="1" si="442"/>
        <v>42.438300000001604</v>
      </c>
      <c r="D991" s="306">
        <f t="shared" ca="1" si="443"/>
        <v>-0.42922888785484825</v>
      </c>
      <c r="E991" s="307">
        <f t="shared" ca="1" si="444"/>
        <v>-4.2924099284524786E-2</v>
      </c>
      <c r="F991" s="304">
        <f t="shared" ca="1" si="445"/>
        <v>0.43136981404416519</v>
      </c>
      <c r="G991" s="306">
        <f t="shared" ca="1" si="446"/>
        <v>5.0415502561419698</v>
      </c>
      <c r="H991" s="307">
        <f t="shared" ca="1" si="447"/>
        <v>-114.72113475084006</v>
      </c>
      <c r="I991" s="304">
        <f t="shared" ca="1" si="448"/>
        <v>114.83185963618986</v>
      </c>
      <c r="J991" s="306">
        <f t="shared" ca="1" si="449"/>
        <v>890.86852944611644</v>
      </c>
      <c r="K991" s="307">
        <f t="shared" ca="1" si="450"/>
        <v>-15.40249123239337</v>
      </c>
      <c r="L991" s="304">
        <f t="shared" ca="1" si="435"/>
        <v>891.00166862562605</v>
      </c>
      <c r="M991" s="306">
        <f t="shared" ca="1" si="451"/>
        <v>-1.5268784514748917</v>
      </c>
      <c r="N991" s="304">
        <f t="shared" ca="1" si="452"/>
        <v>-87.483691098981964</v>
      </c>
      <c r="P991" s="310">
        <f t="shared" ca="1" si="453"/>
        <v>23</v>
      </c>
      <c r="Q991" s="304">
        <f t="shared" ca="1" si="454"/>
        <v>0</v>
      </c>
      <c r="R991" s="306">
        <f t="shared" ca="1" si="455"/>
        <v>0</v>
      </c>
      <c r="S991" s="307">
        <f t="shared" ca="1" si="456"/>
        <v>5.081000000000004</v>
      </c>
      <c r="T991" s="304">
        <f t="shared" ca="1" si="436"/>
        <v>49.844610000000038</v>
      </c>
      <c r="U991" s="311">
        <f t="shared" ca="1" si="437"/>
        <v>0</v>
      </c>
      <c r="V991" s="306">
        <f t="shared" ca="1" si="438"/>
        <v>1.2268882593708885</v>
      </c>
      <c r="W991" s="304">
        <f t="shared" ca="1" si="439"/>
        <v>49.674470336723253</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2.4037787310117409E-2</v>
      </c>
      <c r="AH991" s="304">
        <f t="shared" ca="1" si="463"/>
        <v>-9.7765029068939651</v>
      </c>
    </row>
    <row r="992" spans="1:34" x14ac:dyDescent="0.2">
      <c r="A992" s="347">
        <f t="shared" ca="1" si="441"/>
        <v>1E-4</v>
      </c>
      <c r="B992" s="304">
        <f t="shared" ca="1" si="442"/>
        <v>42.438400000001607</v>
      </c>
      <c r="D992" s="306">
        <f t="shared" ca="1" si="443"/>
        <v>-0.4292257349029352</v>
      </c>
      <c r="E992" s="307">
        <f t="shared" ca="1" si="444"/>
        <v>-4.291232447025628E-2</v>
      </c>
      <c r="F992" s="304">
        <f t="shared" ca="1" si="445"/>
        <v>0.4313655052208108</v>
      </c>
      <c r="G992" s="306">
        <f t="shared" ca="1" si="446"/>
        <v>5.0415073335684797</v>
      </c>
      <c r="H992" s="307">
        <f t="shared" ca="1" si="447"/>
        <v>-114.72113904207251</v>
      </c>
      <c r="I992" s="304">
        <f t="shared" ca="1" si="448"/>
        <v>114.83186203883031</v>
      </c>
      <c r="J992" s="306">
        <f t="shared" ca="1" si="449"/>
        <v>890.86852944611644</v>
      </c>
      <c r="K992" s="307">
        <f t="shared" ca="1" si="450"/>
        <v>-15.413963346083015</v>
      </c>
      <c r="L992" s="304">
        <f t="shared" ca="1" si="435"/>
        <v>891.00186701460973</v>
      </c>
      <c r="M992" s="306">
        <f t="shared" ca="1" si="451"/>
        <v>-1.526878826541415</v>
      </c>
      <c r="N992" s="304">
        <f t="shared" ca="1" si="452"/>
        <v>-87.483712588710787</v>
      </c>
      <c r="P992" s="310">
        <f t="shared" ca="1" si="453"/>
        <v>23</v>
      </c>
      <c r="Q992" s="304">
        <f t="shared" ca="1" si="454"/>
        <v>0</v>
      </c>
      <c r="R992" s="306">
        <f t="shared" ca="1" si="455"/>
        <v>0</v>
      </c>
      <c r="S992" s="307">
        <f t="shared" ca="1" si="456"/>
        <v>5.081000000000004</v>
      </c>
      <c r="T992" s="304">
        <f t="shared" ca="1" si="436"/>
        <v>49.844610000000038</v>
      </c>
      <c r="U992" s="311">
        <f t="shared" ca="1" si="437"/>
        <v>0</v>
      </c>
      <c r="V992" s="306">
        <f t="shared" ca="1" si="438"/>
        <v>1.226889666872691</v>
      </c>
      <c r="W992" s="304">
        <f t="shared" ca="1" si="439"/>
        <v>49.674529402598814</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2.4026323818340245E-2</v>
      </c>
      <c r="AH992" s="304">
        <f t="shared" ca="1" si="463"/>
        <v>-9.7765145319274183</v>
      </c>
    </row>
    <row r="993" spans="1:34" x14ac:dyDescent="0.2">
      <c r="A993" s="347">
        <f t="shared" ca="1" si="441"/>
        <v>1E-4</v>
      </c>
      <c r="B993" s="304">
        <f t="shared" ca="1" si="442"/>
        <v>42.438500000001611</v>
      </c>
      <c r="D993" s="306">
        <f t="shared" ca="1" si="443"/>
        <v>-0.42922258196565016</v>
      </c>
      <c r="E993" s="307">
        <f t="shared" ca="1" si="444"/>
        <v>-4.2900549839133717E-2</v>
      </c>
      <c r="F993" s="304">
        <f t="shared" ca="1" si="445"/>
        <v>0.43136119673164769</v>
      </c>
      <c r="G993" s="306">
        <f t="shared" ca="1" si="446"/>
        <v>5.0414644113102831</v>
      </c>
      <c r="H993" s="307">
        <f t="shared" ca="1" si="447"/>
        <v>-114.7211433321275</v>
      </c>
      <c r="I993" s="304">
        <f t="shared" ca="1" si="448"/>
        <v>114.83186444032444</v>
      </c>
      <c r="J993" s="306">
        <f t="shared" ca="1" si="449"/>
        <v>890.86852944611644</v>
      </c>
      <c r="K993" s="307">
        <f t="shared" ca="1" si="450"/>
        <v>-15.425435460201726</v>
      </c>
      <c r="L993" s="304">
        <f t="shared" ca="1" si="435"/>
        <v>891.00206555126624</v>
      </c>
      <c r="M993" s="306">
        <f t="shared" ca="1" si="451"/>
        <v>-1.5268792016047297</v>
      </c>
      <c r="N993" s="304">
        <f t="shared" ca="1" si="452"/>
        <v>-87.483734078255765</v>
      </c>
      <c r="P993" s="310">
        <f t="shared" ca="1" si="453"/>
        <v>23</v>
      </c>
      <c r="Q993" s="304">
        <f t="shared" ca="1" si="454"/>
        <v>0</v>
      </c>
      <c r="R993" s="306">
        <f t="shared" ca="1" si="455"/>
        <v>0</v>
      </c>
      <c r="S993" s="307">
        <f t="shared" ca="1" si="456"/>
        <v>5.081000000000004</v>
      </c>
      <c r="T993" s="304">
        <f t="shared" ca="1" si="436"/>
        <v>49.844610000000038</v>
      </c>
      <c r="U993" s="311">
        <f t="shared" ca="1" si="437"/>
        <v>0</v>
      </c>
      <c r="V993" s="306">
        <f t="shared" ca="1" si="438"/>
        <v>1.2268910743761616</v>
      </c>
      <c r="W993" s="304">
        <f t="shared" ca="1" si="439"/>
        <v>49.674588467554969</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2.4014860504752988E-2</v>
      </c>
      <c r="AH993" s="304">
        <f t="shared" ca="1" si="463"/>
        <v>-9.7765261567799211</v>
      </c>
    </row>
    <row r="994" spans="1:34" x14ac:dyDescent="0.2">
      <c r="A994" s="347">
        <f t="shared" ca="1" si="441"/>
        <v>1E-4</v>
      </c>
      <c r="B994" s="304">
        <f t="shared" ca="1" si="442"/>
        <v>42.438600000001614</v>
      </c>
      <c r="D994" s="306">
        <f t="shared" ca="1" si="443"/>
        <v>-0.42921942904298893</v>
      </c>
      <c r="E994" s="307">
        <f t="shared" ca="1" si="444"/>
        <v>-4.2888775391157097E-2</v>
      </c>
      <c r="F994" s="304">
        <f t="shared" ca="1" si="445"/>
        <v>0.43135688857666632</v>
      </c>
      <c r="G994" s="306">
        <f t="shared" ca="1" si="446"/>
        <v>5.0414214893673792</v>
      </c>
      <c r="H994" s="307">
        <f t="shared" ca="1" si="447"/>
        <v>-114.72114762100503</v>
      </c>
      <c r="I994" s="304">
        <f t="shared" ca="1" si="448"/>
        <v>114.83186684067225</v>
      </c>
      <c r="J994" s="306">
        <f t="shared" ca="1" si="449"/>
        <v>890.86852944611644</v>
      </c>
      <c r="K994" s="307">
        <f t="shared" ca="1" si="450"/>
        <v>-15.436907574749382</v>
      </c>
      <c r="L994" s="304">
        <f t="shared" ca="1" si="435"/>
        <v>891.00226423559513</v>
      </c>
      <c r="M994" s="306">
        <f t="shared" ca="1" si="451"/>
        <v>-1.5268795766648353</v>
      </c>
      <c r="N994" s="304">
        <f t="shared" ca="1" si="452"/>
        <v>-87.483755567616882</v>
      </c>
      <c r="P994" s="310">
        <f t="shared" ca="1" si="453"/>
        <v>23</v>
      </c>
      <c r="Q994" s="304">
        <f t="shared" ca="1" si="454"/>
        <v>0</v>
      </c>
      <c r="R994" s="306">
        <f t="shared" ca="1" si="455"/>
        <v>0</v>
      </c>
      <c r="S994" s="307">
        <f t="shared" ca="1" si="456"/>
        <v>5.081000000000004</v>
      </c>
      <c r="T994" s="304">
        <f t="shared" ca="1" si="436"/>
        <v>49.844610000000038</v>
      </c>
      <c r="U994" s="311">
        <f t="shared" ca="1" si="437"/>
        <v>0</v>
      </c>
      <c r="V994" s="306">
        <f t="shared" ca="1" si="438"/>
        <v>1.2268924818813012</v>
      </c>
      <c r="W994" s="304">
        <f t="shared" ca="1" si="439"/>
        <v>49.674647531591745</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2.4003397369355639E-2</v>
      </c>
      <c r="AH994" s="304">
        <f t="shared" ca="1" si="463"/>
        <v>-9.7765377814514718</v>
      </c>
    </row>
    <row r="995" spans="1:34" x14ac:dyDescent="0.2">
      <c r="A995" s="347">
        <f t="shared" ca="1" si="441"/>
        <v>1E-4</v>
      </c>
      <c r="B995" s="304">
        <f t="shared" ca="1" si="442"/>
        <v>42.438700000001617</v>
      </c>
      <c r="D995" s="306">
        <f t="shared" ca="1" si="443"/>
        <v>-0.4292162761349545</v>
      </c>
      <c r="E995" s="307">
        <f t="shared" ca="1" si="444"/>
        <v>-4.2877001126315761E-2</v>
      </c>
      <c r="F995" s="304">
        <f t="shared" ca="1" si="445"/>
        <v>0.43135258075586336</v>
      </c>
      <c r="G995" s="306">
        <f t="shared" ca="1" si="446"/>
        <v>5.0413785677397653</v>
      </c>
      <c r="H995" s="307">
        <f t="shared" ca="1" si="447"/>
        <v>-114.72115190870514</v>
      </c>
      <c r="I995" s="304">
        <f t="shared" ca="1" si="448"/>
        <v>114.83186923987377</v>
      </c>
      <c r="J995" s="306">
        <f t="shared" ca="1" si="449"/>
        <v>890.86852944611644</v>
      </c>
      <c r="K995" s="307">
        <f t="shared" ca="1" si="450"/>
        <v>-15.448379689725867</v>
      </c>
      <c r="L995" s="304">
        <f t="shared" ca="1" si="435"/>
        <v>891.00246306759664</v>
      </c>
      <c r="M995" s="306">
        <f t="shared" ca="1" si="451"/>
        <v>-1.5268799517217322</v>
      </c>
      <c r="N995" s="304">
        <f t="shared" ca="1" si="452"/>
        <v>-87.483777056794153</v>
      </c>
      <c r="P995" s="310">
        <f t="shared" ca="1" si="453"/>
        <v>23</v>
      </c>
      <c r="Q995" s="304">
        <f t="shared" ca="1" si="454"/>
        <v>0</v>
      </c>
      <c r="R995" s="306">
        <f t="shared" ca="1" si="455"/>
        <v>0</v>
      </c>
      <c r="S995" s="307">
        <f t="shared" ca="1" si="456"/>
        <v>5.081000000000004</v>
      </c>
      <c r="T995" s="304">
        <f t="shared" ca="1" si="436"/>
        <v>49.844610000000038</v>
      </c>
      <c r="U995" s="311">
        <f t="shared" ca="1" si="437"/>
        <v>0</v>
      </c>
      <c r="V995" s="306">
        <f t="shared" ca="1" si="438"/>
        <v>1.2268938893881094</v>
      </c>
      <c r="W995" s="304">
        <f t="shared" ca="1" si="439"/>
        <v>49.674706594709143</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2.3991934412141092E-2</v>
      </c>
      <c r="AH995" s="304">
        <f t="shared" ca="1" si="463"/>
        <v>-9.7765494059420792</v>
      </c>
    </row>
    <row r="996" spans="1:34" x14ac:dyDescent="0.2">
      <c r="A996" s="347">
        <f t="shared" ca="1" si="441"/>
        <v>1E-4</v>
      </c>
      <c r="B996" s="304">
        <f t="shared" ca="1" si="442"/>
        <v>42.438800000001621</v>
      </c>
      <c r="D996" s="306">
        <f t="shared" ca="1" si="443"/>
        <v>-0.42921312324154498</v>
      </c>
      <c r="E996" s="307">
        <f t="shared" ca="1" si="444"/>
        <v>-4.2865227044613263E-2</v>
      </c>
      <c r="F996" s="304">
        <f t="shared" ca="1" si="445"/>
        <v>0.43134827326923186</v>
      </c>
      <c r="G996" s="306">
        <f t="shared" ca="1" si="446"/>
        <v>5.0413356464274415</v>
      </c>
      <c r="H996" s="307">
        <f t="shared" ca="1" si="447"/>
        <v>-114.72115619522785</v>
      </c>
      <c r="I996" s="304">
        <f t="shared" ca="1" si="448"/>
        <v>114.83187163792901</v>
      </c>
      <c r="J996" s="306">
        <f t="shared" ca="1" si="449"/>
        <v>890.86852944611644</v>
      </c>
      <c r="K996" s="307">
        <f t="shared" ca="1" si="450"/>
        <v>-15.459851805131063</v>
      </c>
      <c r="L996" s="304">
        <f t="shared" ca="1" si="435"/>
        <v>891.00266204727052</v>
      </c>
      <c r="M996" s="306">
        <f t="shared" ca="1" si="451"/>
        <v>-1.5268803267754201</v>
      </c>
      <c r="N996" s="304">
        <f t="shared" ca="1" si="452"/>
        <v>-87.48379854578755</v>
      </c>
      <c r="P996" s="310">
        <f t="shared" ca="1" si="453"/>
        <v>23</v>
      </c>
      <c r="Q996" s="304">
        <f t="shared" ca="1" si="454"/>
        <v>0</v>
      </c>
      <c r="R996" s="306">
        <f t="shared" ca="1" si="455"/>
        <v>0</v>
      </c>
      <c r="S996" s="307">
        <f t="shared" ca="1" si="456"/>
        <v>5.081000000000004</v>
      </c>
      <c r="T996" s="304">
        <f t="shared" ca="1" si="436"/>
        <v>49.844610000000038</v>
      </c>
      <c r="U996" s="311">
        <f t="shared" ca="1" si="437"/>
        <v>0</v>
      </c>
      <c r="V996" s="306">
        <f t="shared" ca="1" si="438"/>
        <v>1.2268952968965861</v>
      </c>
      <c r="W996" s="304">
        <f t="shared" ca="1" si="439"/>
        <v>49.674765656907176</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2.3980471633109346E-2</v>
      </c>
      <c r="AH996" s="304">
        <f t="shared" ca="1" si="463"/>
        <v>-9.7765610302517434</v>
      </c>
    </row>
    <row r="997" spans="1:34" x14ac:dyDescent="0.2">
      <c r="A997" s="347">
        <f t="shared" ca="1" si="441"/>
        <v>1E-4</v>
      </c>
      <c r="B997" s="304">
        <f t="shared" ca="1" si="442"/>
        <v>42.438900000001624</v>
      </c>
      <c r="D997" s="306">
        <f t="shared" ca="1" si="443"/>
        <v>-0.42920997036276282</v>
      </c>
      <c r="E997" s="307">
        <f t="shared" ca="1" si="444"/>
        <v>-4.2853453146049603E-2</v>
      </c>
      <c r="F997" s="304">
        <f t="shared" ca="1" si="445"/>
        <v>0.43134396611676906</v>
      </c>
      <c r="G997" s="306">
        <f t="shared" ca="1" si="446"/>
        <v>5.041292725430405</v>
      </c>
      <c r="H997" s="307">
        <f t="shared" ca="1" si="447"/>
        <v>-114.72116048057316</v>
      </c>
      <c r="I997" s="304">
        <f t="shared" ca="1" si="448"/>
        <v>114.83187403483798</v>
      </c>
      <c r="J997" s="306">
        <f t="shared" ca="1" si="449"/>
        <v>890.86852944611644</v>
      </c>
      <c r="K997" s="307">
        <f t="shared" ca="1" si="450"/>
        <v>-15.471323920964853</v>
      </c>
      <c r="L997" s="304">
        <f t="shared" ca="1" si="435"/>
        <v>891.00286117461678</v>
      </c>
      <c r="M997" s="306">
        <f t="shared" ca="1" si="451"/>
        <v>-1.5268807018258994</v>
      </c>
      <c r="N997" s="304">
        <f t="shared" ca="1" si="452"/>
        <v>-87.48382003459713</v>
      </c>
      <c r="P997" s="310">
        <f t="shared" ca="1" si="453"/>
        <v>23</v>
      </c>
      <c r="Q997" s="304">
        <f t="shared" ca="1" si="454"/>
        <v>0</v>
      </c>
      <c r="R997" s="306">
        <f t="shared" ca="1" si="455"/>
        <v>0</v>
      </c>
      <c r="S997" s="307">
        <f t="shared" ca="1" si="456"/>
        <v>5.081000000000004</v>
      </c>
      <c r="T997" s="304">
        <f t="shared" ca="1" si="436"/>
        <v>49.844610000000038</v>
      </c>
      <c r="U997" s="311">
        <f t="shared" ca="1" si="437"/>
        <v>0</v>
      </c>
      <c r="V997" s="306">
        <f t="shared" ca="1" si="438"/>
        <v>1.2268967044067309</v>
      </c>
      <c r="W997" s="304">
        <f t="shared" ca="1" si="439"/>
        <v>49.674824718185832</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2.3969009032260402E-2</v>
      </c>
      <c r="AH997" s="304">
        <f t="shared" ca="1" si="463"/>
        <v>-9.7765726543804643</v>
      </c>
    </row>
    <row r="998" spans="1:34" x14ac:dyDescent="0.2">
      <c r="A998" s="347">
        <f t="shared" ca="1" si="441"/>
        <v>1E-4</v>
      </c>
      <c r="B998" s="304">
        <f t="shared" ca="1" si="442"/>
        <v>42.439000000001627</v>
      </c>
      <c r="D998" s="306">
        <f t="shared" ca="1" si="443"/>
        <v>-0.42920681749860407</v>
      </c>
      <c r="E998" s="307">
        <f t="shared" ca="1" si="444"/>
        <v>-4.2841679430621227E-2</v>
      </c>
      <c r="F998" s="304">
        <f t="shared" ca="1" si="445"/>
        <v>0.43133965929846529</v>
      </c>
      <c r="G998" s="306">
        <f t="shared" ca="1" si="446"/>
        <v>5.0412498047486549</v>
      </c>
      <c r="H998" s="307">
        <f t="shared" ca="1" si="447"/>
        <v>-114.7211647647411</v>
      </c>
      <c r="I998" s="304">
        <f t="shared" ca="1" si="448"/>
        <v>114.83187643060073</v>
      </c>
      <c r="J998" s="306">
        <f t="shared" ca="1" si="449"/>
        <v>890.86852944611644</v>
      </c>
      <c r="K998" s="307">
        <f t="shared" ca="1" si="450"/>
        <v>-15.482796037227118</v>
      </c>
      <c r="L998" s="304">
        <f t="shared" ca="1" si="435"/>
        <v>891.0030604496352</v>
      </c>
      <c r="M998" s="306">
        <f t="shared" ca="1" si="451"/>
        <v>-1.5268810768731698</v>
      </c>
      <c r="N998" s="304">
        <f t="shared" ca="1" si="452"/>
        <v>-87.483841523222836</v>
      </c>
      <c r="P998" s="310">
        <f t="shared" ca="1" si="453"/>
        <v>23</v>
      </c>
      <c r="Q998" s="304">
        <f t="shared" ca="1" si="454"/>
        <v>0</v>
      </c>
      <c r="R998" s="306">
        <f t="shared" ca="1" si="455"/>
        <v>0</v>
      </c>
      <c r="S998" s="307">
        <f t="shared" ca="1" si="456"/>
        <v>5.081000000000004</v>
      </c>
      <c r="T998" s="304">
        <f t="shared" ca="1" si="436"/>
        <v>49.844610000000038</v>
      </c>
      <c r="U998" s="311">
        <f t="shared" ca="1" si="437"/>
        <v>0</v>
      </c>
      <c r="V998" s="306">
        <f t="shared" ca="1" si="438"/>
        <v>1.2268981119185449</v>
      </c>
      <c r="W998" s="304">
        <f t="shared" ca="1" si="439"/>
        <v>49.674883778545173</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2.3957546609592484E-2</v>
      </c>
      <c r="AH998" s="304">
        <f t="shared" ca="1" si="463"/>
        <v>-9.776584278328242</v>
      </c>
    </row>
    <row r="999" spans="1:34" x14ac:dyDescent="0.2">
      <c r="A999" s="347">
        <f t="shared" ca="1" si="441"/>
        <v>1E-4</v>
      </c>
      <c r="B999" s="304">
        <f t="shared" ca="1" si="442"/>
        <v>42.439100000001631</v>
      </c>
      <c r="D999" s="306">
        <f t="shared" ca="1" si="443"/>
        <v>-0.42920366464907378</v>
      </c>
      <c r="E999" s="307">
        <f t="shared" ca="1" si="444"/>
        <v>-4.2829905898319254E-2</v>
      </c>
      <c r="F999" s="304">
        <f t="shared" ca="1" si="445"/>
        <v>0.43133535281431945</v>
      </c>
      <c r="G999" s="306">
        <f t="shared" ca="1" si="446"/>
        <v>5.0412068843821904</v>
      </c>
      <c r="H999" s="307">
        <f t="shared" ca="1" si="447"/>
        <v>-114.72116904773169</v>
      </c>
      <c r="I999" s="304">
        <f t="shared" ca="1" si="448"/>
        <v>114.83187882521723</v>
      </c>
      <c r="J999" s="306">
        <f t="shared" ca="1" si="449"/>
        <v>890.86852944611644</v>
      </c>
      <c r="K999" s="307">
        <f t="shared" ca="1" si="450"/>
        <v>-15.494268153917741</v>
      </c>
      <c r="L999" s="304">
        <f t="shared" ca="1" si="435"/>
        <v>891.00325987232588</v>
      </c>
      <c r="M999" s="306">
        <f t="shared" ca="1" si="451"/>
        <v>-1.5268814519172316</v>
      </c>
      <c r="N999" s="304">
        <f t="shared" ca="1" si="452"/>
        <v>-87.48386301166471</v>
      </c>
      <c r="P999" s="310">
        <f t="shared" ca="1" si="453"/>
        <v>23</v>
      </c>
      <c r="Q999" s="304">
        <f t="shared" ca="1" si="454"/>
        <v>0</v>
      </c>
      <c r="R999" s="306">
        <f t="shared" ca="1" si="455"/>
        <v>0</v>
      </c>
      <c r="S999" s="307">
        <f t="shared" ca="1" si="456"/>
        <v>5.081000000000004</v>
      </c>
      <c r="T999" s="304">
        <f t="shared" ca="1" si="436"/>
        <v>49.844610000000038</v>
      </c>
      <c r="U999" s="311">
        <f t="shared" ca="1" si="437"/>
        <v>0</v>
      </c>
      <c r="V999" s="306">
        <f t="shared" ca="1" si="438"/>
        <v>1.2268995194320274</v>
      </c>
      <c r="W999" s="304">
        <f t="shared" ca="1" si="439"/>
        <v>49.674942837985185</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2.3946084365098486E-2</v>
      </c>
      <c r="AH999" s="304">
        <f t="shared" ca="1" si="463"/>
        <v>-9.776595902095087</v>
      </c>
    </row>
    <row r="1000" spans="1:34" x14ac:dyDescent="0.2">
      <c r="A1000" s="347">
        <f t="shared" ca="1" si="441"/>
        <v>1E-4</v>
      </c>
      <c r="B1000" s="304">
        <f t="shared" ca="1" si="442"/>
        <v>42.439200000001634</v>
      </c>
      <c r="D1000" s="306">
        <f t="shared" ca="1" si="443"/>
        <v>-0.42920051181416785</v>
      </c>
      <c r="E1000" s="307">
        <f t="shared" ca="1" si="444"/>
        <v>-4.281813254914546E-2</v>
      </c>
      <c r="F1000" s="304">
        <f t="shared" ca="1" si="445"/>
        <v>0.43133104666432237</v>
      </c>
      <c r="G1000" s="306">
        <f t="shared" ca="1" si="446"/>
        <v>5.0411639643310089</v>
      </c>
      <c r="H1000" s="307">
        <f t="shared" ca="1" si="447"/>
        <v>-114.72117332954495</v>
      </c>
      <c r="I1000" s="304">
        <f t="shared" ca="1" si="448"/>
        <v>114.83188121868754</v>
      </c>
      <c r="J1000" s="306">
        <f t="shared" ca="1" si="449"/>
        <v>890.86852944611644</v>
      </c>
      <c r="K1000" s="307">
        <f t="shared" ca="1" si="450"/>
        <v>-15.505740271036604</v>
      </c>
      <c r="L1000" s="304">
        <f t="shared" ca="1" si="435"/>
        <v>891.00345944268861</v>
      </c>
      <c r="M1000" s="306">
        <f t="shared" ca="1" si="451"/>
        <v>-1.5268818269580846</v>
      </c>
      <c r="N1000" s="304">
        <f t="shared" ca="1" si="452"/>
        <v>-87.483884499922738</v>
      </c>
      <c r="P1000" s="310">
        <f t="shared" ca="1" si="453"/>
        <v>23</v>
      </c>
      <c r="Q1000" s="304">
        <f t="shared" ca="1" si="454"/>
        <v>0</v>
      </c>
      <c r="R1000" s="306">
        <f t="shared" ca="1" si="455"/>
        <v>0</v>
      </c>
      <c r="S1000" s="307">
        <f t="shared" ca="1" si="456"/>
        <v>5.081000000000004</v>
      </c>
      <c r="T1000" s="304">
        <f t="shared" ca="1" si="436"/>
        <v>49.844610000000038</v>
      </c>
      <c r="U1000" s="311">
        <f t="shared" ca="1" si="437"/>
        <v>0</v>
      </c>
      <c r="V1000" s="306">
        <f t="shared" ca="1" si="438"/>
        <v>1.226900926947178</v>
      </c>
      <c r="W1000" s="304">
        <f t="shared" ca="1" si="439"/>
        <v>49.675001896505854</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2.3934622298778407E-2</v>
      </c>
      <c r="AH1000" s="304">
        <f t="shared" ca="1" si="463"/>
        <v>-9.7766075256809977</v>
      </c>
    </row>
    <row r="1001" spans="1:34" x14ac:dyDescent="0.2">
      <c r="A1001" s="347">
        <f t="shared" ca="1" si="441"/>
        <v>1E-4</v>
      </c>
      <c r="B1001" s="304">
        <f t="shared" ca="1" si="442"/>
        <v>42.439300000001637</v>
      </c>
      <c r="D1001" s="306">
        <f t="shared" ca="1" si="443"/>
        <v>-0.42919735899388867</v>
      </c>
      <c r="E1001" s="307">
        <f t="shared" ca="1" si="444"/>
        <v>-4.2806359383103398E-2</v>
      </c>
      <c r="F1001" s="304">
        <f t="shared" ca="1" si="445"/>
        <v>0.43132674084847133</v>
      </c>
      <c r="G1001" s="306">
        <f t="shared" ca="1" si="446"/>
        <v>5.0411210445951093</v>
      </c>
      <c r="H1001" s="307">
        <f t="shared" ca="1" si="447"/>
        <v>-114.72117761018089</v>
      </c>
      <c r="I1001" s="304">
        <f t="shared" ca="1" si="448"/>
        <v>114.83188361101166</v>
      </c>
      <c r="J1001" s="306">
        <f t="shared" ca="1" si="449"/>
        <v>890.86852944611644</v>
      </c>
      <c r="K1001" s="307">
        <f t="shared" ca="1" si="450"/>
        <v>-15.517212388583591</v>
      </c>
      <c r="L1001" s="304">
        <f t="shared" ca="1" si="435"/>
        <v>891.00365916072337</v>
      </c>
      <c r="M1001" s="306">
        <f t="shared" ca="1" si="451"/>
        <v>-1.5268822019957289</v>
      </c>
      <c r="N1001" s="304">
        <f t="shared" ca="1" si="452"/>
        <v>-87.483905987996906</v>
      </c>
      <c r="P1001" s="310">
        <f t="shared" ca="1" si="453"/>
        <v>23</v>
      </c>
      <c r="Q1001" s="304">
        <f t="shared" ca="1" si="454"/>
        <v>0</v>
      </c>
      <c r="R1001" s="306">
        <f t="shared" ca="1" si="455"/>
        <v>0</v>
      </c>
      <c r="S1001" s="307">
        <f t="shared" ca="1" si="456"/>
        <v>5.081000000000004</v>
      </c>
      <c r="T1001" s="304">
        <f t="shared" ca="1" si="436"/>
        <v>49.844610000000038</v>
      </c>
      <c r="U1001" s="311">
        <f t="shared" ca="1" si="437"/>
        <v>0</v>
      </c>
      <c r="V1001" s="306">
        <f t="shared" ca="1" si="438"/>
        <v>1.2269023344639971</v>
      </c>
      <c r="W1001" s="304">
        <f t="shared" ca="1" si="439"/>
        <v>49.675060954107224</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2.3923160410635802E-2</v>
      </c>
      <c r="AH1001" s="304">
        <f t="shared" ca="1" si="463"/>
        <v>-9.7766191490859704</v>
      </c>
    </row>
    <row r="1002" spans="1:34" x14ac:dyDescent="0.2">
      <c r="A1002" s="347">
        <f t="shared" ca="1" si="441"/>
        <v>1E-4</v>
      </c>
      <c r="B1002" s="304">
        <f t="shared" ca="1" si="442"/>
        <v>42.43940000000164</v>
      </c>
      <c r="D1002" s="306">
        <f t="shared" ca="1" si="443"/>
        <v>-0.429194206188237</v>
      </c>
      <c r="E1002" s="307">
        <f t="shared" ca="1" si="444"/>
        <v>-4.2794586400184187E-2</v>
      </c>
      <c r="F1002" s="304">
        <f t="shared" ca="1" si="445"/>
        <v>0.43132243536676101</v>
      </c>
      <c r="G1002" s="306">
        <f t="shared" ca="1" si="446"/>
        <v>5.0410781251744909</v>
      </c>
      <c r="H1002" s="307">
        <f t="shared" ca="1" si="447"/>
        <v>-114.72118188963952</v>
      </c>
      <c r="I1002" s="304">
        <f t="shared" ca="1" si="448"/>
        <v>114.83188600218961</v>
      </c>
      <c r="J1002" s="306">
        <f t="shared" ca="1" si="449"/>
        <v>890.86852944611644</v>
      </c>
      <c r="K1002" s="307">
        <f t="shared" ca="1" si="450"/>
        <v>-15.528684506558582</v>
      </c>
      <c r="L1002" s="304">
        <f t="shared" ca="1" si="435"/>
        <v>891.00385902642995</v>
      </c>
      <c r="M1002" s="306">
        <f t="shared" ca="1" si="451"/>
        <v>-1.5268825770301646</v>
      </c>
      <c r="N1002" s="304">
        <f t="shared" ca="1" si="452"/>
        <v>-87.483927475887242</v>
      </c>
      <c r="P1002" s="310">
        <f t="shared" ca="1" si="453"/>
        <v>23</v>
      </c>
      <c r="Q1002" s="304">
        <f t="shared" ca="1" si="454"/>
        <v>0</v>
      </c>
      <c r="R1002" s="306">
        <f t="shared" ca="1" si="455"/>
        <v>0</v>
      </c>
      <c r="S1002" s="307">
        <f t="shared" ca="1" si="456"/>
        <v>5.081000000000004</v>
      </c>
      <c r="T1002" s="304">
        <f t="shared" ca="1" si="436"/>
        <v>49.844610000000038</v>
      </c>
      <c r="U1002" s="311">
        <f t="shared" ca="1" si="437"/>
        <v>0</v>
      </c>
      <c r="V1002" s="306">
        <f t="shared" ca="1" si="438"/>
        <v>1.2269037419824851</v>
      </c>
      <c r="W1002" s="304">
        <f t="shared" ca="1" si="439"/>
        <v>49.675120010789293</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2.3911698700660011E-2</v>
      </c>
      <c r="AH1002" s="304">
        <f t="shared" ca="1" si="463"/>
        <v>-9.7766307723100141</v>
      </c>
    </row>
    <row r="1003" spans="1:34" x14ac:dyDescent="0.2">
      <c r="A1003" s="347">
        <f t="shared" ca="1" si="441"/>
        <v>1E-4</v>
      </c>
      <c r="B1003" s="304">
        <f t="shared" ca="1" si="442"/>
        <v>42.439500000001644</v>
      </c>
      <c r="D1003" s="306">
        <f t="shared" ca="1" si="443"/>
        <v>-0.42919105339721086</v>
      </c>
      <c r="E1003" s="307">
        <f t="shared" ca="1" si="444"/>
        <v>-4.2782813600386049E-2</v>
      </c>
      <c r="F1003" s="304">
        <f t="shared" ca="1" si="445"/>
        <v>0.43131813021918392</v>
      </c>
      <c r="G1003" s="306">
        <f t="shared" ca="1" si="446"/>
        <v>5.041035206069151</v>
      </c>
      <c r="H1003" s="307">
        <f t="shared" ca="1" si="447"/>
        <v>-114.72118616792089</v>
      </c>
      <c r="I1003" s="304">
        <f t="shared" ca="1" si="448"/>
        <v>114.8318883922214</v>
      </c>
      <c r="J1003" s="306">
        <f t="shared" ca="1" si="449"/>
        <v>890.86852944611644</v>
      </c>
      <c r="K1003" s="307">
        <f t="shared" ca="1" si="450"/>
        <v>-15.54015662496146</v>
      </c>
      <c r="L1003" s="304">
        <f t="shared" ca="1" si="435"/>
        <v>891.00405903980834</v>
      </c>
      <c r="M1003" s="306">
        <f t="shared" ca="1" si="451"/>
        <v>-1.5268829520613918</v>
      </c>
      <c r="N1003" s="304">
        <f t="shared" ca="1" si="452"/>
        <v>-87.483948963593747</v>
      </c>
      <c r="P1003" s="310">
        <f t="shared" ca="1" si="453"/>
        <v>23</v>
      </c>
      <c r="Q1003" s="304">
        <f t="shared" ca="1" si="454"/>
        <v>0</v>
      </c>
      <c r="R1003" s="306">
        <f t="shared" ca="1" si="455"/>
        <v>0</v>
      </c>
      <c r="S1003" s="307">
        <f t="shared" ca="1" si="456"/>
        <v>5.081000000000004</v>
      </c>
      <c r="T1003" s="304">
        <f t="shared" ca="1" si="436"/>
        <v>49.844610000000038</v>
      </c>
      <c r="U1003" s="311">
        <f t="shared" ca="1" si="437"/>
        <v>0</v>
      </c>
      <c r="V1003" s="306">
        <f ca="1">Rho_moyen*(20000-Alt_rampe-pos_z)/(20000+Alt_rampe+pos_z)</f>
        <v>1.2269051495026411</v>
      </c>
      <c r="W1003" s="304">
        <f t="shared" ca="1" si="439"/>
        <v>49.675179066552069</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2.3900237168854588E-2</v>
      </c>
      <c r="AH1003" s="304">
        <f t="shared" ca="1" si="463"/>
        <v>-9.7766423953531305</v>
      </c>
    </row>
    <row r="1004" spans="1:34" x14ac:dyDescent="0.2">
      <c r="A1004" s="348">
        <f t="shared" ca="1" si="441"/>
        <v>1E-4</v>
      </c>
      <c r="B1004" s="305">
        <f t="shared" ca="1" si="442"/>
        <v>42.439600000001647</v>
      </c>
      <c r="D1004" s="308">
        <f t="shared" ca="1" si="443"/>
        <v>-0.42918790062081064</v>
      </c>
      <c r="E1004" s="309">
        <f t="shared" ca="1" si="444"/>
        <v>-4.2771040983710762E-2</v>
      </c>
      <c r="F1004" s="305">
        <f t="shared" ca="1" si="445"/>
        <v>0.43131382540573526</v>
      </c>
      <c r="G1004" s="308">
        <f t="shared" ca="1" si="446"/>
        <v>5.0409922872790887</v>
      </c>
      <c r="H1004" s="309">
        <f t="shared" ca="1" si="447"/>
        <v>-114.72119044502499</v>
      </c>
      <c r="I1004" s="305">
        <f t="shared" ca="1" si="448"/>
        <v>114.83189078110705</v>
      </c>
      <c r="J1004" s="308">
        <f t="shared" ca="1" si="449"/>
        <v>890.86852944611644</v>
      </c>
      <c r="K1004" s="309">
        <f t="shared" ca="1" si="450"/>
        <v>-15.551628743792108</v>
      </c>
      <c r="L1004" s="305">
        <f t="shared" ca="1" si="435"/>
        <v>891.00425920085854</v>
      </c>
      <c r="M1004" s="308">
        <f t="shared" ca="1" si="451"/>
        <v>-1.5268833270894102</v>
      </c>
      <c r="N1004" s="305">
        <f t="shared" ca="1" si="452"/>
        <v>-87.483970451116406</v>
      </c>
      <c r="P1004" s="312">
        <f t="shared" ca="1" si="453"/>
        <v>23</v>
      </c>
      <c r="Q1004" s="305">
        <f t="shared" ca="1" si="454"/>
        <v>0</v>
      </c>
      <c r="R1004" s="308">
        <f t="shared" ca="1" si="455"/>
        <v>0</v>
      </c>
      <c r="S1004" s="309">
        <f t="shared" ca="1" si="456"/>
        <v>5.081000000000004</v>
      </c>
      <c r="T1004" s="305">
        <f t="shared" ca="1" si="436"/>
        <v>49.844610000000038</v>
      </c>
      <c r="U1004" s="313">
        <f t="shared" ca="1" si="437"/>
        <v>0</v>
      </c>
      <c r="V1004" s="308">
        <f t="shared" ca="1" si="438"/>
        <v>1.2269065570244659</v>
      </c>
      <c r="W1004" s="305">
        <f ca="1">1/2*Rho*Sref*Cx*vit_xz^2</f>
        <v>49.67523812139558</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2.3888775815215979E-2</v>
      </c>
      <c r="AH1004" s="305">
        <f t="shared" ca="1" si="463"/>
        <v>-9.7766540182153179</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632" t="s">
        <v>281</v>
      </c>
      <c r="D2" s="632"/>
      <c r="M2" s="75"/>
    </row>
    <row r="3" spans="1:13" ht="12.75" customHeight="1" x14ac:dyDescent="0.2">
      <c r="A3" s="56"/>
      <c r="B3" s="2"/>
      <c r="C3" s="632"/>
      <c r="D3" s="632"/>
      <c r="M3" s="75"/>
    </row>
    <row r="4" spans="1:13" x14ac:dyDescent="0.2">
      <c r="A4" s="56"/>
      <c r="B4" s="2"/>
      <c r="C4" s="636" t="str">
        <f>IF(Lang="Français","Abaques de performance",IF(Lang="English","Performance charts",""))</f>
        <v>Abaques de performance</v>
      </c>
      <c r="D4" s="636"/>
      <c r="M4" s="75"/>
    </row>
    <row r="5" spans="1:13" x14ac:dyDescent="0.2">
      <c r="A5" s="56"/>
      <c r="B5" s="2"/>
      <c r="C5" s="636" t="str">
        <f>IF(Lang="Français","Calcul analytique simple",IF(Lang="English","Analytical computation",""))</f>
        <v>Calcul analytique simple</v>
      </c>
      <c r="D5" s="636"/>
      <c r="M5" s="75"/>
    </row>
    <row r="6" spans="1:13" x14ac:dyDescent="0.2">
      <c r="A6" s="56"/>
      <c r="B6" s="87"/>
      <c r="C6" s="1"/>
      <c r="D6" s="1"/>
      <c r="M6" s="75"/>
    </row>
    <row r="7" spans="1:13" x14ac:dyDescent="0.2">
      <c r="A7" s="59"/>
      <c r="B7" s="6"/>
      <c r="C7" s="612" t="str">
        <f>IF(Lang="Français","Fusée",IF(Lang="English","Rocket",""))</f>
        <v>Fusée</v>
      </c>
      <c r="D7" s="612"/>
      <c r="M7" s="75"/>
    </row>
    <row r="8" spans="1:13" ht="15.75" x14ac:dyDescent="0.25">
      <c r="A8" s="59"/>
      <c r="B8" s="140" t="str">
        <f>IF(Lang="Français","Nom",IF(Lang="English","Name",""))</f>
        <v>Nom</v>
      </c>
      <c r="C8" s="633" t="str">
        <f>Nom</f>
        <v>SP02</v>
      </c>
      <c r="D8" s="633"/>
      <c r="M8" s="75"/>
    </row>
    <row r="9" spans="1:13" ht="15.75" x14ac:dyDescent="0.25">
      <c r="A9" s="59"/>
      <c r="B9" s="140" t="s">
        <v>4</v>
      </c>
      <c r="C9" s="633" t="str">
        <f>Club</f>
        <v>L'AéroIPSA</v>
      </c>
      <c r="D9" s="633"/>
      <c r="M9" s="75"/>
    </row>
    <row r="10" spans="1:13" ht="15.75" x14ac:dyDescent="0.25">
      <c r="A10" s="59"/>
      <c r="B10" s="140" t="s">
        <v>562</v>
      </c>
      <c r="C10" s="662" t="str">
        <f>Matricule</f>
        <v>FX0</v>
      </c>
      <c r="D10" s="663"/>
      <c r="M10" s="75"/>
    </row>
    <row r="11" spans="1:13" x14ac:dyDescent="0.2">
      <c r="A11" s="59"/>
      <c r="B11" s="140" t="str">
        <f>IF(Lang="Français","Masse sans propu",IF(Lang="English","Mass without M",""))</f>
        <v>Masse sans propu</v>
      </c>
      <c r="C11" s="664">
        <f>MasseSans</f>
        <v>4.431</v>
      </c>
      <c r="D11" s="664"/>
      <c r="M11" s="75"/>
    </row>
    <row r="12" spans="1:13" x14ac:dyDescent="0.2">
      <c r="A12" s="59"/>
      <c r="B12" s="140" t="str">
        <f>IF(Lang="Français","Masse totale",IF(Lang="English","Total mass",""))</f>
        <v>Masse totale</v>
      </c>
      <c r="C12" s="667" t="str">
        <f ca="1">MassePlein &amp; " kg ±" &amp; MasseSans &amp; " kg"</f>
        <v>6,063 kg ±4,431 kg</v>
      </c>
      <c r="D12" s="667"/>
      <c r="M12" s="75"/>
    </row>
    <row r="13" spans="1:13" x14ac:dyDescent="0.2">
      <c r="A13" s="59"/>
      <c r="B13" s="227" t="str">
        <f>IF(Lang="Français","Propulseur",IF(Lang="English","Motor",""))</f>
        <v>Propulseur</v>
      </c>
      <c r="C13" s="610" t="str">
        <f>Propu</f>
        <v>Pro54-5G WT</v>
      </c>
      <c r="D13" s="611"/>
      <c r="M13" s="75"/>
    </row>
    <row r="14" spans="1:13" x14ac:dyDescent="0.2">
      <c r="A14" s="59"/>
      <c r="B14" s="1"/>
      <c r="C14" s="1"/>
      <c r="D14" s="1"/>
      <c r="M14" s="75"/>
    </row>
    <row r="15" spans="1:13" x14ac:dyDescent="0.2">
      <c r="A15" s="74"/>
      <c r="C15" s="612" t="str">
        <f>IF(Lang="Français","Traînée Aérdynamique",IF(Lang="English","Drag",""))</f>
        <v>Traînée Aérdynamique</v>
      </c>
      <c r="D15" s="612"/>
      <c r="M15" s="75"/>
    </row>
    <row r="16" spans="1:13" x14ac:dyDescent="0.2">
      <c r="A16" s="74"/>
      <c r="B16" s="139" t="str">
        <f>IF(Lang="Français","Diamètre Ø",IF(Lang="English","Diameter Ø",""))</f>
        <v>Diamètre Ø</v>
      </c>
      <c r="C16" s="665">
        <f>D_ref</f>
        <v>104</v>
      </c>
      <c r="D16" s="665"/>
      <c r="M16" s="75"/>
    </row>
    <row r="17" spans="1:13" x14ac:dyDescent="0.2">
      <c r="A17" s="74"/>
      <c r="B17" s="140" t="s">
        <v>5</v>
      </c>
      <c r="C17" s="666">
        <f>Cx</f>
        <v>0.6</v>
      </c>
      <c r="D17" s="666"/>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54</v>
      </c>
      <c r="C43" s="403">
        <f t="shared" ref="C43:C69" ca="1" si="1">1/2*Rho_moyen*PI()*D_var^2/4*Cx/10^6</f>
        <v>8.4165623384160752E-4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7.3764788242033962E-4</v>
      </c>
      <c r="I43" s="403">
        <f t="shared" ref="I43:I69" ca="1" si="6">Q_var/m_bal</f>
        <v>1.2948557443717037E-3</v>
      </c>
      <c r="J43" s="403">
        <f t="shared" ref="J43:J69" ca="1" si="7">1/(2*b_prop)*LN(  ((EXP(2*SQRT(a_prop*b_prop)*Temps_fin_propu)+1)^2)  /  (((1+1)^2)*EXP(2*SQRT(a_prop*b_prop)*Temps_fin_propu)))</f>
        <v>1128.923841116238</v>
      </c>
      <c r="K43" s="410">
        <f t="shared" ref="K43:K69" ca="1" si="8">SQRT(a_prop/b_prop)  *  (EXP(2*SQRT(a_prop*b_prop)*Temps_fin_propu)-1)/(EXP(2*SQRT(a_prop*b_prop)*Temps_fin_propu)+1)</f>
        <v>1059.1052405465541</v>
      </c>
      <c r="L43" s="413">
        <f t="shared" ref="L43:L69" ca="1" si="9">alt_prop + 1/(2*b_bal) * LN(1+b_bal/g*V_prop^2)</f>
        <v>3061.3138476180256</v>
      </c>
      <c r="M43" s="416">
        <f t="shared" ref="M43:M69" ca="1" si="10">Temps_fin_propu + ATAN(SQRT(b_bal/g)*V_prop)/SQRT(b_bal*g)</f>
        <v>14.909619717772436</v>
      </c>
    </row>
    <row r="44" spans="1:13" x14ac:dyDescent="0.2">
      <c r="B44" s="426">
        <f t="shared" ca="1" si="0"/>
        <v>54</v>
      </c>
      <c r="C44" s="404">
        <f t="shared" ca="1" si="1"/>
        <v>8.4165623384160752E-4</v>
      </c>
      <c r="D44" s="401">
        <f ca="1">MpropuPlein+0.25*MasseSans</f>
        <v>2.7397499999999999</v>
      </c>
      <c r="E44" s="401">
        <f t="shared" ca="1" si="2"/>
        <v>2.2487499999999998</v>
      </c>
      <c r="F44" s="401">
        <f t="shared" ca="1" si="3"/>
        <v>1.7577500000000001</v>
      </c>
      <c r="G44" s="408">
        <f t="shared" ca="1" si="4"/>
        <v>512.89683713173986</v>
      </c>
      <c r="H44" s="404">
        <f t="shared" ca="1" si="5"/>
        <v>3.7427736913467818E-4</v>
      </c>
      <c r="I44" s="404">
        <f t="shared" ca="1" si="6"/>
        <v>4.7882590461761199E-4</v>
      </c>
      <c r="J44" s="404">
        <f t="shared" ca="1" si="7"/>
        <v>681.29746201294688</v>
      </c>
      <c r="K44" s="411">
        <f t="shared" ca="1" si="8"/>
        <v>739.90378552675304</v>
      </c>
      <c r="L44" s="414">
        <f t="shared" ca="1" si="9"/>
        <v>4150.4127191351754</v>
      </c>
      <c r="M44" s="417">
        <f t="shared" ca="1" si="10"/>
        <v>21.830901404898295</v>
      </c>
    </row>
    <row r="45" spans="1:13" x14ac:dyDescent="0.2">
      <c r="B45" s="426">
        <f t="shared" ca="1" si="0"/>
        <v>54</v>
      </c>
      <c r="C45" s="404">
        <f t="shared" ca="1" si="1"/>
        <v>8.4165623384160752E-4</v>
      </c>
      <c r="D45" s="401">
        <f ca="1">MpropuPlein+0.5*MasseSans</f>
        <v>3.8475000000000001</v>
      </c>
      <c r="E45" s="401">
        <f t="shared" ca="1" si="2"/>
        <v>3.3565</v>
      </c>
      <c r="F45" s="401">
        <f t="shared" ca="1" si="3"/>
        <v>2.8655000000000004</v>
      </c>
      <c r="G45" s="408">
        <f t="shared" ca="1" si="4"/>
        <v>340.38722925666605</v>
      </c>
      <c r="H45" s="404">
        <f t="shared" ca="1" si="5"/>
        <v>2.5075412895623643E-4</v>
      </c>
      <c r="I45" s="404">
        <f t="shared" ca="1" si="6"/>
        <v>2.9372054923804131E-4</v>
      </c>
      <c r="J45" s="404">
        <f t="shared" ca="1" si="7"/>
        <v>472.87613593622939</v>
      </c>
      <c r="K45" s="411">
        <f t="shared" ca="1" si="8"/>
        <v>535.34724044611005</v>
      </c>
      <c r="L45" s="414">
        <f t="shared" ca="1" si="9"/>
        <v>4319.6941485551952</v>
      </c>
      <c r="M45" s="417">
        <f t="shared" ca="1" si="10"/>
        <v>24.834440504699966</v>
      </c>
    </row>
    <row r="46" spans="1:13" x14ac:dyDescent="0.2">
      <c r="B46" s="426">
        <f t="shared" ca="1" si="0"/>
        <v>54</v>
      </c>
      <c r="C46" s="404">
        <f t="shared" ca="1" si="1"/>
        <v>8.4165623384160752E-4</v>
      </c>
      <c r="D46" s="401">
        <f ca="1">MpropuPlein+0.75*MasseSans</f>
        <v>4.9552499999999995</v>
      </c>
      <c r="E46" s="401">
        <f t="shared" ca="1" si="2"/>
        <v>4.4642499999999998</v>
      </c>
      <c r="F46" s="401">
        <f t="shared" ca="1" si="3"/>
        <v>3.9732499999999997</v>
      </c>
      <c r="G46" s="408">
        <f t="shared" ca="1" si="4"/>
        <v>253.48999439995515</v>
      </c>
      <c r="H46" s="404">
        <f t="shared" ca="1" si="5"/>
        <v>1.8853250464055722E-4</v>
      </c>
      <c r="I46" s="404">
        <f t="shared" ca="1" si="6"/>
        <v>2.1183067610686657E-4</v>
      </c>
      <c r="J46" s="404">
        <f t="shared" ca="1" si="7"/>
        <v>358.15929191888097</v>
      </c>
      <c r="K46" s="411">
        <f t="shared" ca="1" si="8"/>
        <v>412.13141136483955</v>
      </c>
      <c r="L46" s="414">
        <f t="shared" ca="1" si="9"/>
        <v>3994.7002788148502</v>
      </c>
      <c r="M46" s="417">
        <f t="shared" ca="1" si="10"/>
        <v>25.601723784512664</v>
      </c>
    </row>
    <row r="47" spans="1:13" x14ac:dyDescent="0.2">
      <c r="B47" s="426">
        <f t="shared" ca="1" si="0"/>
        <v>54</v>
      </c>
      <c r="C47" s="404">
        <f t="shared" ca="1" si="1"/>
        <v>8.4165623384160752E-4</v>
      </c>
      <c r="D47" s="401">
        <f ca="1">MpropuPlein+1*MasseSans</f>
        <v>6.0629999999999997</v>
      </c>
      <c r="E47" s="401">
        <f t="shared" ca="1" si="2"/>
        <v>5.5720000000000001</v>
      </c>
      <c r="F47" s="401">
        <f t="shared" ca="1" si="3"/>
        <v>5.0809999999999995</v>
      </c>
      <c r="G47" s="408">
        <f t="shared" ca="1" si="4"/>
        <v>201.14423546302936</v>
      </c>
      <c r="H47" s="404">
        <f t="shared" ca="1" si="5"/>
        <v>1.5105101109863739E-4</v>
      </c>
      <c r="I47" s="404">
        <f t="shared" ca="1" si="6"/>
        <v>1.6564775316701586E-4</v>
      </c>
      <c r="J47" s="404">
        <f t="shared" ca="1" si="7"/>
        <v>286.49687008526962</v>
      </c>
      <c r="K47" s="411">
        <f t="shared" ca="1" si="8"/>
        <v>332.27626634830358</v>
      </c>
      <c r="L47" s="414">
        <f t="shared" ca="1" si="9"/>
        <v>3462.8848748925384</v>
      </c>
      <c r="M47" s="417">
        <f t="shared" ca="1" si="10"/>
        <v>24.985286760107293</v>
      </c>
    </row>
    <row r="48" spans="1:13" x14ac:dyDescent="0.2">
      <c r="B48" s="426">
        <f t="shared" ca="1" si="0"/>
        <v>54</v>
      </c>
      <c r="C48" s="404">
        <f t="shared" ca="1" si="1"/>
        <v>8.4165623384160752E-4</v>
      </c>
      <c r="D48" s="401">
        <f ca="1">MpropuPlein+1.25*MasseSans</f>
        <v>7.17075</v>
      </c>
      <c r="E48" s="401">
        <f t="shared" ca="1" si="2"/>
        <v>6.6797500000000003</v>
      </c>
      <c r="F48" s="401">
        <f t="shared" ca="1" si="3"/>
        <v>6.1887499999999998</v>
      </c>
      <c r="G48" s="408">
        <f t="shared" ca="1" si="4"/>
        <v>166.16020846588563</v>
      </c>
      <c r="H48" s="404">
        <f t="shared" ca="1" si="5"/>
        <v>1.2600115780405069E-4</v>
      </c>
      <c r="I48" s="404">
        <f t="shared" ca="1" si="6"/>
        <v>1.3599777561569098E-4</v>
      </c>
      <c r="J48" s="404">
        <f t="shared" ca="1" si="7"/>
        <v>237.71859559853735</v>
      </c>
      <c r="K48" s="411">
        <f t="shared" ca="1" si="8"/>
        <v>276.90983882942231</v>
      </c>
      <c r="L48" s="414">
        <f t="shared" ca="1" si="9"/>
        <v>2900.1471303893327</v>
      </c>
      <c r="M48" s="417">
        <f t="shared" ca="1" si="10"/>
        <v>23.620723377380031</v>
      </c>
    </row>
    <row r="49" spans="2:13" x14ac:dyDescent="0.2">
      <c r="B49" s="426">
        <f t="shared" ca="1" si="0"/>
        <v>54</v>
      </c>
      <c r="C49" s="404">
        <f t="shared" ca="1" si="1"/>
        <v>8.4165623384160752E-4</v>
      </c>
      <c r="D49" s="401">
        <f ca="1">MpropuPlein+1.5*MasseSans</f>
        <v>8.2784999999999993</v>
      </c>
      <c r="E49" s="401">
        <f t="shared" ca="1" si="2"/>
        <v>7.7874999999999996</v>
      </c>
      <c r="F49" s="401">
        <f t="shared" ca="1" si="3"/>
        <v>7.2964999999999991</v>
      </c>
      <c r="G49" s="408">
        <f t="shared" ca="1" si="4"/>
        <v>141.1289406099518</v>
      </c>
      <c r="H49" s="404">
        <f t="shared" ca="1" si="5"/>
        <v>1.08077847042261E-4</v>
      </c>
      <c r="I49" s="404">
        <f t="shared" ca="1" si="6"/>
        <v>1.1535067961921573E-4</v>
      </c>
      <c r="J49" s="404">
        <f t="shared" ca="1" si="7"/>
        <v>202.45045202614901</v>
      </c>
      <c r="K49" s="411">
        <f t="shared" ca="1" si="8"/>
        <v>236.45498256681157</v>
      </c>
      <c r="L49" s="414">
        <f t="shared" ca="1" si="9"/>
        <v>2392.5845167518</v>
      </c>
      <c r="M49" s="417">
        <f t="shared" ca="1" si="10"/>
        <v>21.953305639962597</v>
      </c>
    </row>
    <row r="50" spans="2:13" x14ac:dyDescent="0.2">
      <c r="B50" s="426">
        <f t="shared" ca="1" si="0"/>
        <v>54</v>
      </c>
      <c r="C50" s="404">
        <f t="shared" ca="1" si="1"/>
        <v>8.4165623384160752E-4</v>
      </c>
      <c r="D50" s="401">
        <f ca="1">MpropuPlein+1.75*MasseSans</f>
        <v>9.3862500000000004</v>
      </c>
      <c r="E50" s="401">
        <f t="shared" ca="1" si="2"/>
        <v>8.8952500000000008</v>
      </c>
      <c r="F50" s="401">
        <f t="shared" ca="1" si="3"/>
        <v>8.4042500000000011</v>
      </c>
      <c r="G50" s="408">
        <f t="shared" ca="1" si="4"/>
        <v>122.33209831089621</v>
      </c>
      <c r="H50" s="404">
        <f t="shared" ca="1" si="5"/>
        <v>9.4618614860920988E-5</v>
      </c>
      <c r="I50" s="404">
        <f t="shared" ca="1" si="6"/>
        <v>1.0014650133463514E-4</v>
      </c>
      <c r="J50" s="404">
        <f t="shared" ca="1" si="7"/>
        <v>175.79305048996193</v>
      </c>
      <c r="K50" s="411">
        <f t="shared" ca="1" si="8"/>
        <v>205.67627597553471</v>
      </c>
      <c r="L50" s="414">
        <f t="shared" ca="1" si="9"/>
        <v>1968.011813957401</v>
      </c>
      <c r="M50" s="417">
        <f t="shared" ca="1" si="10"/>
        <v>20.248721665194488</v>
      </c>
    </row>
    <row r="51" spans="2:13" x14ac:dyDescent="0.2">
      <c r="B51" s="427">
        <f t="shared" ca="1" si="0"/>
        <v>54</v>
      </c>
      <c r="C51" s="405">
        <f t="shared" ca="1" si="1"/>
        <v>8.4165623384160752E-4</v>
      </c>
      <c r="D51" s="402">
        <f ca="1">MpropuPlein+2*MasseSans</f>
        <v>10.494</v>
      </c>
      <c r="E51" s="402">
        <f t="shared" ca="1" si="2"/>
        <v>10.003</v>
      </c>
      <c r="F51" s="402">
        <f t="shared" ca="1" si="3"/>
        <v>9.5120000000000005</v>
      </c>
      <c r="G51" s="409">
        <f t="shared" ca="1" si="4"/>
        <v>107.69844746576024</v>
      </c>
      <c r="H51" s="405">
        <f t="shared" ca="1" si="5"/>
        <v>8.4140381269779817E-5</v>
      </c>
      <c r="I51" s="405">
        <f t="shared" ca="1" si="6"/>
        <v>8.8483624247435603E-5</v>
      </c>
      <c r="J51" s="405">
        <f t="shared" ca="1" si="7"/>
        <v>154.94970015176102</v>
      </c>
      <c r="K51" s="412">
        <f t="shared" ca="1" si="8"/>
        <v>181.50566229486822</v>
      </c>
      <c r="L51" s="415">
        <f t="shared" ca="1" si="9"/>
        <v>1625.1017761795356</v>
      </c>
      <c r="M51" s="418">
        <f t="shared" ca="1" si="10"/>
        <v>18.639777869906002</v>
      </c>
    </row>
    <row r="52" spans="2:13" x14ac:dyDescent="0.2">
      <c r="B52" s="425">
        <f t="shared" ref="B52:B60" si="11">D_ref</f>
        <v>104</v>
      </c>
      <c r="C52" s="403">
        <f t="shared" si="1"/>
        <v>3.12186345172525E-3</v>
      </c>
      <c r="D52" s="400">
        <f ca="1">MpropuPlein+0*MasseSans</f>
        <v>1.6319999999999999</v>
      </c>
      <c r="E52" s="400">
        <f t="shared" ca="1" si="2"/>
        <v>1.141</v>
      </c>
      <c r="F52" s="400">
        <f t="shared" ca="1" si="3"/>
        <v>0.65</v>
      </c>
      <c r="G52" s="407">
        <f t="shared" ca="1" si="4"/>
        <v>1020.3714198071864</v>
      </c>
      <c r="H52" s="403">
        <f t="shared" ca="1" si="5"/>
        <v>2.7360766448074059E-3</v>
      </c>
      <c r="I52" s="403">
        <f t="shared" ca="1" si="6"/>
        <v>4.802866848808077E-3</v>
      </c>
      <c r="J52" s="403">
        <f t="shared" ca="1" si="7"/>
        <v>786.06726157459536</v>
      </c>
      <c r="K52" s="410">
        <f t="shared" ca="1" si="8"/>
        <v>606.53083624323062</v>
      </c>
      <c r="L52" s="413">
        <f t="shared" ca="1" si="9"/>
        <v>1327.3172653379916</v>
      </c>
      <c r="M52" s="416">
        <f t="shared" ca="1" si="10"/>
        <v>8.5939636005069602</v>
      </c>
    </row>
    <row r="53" spans="2:13" x14ac:dyDescent="0.2">
      <c r="B53" s="426">
        <f t="shared" si="11"/>
        <v>104</v>
      </c>
      <c r="C53" s="404">
        <f t="shared" si="1"/>
        <v>3.12186345172525E-3</v>
      </c>
      <c r="D53" s="401">
        <f ca="1">MpropuPlein+0.25*MasseSans</f>
        <v>2.7397499999999999</v>
      </c>
      <c r="E53" s="401">
        <f t="shared" ca="1" si="2"/>
        <v>2.2487499999999998</v>
      </c>
      <c r="F53" s="401">
        <f t="shared" ca="1" si="3"/>
        <v>1.7577500000000001</v>
      </c>
      <c r="G53" s="408">
        <f t="shared" ca="1" si="4"/>
        <v>512.89683713173986</v>
      </c>
      <c r="H53" s="404">
        <f t="shared" ca="1" si="5"/>
        <v>1.3882661263925516E-3</v>
      </c>
      <c r="I53" s="404">
        <f t="shared" ca="1" si="6"/>
        <v>1.7760565789931729E-3</v>
      </c>
      <c r="J53" s="404">
        <f t="shared" ca="1" si="7"/>
        <v>573.77728708577558</v>
      </c>
      <c r="K53" s="411">
        <f t="shared" ca="1" si="8"/>
        <v>542.53554080257106</v>
      </c>
      <c r="L53" s="414">
        <f t="shared" ca="1" si="9"/>
        <v>1698.273152226463</v>
      </c>
      <c r="M53" s="417">
        <f t="shared" ca="1" si="10"/>
        <v>12.568890615578841</v>
      </c>
    </row>
    <row r="54" spans="2:13" x14ac:dyDescent="0.2">
      <c r="B54" s="426">
        <f t="shared" si="11"/>
        <v>104</v>
      </c>
      <c r="C54" s="404">
        <f t="shared" si="1"/>
        <v>3.12186345172525E-3</v>
      </c>
      <c r="D54" s="401">
        <f ca="1">MpropuPlein+0.5*MasseSans</f>
        <v>3.8475000000000001</v>
      </c>
      <c r="E54" s="401">
        <f t="shared" ca="1" si="2"/>
        <v>3.3565</v>
      </c>
      <c r="F54" s="401">
        <f t="shared" ca="1" si="3"/>
        <v>2.8655000000000004</v>
      </c>
      <c r="G54" s="408">
        <f t="shared" ca="1" si="4"/>
        <v>340.38722925666605</v>
      </c>
      <c r="H54" s="404">
        <f t="shared" ca="1" si="5"/>
        <v>9.3009487612848206E-4</v>
      </c>
      <c r="I54" s="404">
        <f t="shared" ca="1" si="6"/>
        <v>1.0894655214535856E-3</v>
      </c>
      <c r="J54" s="404">
        <f t="shared" ca="1" si="7"/>
        <v>431.22582695110384</v>
      </c>
      <c r="K54" s="411">
        <f t="shared" ca="1" si="8"/>
        <v>449.31551898717998</v>
      </c>
      <c r="L54" s="414">
        <f t="shared" ca="1" si="9"/>
        <v>1878.5484428019863</v>
      </c>
      <c r="M54" s="417">
        <f t="shared" ca="1" si="10"/>
        <v>14.880967918885084</v>
      </c>
    </row>
    <row r="55" spans="2:13" x14ac:dyDescent="0.2">
      <c r="B55" s="426">
        <f t="shared" si="11"/>
        <v>104</v>
      </c>
      <c r="C55" s="404">
        <f t="shared" si="1"/>
        <v>3.12186345172525E-3</v>
      </c>
      <c r="D55" s="401">
        <f ca="1">MpropuPlein+0.75*MasseSans</f>
        <v>4.9552499999999995</v>
      </c>
      <c r="E55" s="401">
        <f t="shared" ca="1" si="2"/>
        <v>4.4642499999999998</v>
      </c>
      <c r="F55" s="401">
        <f t="shared" ca="1" si="3"/>
        <v>3.9732499999999997</v>
      </c>
      <c r="G55" s="408">
        <f t="shared" ca="1" si="4"/>
        <v>253.48999439995515</v>
      </c>
      <c r="H55" s="404">
        <f t="shared" ca="1" si="5"/>
        <v>6.9930300761051689E-4</v>
      </c>
      <c r="I55" s="404">
        <f t="shared" ca="1" si="6"/>
        <v>7.8572036789158759E-4</v>
      </c>
      <c r="J55" s="404">
        <f t="shared" ca="1" si="7"/>
        <v>338.72002481746654</v>
      </c>
      <c r="K55" s="411">
        <f t="shared" ca="1" si="8"/>
        <v>369.83448300330787</v>
      </c>
      <c r="L55" s="414">
        <f t="shared" ca="1" si="9"/>
        <v>1917.6230995054962</v>
      </c>
      <c r="M55" s="417">
        <f t="shared" ca="1" si="10"/>
        <v>16.249698490551022</v>
      </c>
    </row>
    <row r="56" spans="2:13" x14ac:dyDescent="0.2">
      <c r="B56" s="426">
        <f t="shared" si="11"/>
        <v>104</v>
      </c>
      <c r="C56" s="404">
        <f t="shared" si="1"/>
        <v>3.12186345172525E-3</v>
      </c>
      <c r="D56" s="401">
        <f ca="1">MpropuPlein+1*MasseSans</f>
        <v>6.0629999999999997</v>
      </c>
      <c r="E56" s="401">
        <f t="shared" ca="1" si="2"/>
        <v>5.5720000000000001</v>
      </c>
      <c r="F56" s="401">
        <f t="shared" ca="1" si="3"/>
        <v>5.0809999999999995</v>
      </c>
      <c r="G56" s="408">
        <f t="shared" ca="1" si="4"/>
        <v>201.14423546302936</v>
      </c>
      <c r="H56" s="404">
        <f t="shared" ca="1" si="5"/>
        <v>5.6027700138644118E-4</v>
      </c>
      <c r="I56" s="404">
        <f t="shared" ca="1" si="6"/>
        <v>6.1441910091030317E-4</v>
      </c>
      <c r="J56" s="404">
        <f t="shared" ca="1" si="7"/>
        <v>276.12381988836898</v>
      </c>
      <c r="K56" s="411">
        <f t="shared" ca="1" si="8"/>
        <v>309.09522273733535</v>
      </c>
      <c r="L56" s="414">
        <f t="shared" ca="1" si="9"/>
        <v>1857.7799937699369</v>
      </c>
      <c r="M56" s="417">
        <f t="shared" ca="1" si="10"/>
        <v>16.93413847319496</v>
      </c>
    </row>
    <row r="57" spans="2:13" x14ac:dyDescent="0.2">
      <c r="B57" s="426">
        <f t="shared" si="11"/>
        <v>104</v>
      </c>
      <c r="C57" s="404">
        <f t="shared" si="1"/>
        <v>3.12186345172525E-3</v>
      </c>
      <c r="D57" s="401">
        <f ca="1">MpropuPlein+1.25*MasseSans</f>
        <v>7.17075</v>
      </c>
      <c r="E57" s="401">
        <f t="shared" ca="1" si="2"/>
        <v>6.6797500000000003</v>
      </c>
      <c r="F57" s="401">
        <f t="shared" ca="1" si="3"/>
        <v>6.1887499999999998</v>
      </c>
      <c r="G57" s="408">
        <f t="shared" ca="1" si="4"/>
        <v>166.16020846588563</v>
      </c>
      <c r="H57" s="404">
        <f t="shared" ca="1" si="5"/>
        <v>4.6736231920734304E-4</v>
      </c>
      <c r="I57" s="404">
        <f t="shared" ca="1" si="6"/>
        <v>5.0444168074736419E-4</v>
      </c>
      <c r="J57" s="404">
        <f t="shared" ca="1" si="7"/>
        <v>231.62389963070177</v>
      </c>
      <c r="K57" s="411">
        <f t="shared" ca="1" si="8"/>
        <v>263.07977103429283</v>
      </c>
      <c r="L57" s="414">
        <f t="shared" ca="1" si="9"/>
        <v>1735.3490764874796</v>
      </c>
      <c r="M57" s="417">
        <f t="shared" ca="1" si="10"/>
        <v>17.100644108568762</v>
      </c>
    </row>
    <row r="58" spans="2:13" x14ac:dyDescent="0.2">
      <c r="B58" s="426">
        <f t="shared" si="11"/>
        <v>104</v>
      </c>
      <c r="C58" s="404">
        <f t="shared" si="1"/>
        <v>3.12186345172525E-3</v>
      </c>
      <c r="D58" s="401">
        <f ca="1">MpropuPlein+1.5*MasseSans</f>
        <v>8.2784999999999993</v>
      </c>
      <c r="E58" s="401">
        <f t="shared" ca="1" si="2"/>
        <v>7.7874999999999996</v>
      </c>
      <c r="F58" s="401">
        <f t="shared" ca="1" si="3"/>
        <v>7.2964999999999991</v>
      </c>
      <c r="G58" s="408">
        <f t="shared" ca="1" si="4"/>
        <v>141.1289406099518</v>
      </c>
      <c r="H58" s="404">
        <f t="shared" ca="1" si="5"/>
        <v>4.0088134211560192E-4</v>
      </c>
      <c r="I58" s="404">
        <f t="shared" ca="1" si="6"/>
        <v>4.2785766487017754E-4</v>
      </c>
      <c r="J58" s="404">
        <f t="shared" ca="1" si="7"/>
        <v>198.6049185772325</v>
      </c>
      <c r="K58" s="411">
        <f t="shared" ca="1" si="8"/>
        <v>227.64535234120925</v>
      </c>
      <c r="L58" s="414">
        <f t="shared" ca="1" si="9"/>
        <v>1579.6601854550272</v>
      </c>
      <c r="M58" s="417">
        <f t="shared" ca="1" si="10"/>
        <v>16.885855148901449</v>
      </c>
    </row>
    <row r="59" spans="2:13" x14ac:dyDescent="0.2">
      <c r="B59" s="426">
        <f t="shared" si="11"/>
        <v>104</v>
      </c>
      <c r="C59" s="404">
        <f t="shared" si="1"/>
        <v>3.12186345172525E-3</v>
      </c>
      <c r="D59" s="401">
        <f ca="1">MpropuPlein+1.75*MasseSans</f>
        <v>9.3862500000000004</v>
      </c>
      <c r="E59" s="401">
        <f t="shared" ca="1" si="2"/>
        <v>8.8952500000000008</v>
      </c>
      <c r="F59" s="401">
        <f t="shared" ca="1" si="3"/>
        <v>8.4042500000000011</v>
      </c>
      <c r="G59" s="408">
        <f t="shared" ca="1" si="4"/>
        <v>122.33209831089621</v>
      </c>
      <c r="H59" s="404">
        <f t="shared" ca="1" si="5"/>
        <v>3.5095848365422551E-4</v>
      </c>
      <c r="I59" s="404">
        <f t="shared" ca="1" si="6"/>
        <v>3.7146246859925031E-4</v>
      </c>
      <c r="J59" s="404">
        <f t="shared" ca="1" si="7"/>
        <v>173.23091856839841</v>
      </c>
      <c r="K59" s="411">
        <f t="shared" ca="1" si="8"/>
        <v>199.76978377788922</v>
      </c>
      <c r="L59" s="414">
        <f t="shared" ca="1" si="9"/>
        <v>1412.5727932459672</v>
      </c>
      <c r="M59" s="417">
        <f t="shared" ca="1" si="10"/>
        <v>16.408448794233269</v>
      </c>
    </row>
    <row r="60" spans="2:13" x14ac:dyDescent="0.2">
      <c r="B60" s="427">
        <f t="shared" si="11"/>
        <v>104</v>
      </c>
      <c r="C60" s="405">
        <f t="shared" si="1"/>
        <v>3.12186345172525E-3</v>
      </c>
      <c r="D60" s="402">
        <f ca="1">MpropuPlein+2*MasseSans</f>
        <v>10.494</v>
      </c>
      <c r="E60" s="402">
        <f t="shared" ca="1" si="2"/>
        <v>10.003</v>
      </c>
      <c r="F60" s="402">
        <f t="shared" ca="1" si="3"/>
        <v>9.5120000000000005</v>
      </c>
      <c r="G60" s="409">
        <f t="shared" ca="1" si="4"/>
        <v>107.69844746576024</v>
      </c>
      <c r="H60" s="405">
        <f t="shared" ca="1" si="5"/>
        <v>3.1209271735731779E-4</v>
      </c>
      <c r="I60" s="405">
        <f t="shared" ca="1" si="6"/>
        <v>3.2820263369693541E-4</v>
      </c>
      <c r="J60" s="405">
        <f t="shared" ca="1" si="7"/>
        <v>153.168140097367</v>
      </c>
      <c r="K60" s="412">
        <f t="shared" ca="1" si="8"/>
        <v>177.38072133827058</v>
      </c>
      <c r="L60" s="415">
        <f t="shared" ca="1" si="9"/>
        <v>1248.7319818758531</v>
      </c>
      <c r="M60" s="418">
        <f t="shared" ca="1" si="10"/>
        <v>15.767602464037891</v>
      </c>
    </row>
    <row r="61" spans="2:13" x14ac:dyDescent="0.2">
      <c r="B61" s="425">
        <f t="shared" ref="B61:B69" si="12">D_ref*1.5</f>
        <v>156</v>
      </c>
      <c r="C61" s="403">
        <f t="shared" si="1"/>
        <v>7.0241927663818107E-3</v>
      </c>
      <c r="D61" s="400">
        <f ca="1">MpropuPlein+0*MasseSans</f>
        <v>1.6319999999999999</v>
      </c>
      <c r="E61" s="400">
        <f t="shared" ca="1" si="2"/>
        <v>1.141</v>
      </c>
      <c r="F61" s="400">
        <f t="shared" ca="1" si="3"/>
        <v>0.65</v>
      </c>
      <c r="G61" s="407">
        <f t="shared" ca="1" si="4"/>
        <v>1020.3714198071864</v>
      </c>
      <c r="H61" s="403">
        <f t="shared" ca="1" si="5"/>
        <v>6.1561724508166615E-3</v>
      </c>
      <c r="I61" s="403">
        <f t="shared" ca="1" si="6"/>
        <v>1.0806450409818169E-2</v>
      </c>
      <c r="J61" s="403">
        <f t="shared" ca="1" si="7"/>
        <v>579.54459070997723</v>
      </c>
      <c r="K61" s="410">
        <f t="shared" ca="1" si="8"/>
        <v>406.95910944410974</v>
      </c>
      <c r="L61" s="413">
        <f t="shared" ca="1" si="9"/>
        <v>820.6911852370938</v>
      </c>
      <c r="M61" s="416">
        <f t="shared" ca="1" si="10"/>
        <v>6.2974327332248148</v>
      </c>
    </row>
    <row r="62" spans="2:13" x14ac:dyDescent="0.2">
      <c r="B62" s="426">
        <f t="shared" si="12"/>
        <v>156</v>
      </c>
      <c r="C62" s="404">
        <f t="shared" si="1"/>
        <v>7.0241927663818107E-3</v>
      </c>
      <c r="D62" s="401">
        <f ca="1">MpropuPlein+0.25*MasseSans</f>
        <v>2.7397499999999999</v>
      </c>
      <c r="E62" s="401">
        <f t="shared" ca="1" si="2"/>
        <v>2.2487499999999998</v>
      </c>
      <c r="F62" s="401">
        <f t="shared" ca="1" si="3"/>
        <v>1.7577500000000001</v>
      </c>
      <c r="G62" s="408">
        <f t="shared" ca="1" si="4"/>
        <v>512.89683713173986</v>
      </c>
      <c r="H62" s="404">
        <f t="shared" ca="1" si="5"/>
        <v>3.1235987843832402E-3</v>
      </c>
      <c r="I62" s="404">
        <f t="shared" ca="1" si="6"/>
        <v>3.9961273027346381E-3</v>
      </c>
      <c r="J62" s="404">
        <f t="shared" ca="1" si="7"/>
        <v>471.26159203113122</v>
      </c>
      <c r="K62" s="411">
        <f t="shared" ca="1" si="8"/>
        <v>394.40491527542918</v>
      </c>
      <c r="L62" s="414">
        <f t="shared" ca="1" si="9"/>
        <v>992.33889663332889</v>
      </c>
      <c r="M62" s="417">
        <f t="shared" ca="1" si="10"/>
        <v>9.0023420361034372</v>
      </c>
    </row>
    <row r="63" spans="2:13" x14ac:dyDescent="0.2">
      <c r="B63" s="426">
        <f t="shared" si="12"/>
        <v>156</v>
      </c>
      <c r="C63" s="404">
        <f t="shared" si="1"/>
        <v>7.0241927663818107E-3</v>
      </c>
      <c r="D63" s="401">
        <f ca="1">MpropuPlein+0.5*MasseSans</f>
        <v>3.8475000000000001</v>
      </c>
      <c r="E63" s="401">
        <f t="shared" ca="1" si="2"/>
        <v>3.3565</v>
      </c>
      <c r="F63" s="401">
        <f t="shared" ca="1" si="3"/>
        <v>2.8655000000000004</v>
      </c>
      <c r="G63" s="408">
        <f t="shared" ca="1" si="4"/>
        <v>340.38722925666605</v>
      </c>
      <c r="H63" s="404">
        <f t="shared" ca="1" si="5"/>
        <v>2.0927134712890841E-3</v>
      </c>
      <c r="I63" s="404">
        <f t="shared" ca="1" si="6"/>
        <v>2.4512974232705669E-3</v>
      </c>
      <c r="J63" s="404">
        <f t="shared" ca="1" si="7"/>
        <v>380.75989614810186</v>
      </c>
      <c r="K63" s="411">
        <f t="shared" ca="1" si="8"/>
        <v>360.0068255866874</v>
      </c>
      <c r="L63" s="414">
        <f t="shared" ca="1" si="9"/>
        <v>1096.3231874508151</v>
      </c>
      <c r="M63" s="417">
        <f t="shared" ca="1" si="10"/>
        <v>10.707771729712572</v>
      </c>
    </row>
    <row r="64" spans="2:13" x14ac:dyDescent="0.2">
      <c r="B64" s="426">
        <f t="shared" si="12"/>
        <v>156</v>
      </c>
      <c r="C64" s="404">
        <f t="shared" si="1"/>
        <v>7.0241927663818107E-3</v>
      </c>
      <c r="D64" s="401">
        <f ca="1">MpropuPlein+0.75*MasseSans</f>
        <v>4.9552499999999995</v>
      </c>
      <c r="E64" s="401">
        <f t="shared" ca="1" si="2"/>
        <v>4.4642499999999998</v>
      </c>
      <c r="F64" s="401">
        <f t="shared" ca="1" si="3"/>
        <v>3.9732499999999997</v>
      </c>
      <c r="G64" s="408">
        <f t="shared" ca="1" si="4"/>
        <v>253.48999439995515</v>
      </c>
      <c r="H64" s="404">
        <f t="shared" ca="1" si="5"/>
        <v>1.5734317671236627E-3</v>
      </c>
      <c r="I64" s="404">
        <f t="shared" ca="1" si="6"/>
        <v>1.7678708277560715E-3</v>
      </c>
      <c r="J64" s="404">
        <f t="shared" ca="1" si="7"/>
        <v>312.02560805347969</v>
      </c>
      <c r="K64" s="411">
        <f t="shared" ca="1" si="8"/>
        <v>317.42133222530691</v>
      </c>
      <c r="L64" s="414">
        <f t="shared" ca="1" si="9"/>
        <v>1147.1231713825266</v>
      </c>
      <c r="M64" s="417">
        <f t="shared" ca="1" si="10"/>
        <v>11.877444298151101</v>
      </c>
    </row>
    <row r="65" spans="2:13" x14ac:dyDescent="0.2">
      <c r="B65" s="426">
        <f t="shared" si="12"/>
        <v>156</v>
      </c>
      <c r="C65" s="404">
        <f t="shared" si="1"/>
        <v>7.0241927663818107E-3</v>
      </c>
      <c r="D65" s="401">
        <f ca="1">MpropuPlein+1*MasseSans</f>
        <v>6.0629999999999997</v>
      </c>
      <c r="E65" s="401">
        <f t="shared" ca="1" si="2"/>
        <v>5.5720000000000001</v>
      </c>
      <c r="F65" s="401">
        <f t="shared" ca="1" si="3"/>
        <v>5.0809999999999995</v>
      </c>
      <c r="G65" s="408">
        <f t="shared" ca="1" si="4"/>
        <v>201.14423546302936</v>
      </c>
      <c r="H65" s="404">
        <f t="shared" ca="1" si="5"/>
        <v>1.2606232531194922E-3</v>
      </c>
      <c r="I65" s="404">
        <f t="shared" ca="1" si="6"/>
        <v>1.3824429770481817E-3</v>
      </c>
      <c r="J65" s="404">
        <f t="shared" ca="1" si="7"/>
        <v>260.8425715889573</v>
      </c>
      <c r="K65" s="411">
        <f t="shared" ca="1" si="8"/>
        <v>277.30259845571089</v>
      </c>
      <c r="L65" s="414">
        <f t="shared" ca="1" si="9"/>
        <v>1154.6160673328968</v>
      </c>
      <c r="M65" s="417">
        <f t="shared" ca="1" si="10"/>
        <v>12.655963702873589</v>
      </c>
    </row>
    <row r="66" spans="2:13" x14ac:dyDescent="0.2">
      <c r="B66" s="426">
        <f t="shared" si="12"/>
        <v>156</v>
      </c>
      <c r="C66" s="404">
        <f t="shared" si="1"/>
        <v>7.0241927663818107E-3</v>
      </c>
      <c r="D66" s="401">
        <f ca="1">MpropuPlein+1.25*MasseSans</f>
        <v>7.17075</v>
      </c>
      <c r="E66" s="401">
        <f t="shared" ca="1" si="2"/>
        <v>6.6797500000000003</v>
      </c>
      <c r="F66" s="401">
        <f t="shared" ca="1" si="3"/>
        <v>6.1887499999999998</v>
      </c>
      <c r="G66" s="408">
        <f t="shared" ca="1" si="4"/>
        <v>166.16020846588563</v>
      </c>
      <c r="H66" s="404">
        <f t="shared" ca="1" si="5"/>
        <v>1.0515652182165216E-3</v>
      </c>
      <c r="I66" s="404">
        <f t="shared" ca="1" si="6"/>
        <v>1.1349937816815692E-3</v>
      </c>
      <c r="J66" s="404">
        <f t="shared" ca="1" si="7"/>
        <v>222.25665998647193</v>
      </c>
      <c r="K66" s="411">
        <f t="shared" ca="1" si="8"/>
        <v>242.90034721687036</v>
      </c>
      <c r="L66" s="414">
        <f t="shared" ca="1" si="9"/>
        <v>1128.6407310345571</v>
      </c>
      <c r="M66" s="417">
        <f t="shared" ca="1" si="10"/>
        <v>13.122124804057268</v>
      </c>
    </row>
    <row r="67" spans="2:13" x14ac:dyDescent="0.2">
      <c r="B67" s="426">
        <f t="shared" si="12"/>
        <v>156</v>
      </c>
      <c r="C67" s="404">
        <f t="shared" si="1"/>
        <v>7.0241927663818107E-3</v>
      </c>
      <c r="D67" s="401">
        <f ca="1">MpropuPlein+1.5*MasseSans</f>
        <v>8.2784999999999993</v>
      </c>
      <c r="E67" s="401">
        <f t="shared" ca="1" si="2"/>
        <v>7.7874999999999996</v>
      </c>
      <c r="F67" s="401">
        <f t="shared" ca="1" si="3"/>
        <v>7.2964999999999991</v>
      </c>
      <c r="G67" s="408">
        <f t="shared" ca="1" si="4"/>
        <v>141.1289406099518</v>
      </c>
      <c r="H67" s="404">
        <f t="shared" ca="1" si="5"/>
        <v>9.0198301976010412E-4</v>
      </c>
      <c r="I67" s="404">
        <f t="shared" ca="1" si="6"/>
        <v>9.6267974595789921E-4</v>
      </c>
      <c r="J67" s="404">
        <f t="shared" ca="1" si="7"/>
        <v>192.53164383024125</v>
      </c>
      <c r="K67" s="411">
        <f t="shared" ca="1" si="8"/>
        <v>214.266662093934</v>
      </c>
      <c r="L67" s="414">
        <f t="shared" ca="1" si="9"/>
        <v>1078.4483293670119</v>
      </c>
      <c r="M67" s="417">
        <f t="shared" ca="1" si="10"/>
        <v>13.333213721961984</v>
      </c>
    </row>
    <row r="68" spans="2:13" x14ac:dyDescent="0.2">
      <c r="B68" s="426">
        <f t="shared" si="12"/>
        <v>156</v>
      </c>
      <c r="C68" s="404">
        <f t="shared" si="1"/>
        <v>7.0241927663818107E-3</v>
      </c>
      <c r="D68" s="401">
        <f ca="1">MpropuPlein+1.75*MasseSans</f>
        <v>9.3862500000000004</v>
      </c>
      <c r="E68" s="401">
        <f t="shared" ca="1" si="2"/>
        <v>8.8952500000000008</v>
      </c>
      <c r="F68" s="401">
        <f t="shared" ca="1" si="3"/>
        <v>8.4042500000000011</v>
      </c>
      <c r="G68" s="408">
        <f t="shared" ca="1" si="4"/>
        <v>122.33209831089621</v>
      </c>
      <c r="H68" s="404">
        <f t="shared" ca="1" si="5"/>
        <v>7.8965658822200725E-4</v>
      </c>
      <c r="I68" s="404">
        <f t="shared" ca="1" si="6"/>
        <v>8.3579055434831301E-4</v>
      </c>
      <c r="J68" s="404">
        <f t="shared" ca="1" si="7"/>
        <v>169.10964612215923</v>
      </c>
      <c r="K68" s="411">
        <f t="shared" ca="1" si="8"/>
        <v>190.55347447924115</v>
      </c>
      <c r="L68" s="414">
        <f t="shared" ca="1" si="9"/>
        <v>1012.2762467797447</v>
      </c>
      <c r="M68" s="417">
        <f t="shared" ca="1" si="10"/>
        <v>13.338159444504685</v>
      </c>
    </row>
    <row r="69" spans="2:13" x14ac:dyDescent="0.2">
      <c r="B69" s="427">
        <f t="shared" si="12"/>
        <v>156</v>
      </c>
      <c r="C69" s="405">
        <f t="shared" si="1"/>
        <v>7.0241927663818107E-3</v>
      </c>
      <c r="D69" s="402">
        <f ca="1">MpropuPlein+2*MasseSans</f>
        <v>10.494</v>
      </c>
      <c r="E69" s="402">
        <f t="shared" ca="1" si="2"/>
        <v>10.003</v>
      </c>
      <c r="F69" s="402">
        <f t="shared" ca="1" si="3"/>
        <v>9.5120000000000005</v>
      </c>
      <c r="G69" s="409">
        <f t="shared" ca="1" si="4"/>
        <v>107.69844746576024</v>
      </c>
      <c r="H69" s="405">
        <f t="shared" ca="1" si="5"/>
        <v>7.0220861405396486E-4</v>
      </c>
      <c r="I69" s="405">
        <f t="shared" ca="1" si="6"/>
        <v>7.3845592581810453E-4</v>
      </c>
      <c r="J69" s="405">
        <f t="shared" ca="1" si="7"/>
        <v>150.26527379778065</v>
      </c>
      <c r="K69" s="412">
        <f t="shared" ca="1" si="8"/>
        <v>170.82010540329111</v>
      </c>
      <c r="L69" s="415">
        <f t="shared" ca="1" si="9"/>
        <v>937.08281874931686</v>
      </c>
      <c r="M69" s="418">
        <f t="shared" ca="1" si="10"/>
        <v>13.181521408225187</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1:D11"/>
    <mergeCell ref="C13:D13"/>
    <mergeCell ref="C15:D15"/>
    <mergeCell ref="C16:D16"/>
    <mergeCell ref="C17:D17"/>
    <mergeCell ref="C12:D12"/>
    <mergeCell ref="C10:D10"/>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632" t="s">
        <v>178</v>
      </c>
      <c r="D2" s="632"/>
    </row>
    <row r="3" spans="3:8" x14ac:dyDescent="0.2">
      <c r="C3" s="632"/>
      <c r="D3" s="632"/>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541</v>
      </c>
      <c r="D47" t="s">
        <v>395</v>
      </c>
      <c r="E47" s="16">
        <v>43048</v>
      </c>
      <c r="F47" t="s">
        <v>542</v>
      </c>
    </row>
    <row r="48" spans="3:6" x14ac:dyDescent="0.2">
      <c r="C48" t="s">
        <v>545</v>
      </c>
      <c r="D48" t="s">
        <v>395</v>
      </c>
      <c r="E48" s="16">
        <v>44160</v>
      </c>
      <c r="F48" t="s">
        <v>546</v>
      </c>
    </row>
    <row r="49" spans="3:6" x14ac:dyDescent="0.2">
      <c r="C49" t="s">
        <v>554</v>
      </c>
      <c r="D49" t="s">
        <v>552</v>
      </c>
      <c r="E49" s="16">
        <v>45300</v>
      </c>
      <c r="F49" t="s">
        <v>553</v>
      </c>
    </row>
    <row r="50" spans="3:6" x14ac:dyDescent="0.2">
      <c r="C50" t="s">
        <v>556</v>
      </c>
      <c r="D50" t="s">
        <v>395</v>
      </c>
      <c r="E50" s="16">
        <v>45322</v>
      </c>
      <c r="F50" t="s">
        <v>561</v>
      </c>
    </row>
    <row r="51" spans="3:6" x14ac:dyDescent="0.2">
      <c r="C51" t="s">
        <v>565</v>
      </c>
      <c r="D51" t="s">
        <v>395</v>
      </c>
      <c r="E51" s="16">
        <v>45325</v>
      </c>
      <c r="F51" t="s">
        <v>564</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428</v>
      </c>
      <c r="N3" s="75"/>
      <c r="O3" s="6"/>
      <c r="P3" s="273" t="s">
        <v>340</v>
      </c>
      <c r="Q3" s="441">
        <f>Long_ogive</f>
        <v>1</v>
      </c>
      <c r="R3" s="48"/>
      <c r="S3" s="48"/>
      <c r="T3" s="48"/>
      <c r="U3" s="48"/>
    </row>
    <row r="4" spans="2:21" ht="15.75" customHeight="1" x14ac:dyDescent="0.2">
      <c r="B4" s="74"/>
      <c r="D4" s="2" t="s">
        <v>563</v>
      </c>
      <c r="E4" t="str">
        <f>Matricule</f>
        <v>FX0</v>
      </c>
      <c r="N4" s="75"/>
      <c r="O4" s="6"/>
      <c r="P4" s="273"/>
      <c r="Q4" s="436"/>
      <c r="R4" s="48"/>
      <c r="S4" s="48"/>
      <c r="T4" s="48"/>
      <c r="U4" s="48"/>
    </row>
    <row r="5" spans="2:21" ht="15.75" customHeight="1" x14ac:dyDescent="0.2">
      <c r="B5" s="74"/>
      <c r="D5" t="s">
        <v>461</v>
      </c>
      <c r="E5" t="str">
        <f>Propu</f>
        <v>Pro54-5G WT</v>
      </c>
      <c r="G5" t="s">
        <v>458</v>
      </c>
      <c r="H5">
        <f>MasseSans</f>
        <v>4.431</v>
      </c>
      <c r="N5" s="75"/>
      <c r="O5" s="6"/>
      <c r="P5" s="273"/>
      <c r="Q5" s="436"/>
      <c r="R5" s="48"/>
      <c r="S5" s="48"/>
      <c r="T5" s="48"/>
      <c r="U5" s="48"/>
    </row>
    <row r="6" spans="2:21" x14ac:dyDescent="0.2">
      <c r="B6" s="74"/>
      <c r="D6" t="s">
        <v>454</v>
      </c>
      <c r="E6" s="2" t="str">
        <f>Trajecto!H34</f>
        <v>Brun/Orange…</v>
      </c>
      <c r="G6" t="s">
        <v>459</v>
      </c>
      <c r="H6">
        <f>D_ref</f>
        <v>104</v>
      </c>
      <c r="N6" s="75"/>
      <c r="O6" s="6"/>
      <c r="P6" s="273"/>
      <c r="Q6" s="436"/>
      <c r="R6" s="48"/>
      <c r="S6" s="48"/>
      <c r="T6" s="48"/>
      <c r="U6" s="48"/>
    </row>
    <row r="7" spans="2:21" x14ac:dyDescent="0.2">
      <c r="B7" s="74"/>
      <c r="D7" t="s">
        <v>456</v>
      </c>
      <c r="E7" s="2" t="str">
        <f>Trajecto!H35</f>
        <v>Rouge…</v>
      </c>
      <c r="G7" t="s">
        <v>5</v>
      </c>
      <c r="H7">
        <f>Cx</f>
        <v>0.6</v>
      </c>
      <c r="N7" s="75"/>
      <c r="O7" s="6"/>
      <c r="P7" s="273"/>
      <c r="Q7" s="436"/>
      <c r="R7" s="48"/>
      <c r="S7" s="48"/>
      <c r="T7" s="48"/>
      <c r="U7" s="48"/>
    </row>
    <row r="8" spans="2:21" x14ac:dyDescent="0.2">
      <c r="B8" s="74"/>
      <c r="D8" t="s">
        <v>457</v>
      </c>
      <c r="E8" s="2">
        <f>S_para</f>
        <v>0.48049999999999998</v>
      </c>
      <c r="G8" t="s">
        <v>460</v>
      </c>
      <c r="H8">
        <f>L_rampe</f>
        <v>4</v>
      </c>
      <c r="N8" s="75"/>
      <c r="O8" s="6"/>
      <c r="P8" s="273"/>
      <c r="Q8" s="436"/>
      <c r="R8" s="48"/>
      <c r="S8" s="48"/>
      <c r="T8" s="48"/>
      <c r="U8" s="48"/>
    </row>
    <row r="9" spans="2:21" x14ac:dyDescent="0.2">
      <c r="B9" s="74"/>
      <c r="D9" t="s">
        <v>455</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453</v>
      </c>
      <c r="E11" s="243">
        <f>MasseSans</f>
        <v>4.431</v>
      </c>
      <c r="F11" s="246" t="s">
        <v>123</v>
      </c>
      <c r="G11" s="246" t="s">
        <v>125</v>
      </c>
      <c r="H11" s="668">
        <f ca="1">Vsortie_de_rampe</f>
        <v>103.69092047227379</v>
      </c>
      <c r="I11" s="669"/>
      <c r="J11" s="76"/>
      <c r="N11" s="75"/>
      <c r="P11" s="48"/>
      <c r="Q11" s="436"/>
      <c r="R11" s="48"/>
      <c r="S11" s="48"/>
      <c r="T11" s="48"/>
      <c r="U11" s="440">
        <f>IF(RIGHT(Nb_diam,1)=",", "", X_j)</f>
        <v>1</v>
      </c>
    </row>
    <row r="12" spans="2:21" ht="13.5" thickBot="1" x14ac:dyDescent="0.25">
      <c r="B12" s="74"/>
      <c r="C12" s="12"/>
      <c r="D12" s="276"/>
      <c r="E12" s="244"/>
      <c r="F12" s="6" t="s">
        <v>123</v>
      </c>
      <c r="G12" s="6" t="s">
        <v>126</v>
      </c>
      <c r="H12" s="670">
        <f>Finesse</f>
        <v>10.76923076923077</v>
      </c>
      <c r="I12" s="671"/>
      <c r="J12" s="76"/>
      <c r="N12" s="75"/>
      <c r="O12" s="6"/>
      <c r="P12" s="273" t="s">
        <v>341</v>
      </c>
      <c r="Q12" s="441">
        <f>D_og</f>
        <v>84</v>
      </c>
      <c r="R12" s="48"/>
      <c r="S12" s="48"/>
      <c r="T12" s="48"/>
      <c r="U12" s="436"/>
    </row>
    <row r="13" spans="2:21" x14ac:dyDescent="0.2">
      <c r="B13" s="74"/>
      <c r="C13" s="12"/>
      <c r="D13" s="276" t="s">
        <v>5</v>
      </c>
      <c r="E13" s="244">
        <f>Cx</f>
        <v>0.6</v>
      </c>
      <c r="F13" s="6" t="s">
        <v>123</v>
      </c>
      <c r="G13" s="6" t="s">
        <v>432</v>
      </c>
      <c r="H13" s="670">
        <f>Cn</f>
        <v>15.677184507305929</v>
      </c>
      <c r="I13" s="671"/>
      <c r="J13" s="76"/>
      <c r="N13" s="75"/>
      <c r="O13" s="6"/>
      <c r="P13" s="48"/>
      <c r="Q13" s="436"/>
      <c r="R13" s="48"/>
      <c r="S13" s="48"/>
      <c r="T13" s="48"/>
      <c r="U13" s="440">
        <f>IF(RIGHT(Nb_diam,1)=",", "", X_r)</f>
        <v>1070</v>
      </c>
    </row>
    <row r="14" spans="2:21" x14ac:dyDescent="0.2">
      <c r="B14" s="74"/>
      <c r="C14" s="12"/>
      <c r="D14" s="276" t="s">
        <v>143</v>
      </c>
      <c r="E14" s="244">
        <f>L_rampe</f>
        <v>4</v>
      </c>
      <c r="F14" s="6" t="s">
        <v>123</v>
      </c>
      <c r="G14" s="6" t="s">
        <v>127</v>
      </c>
      <c r="H14" s="247">
        <f ca="1">MS_min</f>
        <v>2.6653506119042154</v>
      </c>
      <c r="I14" s="254">
        <f ca="1">MS_max</f>
        <v>3.277947278220628</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41.785193319483142</v>
      </c>
      <c r="I15" s="254">
        <f ca="1">MS_Cn_max</f>
        <v>51.388984285886067</v>
      </c>
      <c r="J15" s="76"/>
      <c r="K15" s="76"/>
      <c r="N15" s="75"/>
      <c r="P15" s="48"/>
      <c r="Q15" s="436"/>
      <c r="R15" s="48"/>
      <c r="S15" s="48"/>
      <c r="T15" s="48"/>
    </row>
    <row r="16" spans="2:21" x14ac:dyDescent="0.2">
      <c r="B16" s="74"/>
      <c r="C16" s="12"/>
      <c r="D16" s="276" t="s">
        <v>145</v>
      </c>
      <c r="E16" s="244">
        <f>Q_ail</f>
        <v>4</v>
      </c>
      <c r="F16" s="6" t="s">
        <v>128</v>
      </c>
      <c r="G16" s="6" t="s">
        <v>129</v>
      </c>
      <c r="H16" s="247">
        <f ca="1">V_para</f>
        <v>13.013956736189286</v>
      </c>
      <c r="I16" s="253">
        <f>V_satellite</f>
        <v>12.655562623057198</v>
      </c>
      <c r="J16" s="76"/>
      <c r="N16" s="75"/>
      <c r="P16" s="48"/>
      <c r="Q16" s="436"/>
      <c r="R16" s="48"/>
      <c r="S16" s="48"/>
      <c r="T16" s="48"/>
      <c r="U16" s="440">
        <f>IF(RIGHT(Nb_diam,1)=",", "", l_j)</f>
        <v>60</v>
      </c>
    </row>
    <row r="17" spans="2:21" x14ac:dyDescent="0.2">
      <c r="B17" s="74"/>
      <c r="C17" s="12"/>
      <c r="D17" s="276" t="s">
        <v>146</v>
      </c>
      <c r="E17" s="272" t="str">
        <f>Forme_ogive</f>
        <v>Conique (droite)</v>
      </c>
      <c r="F17" s="6" t="s">
        <v>130</v>
      </c>
      <c r="G17" s="6" t="s">
        <v>131</v>
      </c>
      <c r="H17" s="670">
        <f>T_para</f>
        <v>16.399999999999999</v>
      </c>
      <c r="I17" s="671"/>
      <c r="J17" s="258"/>
      <c r="N17" s="75"/>
      <c r="P17" s="434" t="s">
        <v>342</v>
      </c>
      <c r="Q17" s="440">
        <f>IF(RIGHT(Nb_diam,1)=",", "", D2j)</f>
        <v>104</v>
      </c>
      <c r="R17" s="48"/>
      <c r="S17" s="48"/>
      <c r="T17" s="48"/>
      <c r="U17" s="436"/>
    </row>
    <row r="18" spans="2:21" x14ac:dyDescent="0.2">
      <c r="B18" s="74"/>
      <c r="C18" s="12"/>
      <c r="D18" s="276" t="s">
        <v>148</v>
      </c>
      <c r="E18" s="244">
        <f ca="1">XpropuRef-Long_propu</f>
        <v>632</v>
      </c>
      <c r="F18" s="12" t="s">
        <v>130</v>
      </c>
      <c r="G18" s="12" t="s">
        <v>426</v>
      </c>
      <c r="H18" s="635">
        <f ca="1">T_para-Combustion-Depotage</f>
        <v>16.399999999999999</v>
      </c>
      <c r="I18" s="674"/>
      <c r="N18" s="75"/>
      <c r="P18" s="48"/>
      <c r="Q18" s="436"/>
      <c r="R18" s="48"/>
      <c r="S18" s="48"/>
    </row>
    <row r="19" spans="2:21" x14ac:dyDescent="0.2">
      <c r="B19" s="74"/>
      <c r="C19" s="531"/>
      <c r="D19" s="269"/>
      <c r="E19" s="271"/>
      <c r="F19" s="519" t="s">
        <v>132</v>
      </c>
      <c r="G19" s="274" t="s">
        <v>425</v>
      </c>
      <c r="H19" s="675">
        <f ca="1">Portee_balistique</f>
        <v>890.86852944611644</v>
      </c>
      <c r="I19" s="676"/>
      <c r="N19" s="75"/>
      <c r="P19" s="48"/>
      <c r="Q19" s="436"/>
      <c r="R19" s="48"/>
      <c r="S19" s="48"/>
      <c r="T19" s="48"/>
    </row>
    <row r="20" spans="2:21" x14ac:dyDescent="0.2">
      <c r="B20" s="74"/>
      <c r="C20" s="12"/>
      <c r="D20" s="6"/>
      <c r="E20" s="6"/>
      <c r="H20" s="518"/>
      <c r="I20" s="518"/>
      <c r="N20" s="75"/>
      <c r="P20" s="48"/>
      <c r="Q20" s="436"/>
      <c r="R20" s="48"/>
      <c r="S20" s="48"/>
      <c r="T20" s="48"/>
      <c r="U20" s="440">
        <f>IF(RIGHT(Nb_diam,1)=",", "", l_r)</f>
        <v>50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452</v>
      </c>
      <c r="D22" s="526" t="s">
        <v>436</v>
      </c>
      <c r="E22" s="527"/>
      <c r="F22" s="528" t="s">
        <v>441</v>
      </c>
      <c r="G22" s="526" t="s">
        <v>446</v>
      </c>
      <c r="I22" s="529"/>
      <c r="J22" s="530" t="s">
        <v>156</v>
      </c>
      <c r="K22" s="526" t="s">
        <v>157</v>
      </c>
      <c r="N22" s="75"/>
      <c r="O22" s="273"/>
      <c r="P22" s="436"/>
      <c r="Q22" s="48"/>
      <c r="R22" s="48"/>
      <c r="S22" s="48"/>
      <c r="T22" s="226"/>
      <c r="U22" s="436"/>
    </row>
    <row r="23" spans="2:21" x14ac:dyDescent="0.2">
      <c r="B23" s="74"/>
      <c r="C23" s="526" t="s">
        <v>451</v>
      </c>
      <c r="D23" s="527">
        <f>XcgSans</f>
        <v>440</v>
      </c>
      <c r="E23" s="527" t="s">
        <v>38</v>
      </c>
      <c r="F23" s="528">
        <f>m_ail</f>
        <v>190</v>
      </c>
      <c r="G23" s="526">
        <f>m_can</f>
        <v>180</v>
      </c>
      <c r="I23" s="529" t="s">
        <v>447</v>
      </c>
      <c r="J23" s="528">
        <f>l_j</f>
        <v>60</v>
      </c>
      <c r="K23" s="526">
        <f>l_r</f>
        <v>50</v>
      </c>
      <c r="N23" s="75"/>
      <c r="O23" s="273"/>
      <c r="P23" s="436"/>
      <c r="Q23" s="48"/>
      <c r="R23" s="48"/>
      <c r="S23" s="48"/>
      <c r="T23" s="226"/>
      <c r="U23" s="436"/>
    </row>
    <row r="24" spans="2:21" x14ac:dyDescent="0.2">
      <c r="B24" s="74"/>
      <c r="C24" s="526" t="s">
        <v>439</v>
      </c>
      <c r="D24" s="526">
        <f>Long_tot</f>
        <v>1120</v>
      </c>
      <c r="E24" s="527" t="s">
        <v>442</v>
      </c>
      <c r="F24" s="528">
        <f>n_ail</f>
        <v>80</v>
      </c>
      <c r="G24" s="526">
        <f>n_can</f>
        <v>80</v>
      </c>
      <c r="I24" s="529" t="s">
        <v>448</v>
      </c>
      <c r="J24" s="528">
        <f>D1j</f>
        <v>84</v>
      </c>
      <c r="K24" s="526">
        <f>D1r</f>
        <v>104</v>
      </c>
      <c r="N24" s="75"/>
      <c r="O24" s="273"/>
      <c r="P24" s="436"/>
      <c r="Q24" s="48"/>
      <c r="R24" s="48"/>
      <c r="S24" s="48"/>
      <c r="T24" s="226"/>
      <c r="U24" s="436"/>
    </row>
    <row r="25" spans="2:21" x14ac:dyDescent="0.2">
      <c r="B25" s="74"/>
      <c r="C25" s="526" t="s">
        <v>440</v>
      </c>
      <c r="D25" s="526">
        <f>XpropuRef</f>
        <v>1120</v>
      </c>
      <c r="E25" s="527" t="s">
        <v>443</v>
      </c>
      <c r="F25" s="528">
        <f>p_ail</f>
        <v>180</v>
      </c>
      <c r="G25" s="526">
        <f>p_can</f>
        <v>160</v>
      </c>
      <c r="I25" s="529" t="s">
        <v>449</v>
      </c>
      <c r="J25" s="528">
        <f>D2j</f>
        <v>104</v>
      </c>
      <c r="K25" s="526">
        <f>D2r</f>
        <v>84</v>
      </c>
      <c r="N25" s="75"/>
      <c r="O25" s="273"/>
      <c r="P25" s="436"/>
      <c r="Q25" s="48"/>
      <c r="R25" s="48"/>
      <c r="S25" s="48"/>
      <c r="T25" s="226"/>
      <c r="U25" s="436"/>
    </row>
    <row r="26" spans="2:21" x14ac:dyDescent="0.2">
      <c r="B26" s="74"/>
      <c r="C26" s="526" t="s">
        <v>437</v>
      </c>
      <c r="D26" s="526">
        <f>D_ref</f>
        <v>104</v>
      </c>
      <c r="E26" s="527" t="s">
        <v>444</v>
      </c>
      <c r="F26" s="528">
        <f>E_ail</f>
        <v>145</v>
      </c>
      <c r="G26" s="526">
        <f>E_can</f>
        <v>110</v>
      </c>
      <c r="I26" s="529" t="s">
        <v>450</v>
      </c>
      <c r="J26" s="528">
        <f>X_j</f>
        <v>1</v>
      </c>
      <c r="K26" s="526">
        <f>X_r</f>
        <v>1070</v>
      </c>
      <c r="N26" s="75"/>
      <c r="O26" s="273"/>
      <c r="P26" s="436"/>
      <c r="Q26" s="48"/>
      <c r="R26" s="48"/>
      <c r="S26" s="48"/>
      <c r="T26" s="226"/>
      <c r="U26" s="436"/>
    </row>
    <row r="27" spans="2:21" x14ac:dyDescent="0.2">
      <c r="B27" s="74"/>
      <c r="C27" s="526" t="s">
        <v>438</v>
      </c>
      <c r="D27" s="526">
        <f>Long_ogive</f>
        <v>1</v>
      </c>
      <c r="E27" s="527" t="s">
        <v>445</v>
      </c>
      <c r="F27" s="528">
        <f>X_ail</f>
        <v>1040</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3" t="s">
        <v>141</v>
      </c>
      <c r="D29" s="673" t="s">
        <v>133</v>
      </c>
      <c r="E29" s="673" t="s">
        <v>134</v>
      </c>
      <c r="F29" s="673"/>
      <c r="G29" s="673"/>
      <c r="H29" s="672" t="s">
        <v>135</v>
      </c>
      <c r="I29" s="672"/>
      <c r="J29" s="672"/>
      <c r="K29" s="672"/>
      <c r="L29" s="673" t="s">
        <v>136</v>
      </c>
      <c r="M29" s="673" t="s">
        <v>137</v>
      </c>
      <c r="N29" s="75"/>
      <c r="O29" s="273" t="s">
        <v>429</v>
      </c>
      <c r="P29" s="441">
        <f>n_ail</f>
        <v>80</v>
      </c>
      <c r="Q29" s="2"/>
      <c r="R29" s="48"/>
      <c r="S29" s="48"/>
      <c r="T29" s="48"/>
      <c r="U29" s="12" t="s">
        <v>433</v>
      </c>
    </row>
    <row r="30" spans="2:21" ht="13.5" thickBot="1" x14ac:dyDescent="0.25">
      <c r="B30" s="74"/>
      <c r="C30" s="673"/>
      <c r="D30" s="673"/>
      <c r="E30" s="673"/>
      <c r="F30" s="673"/>
      <c r="G30" s="673"/>
      <c r="H30" s="672" t="s">
        <v>138</v>
      </c>
      <c r="I30" s="672"/>
      <c r="J30" s="69" t="s">
        <v>139</v>
      </c>
      <c r="K30" s="70" t="s">
        <v>140</v>
      </c>
      <c r="L30" s="673"/>
      <c r="M30" s="673"/>
      <c r="N30" s="75"/>
      <c r="P30" s="12"/>
      <c r="R30" s="48"/>
      <c r="S30" s="48"/>
      <c r="T30" s="226" t="s">
        <v>431</v>
      </c>
      <c r="U30" s="523">
        <f>[0]!p_can</f>
        <v>160</v>
      </c>
    </row>
    <row r="31" spans="2:21" ht="13.5" thickBot="1" x14ac:dyDescent="0.25">
      <c r="B31" s="74"/>
      <c r="C31" s="83">
        <f>Beta_rampe</f>
        <v>80</v>
      </c>
      <c r="D31" s="84">
        <f ca="1">Portee_balistique</f>
        <v>890.86852944611644</v>
      </c>
      <c r="E31" s="677">
        <f ca="1">T_para+Dt_para</f>
        <v>175.46986415751385</v>
      </c>
      <c r="F31" s="677"/>
      <c r="G31" s="677"/>
      <c r="H31" s="678">
        <f ca="1">Altitude_culmi</f>
        <v>2071.1038779416986</v>
      </c>
      <c r="I31" s="678"/>
      <c r="J31" s="85">
        <f ca="1">Temps_culmi</f>
        <v>16.799999999999972</v>
      </c>
      <c r="K31" s="86">
        <f ca="1">Vit_culmi</f>
        <v>21.239665432709298</v>
      </c>
      <c r="L31" s="84">
        <f ca="1">Acc_max</f>
        <v>206.57898730778007</v>
      </c>
      <c r="M31" s="86">
        <f ca="1">Vit_max</f>
        <v>364.7094452543754</v>
      </c>
      <c r="N31" s="75"/>
      <c r="O31" s="273" t="s">
        <v>435</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434</v>
      </c>
      <c r="P32" s="522">
        <f>Q_ail</f>
        <v>4</v>
      </c>
      <c r="Q32" s="2"/>
      <c r="R32" s="48"/>
      <c r="S32" s="48"/>
      <c r="T32" s="226" t="s">
        <v>429</v>
      </c>
      <c r="U32" s="523">
        <f>[0]!n_can</f>
        <v>80</v>
      </c>
    </row>
    <row r="33" spans="2:21" ht="13.5" thickBot="1" x14ac:dyDescent="0.25">
      <c r="B33" s="74"/>
      <c r="D33" s="80"/>
      <c r="E33" s="81"/>
      <c r="F33" s="81"/>
      <c r="G33" s="81"/>
      <c r="H33" s="82"/>
      <c r="I33" s="82"/>
      <c r="J33" s="81"/>
      <c r="K33" s="76"/>
      <c r="L33" s="80"/>
      <c r="M33" s="76"/>
      <c r="N33" s="75"/>
      <c r="O33" s="2"/>
      <c r="Q33" s="2"/>
      <c r="R33" s="48"/>
      <c r="S33" s="48"/>
      <c r="T33" s="226" t="s">
        <v>430</v>
      </c>
      <c r="U33" s="523">
        <f>[0]!E_can</f>
        <v>110</v>
      </c>
    </row>
    <row r="34" spans="2:21" ht="13.5" thickBot="1" x14ac:dyDescent="0.25">
      <c r="B34" s="77"/>
      <c r="C34" s="78"/>
      <c r="D34" s="78"/>
      <c r="E34" s="78"/>
      <c r="F34" s="78"/>
      <c r="G34" s="78"/>
      <c r="H34" s="78"/>
      <c r="I34" s="78"/>
      <c r="J34" s="78"/>
      <c r="K34" s="78"/>
      <c r="L34" s="78"/>
      <c r="M34" s="78"/>
      <c r="N34" s="79"/>
      <c r="O34" s="2"/>
      <c r="P34" s="273" t="s">
        <v>430</v>
      </c>
      <c r="Q34" s="441">
        <f>E_ail</f>
        <v>145</v>
      </c>
      <c r="T34" s="226" t="s">
        <v>435</v>
      </c>
      <c r="U34" s="523">
        <f>[0]!ep_can</f>
        <v>4</v>
      </c>
    </row>
    <row r="35" spans="2:21" x14ac:dyDescent="0.2">
      <c r="O35" s="2"/>
      <c r="P35" s="6"/>
      <c r="Q35" s="6"/>
      <c r="T35" s="226" t="s">
        <v>434</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562</v>
      </c>
      <c r="I38" t="str">
        <f>Matricule</f>
        <v>FX0</v>
      </c>
      <c r="N38" s="75"/>
    </row>
    <row r="39" spans="2:21" x14ac:dyDescent="0.2">
      <c r="B39" s="74"/>
      <c r="D39" s="2"/>
      <c r="N39" s="75"/>
    </row>
    <row r="40" spans="2:21" x14ac:dyDescent="0.2">
      <c r="B40" s="74"/>
      <c r="D40" s="275" t="s">
        <v>149</v>
      </c>
      <c r="E40" s="246">
        <f>D_ref</f>
        <v>104</v>
      </c>
      <c r="F40" s="265"/>
      <c r="G40" s="265"/>
      <c r="H40" s="261" t="s">
        <v>198</v>
      </c>
      <c r="I40" s="261" t="s">
        <v>199</v>
      </c>
      <c r="J40" s="262" t="s">
        <v>200</v>
      </c>
      <c r="N40" s="75"/>
    </row>
    <row r="41" spans="2:21" x14ac:dyDescent="0.2">
      <c r="B41" s="74"/>
      <c r="D41" s="276" t="s">
        <v>147</v>
      </c>
      <c r="E41" s="6">
        <f>Long_ogive</f>
        <v>1</v>
      </c>
      <c r="F41" s="2"/>
      <c r="G41" s="2" t="s">
        <v>201</v>
      </c>
      <c r="H41" s="6">
        <f>MasseSans</f>
        <v>4.431</v>
      </c>
      <c r="I41" s="6">
        <f ca="1">MasseVide</f>
        <v>5.0810000000000004</v>
      </c>
      <c r="J41" s="244">
        <f ca="1">MassePlein</f>
        <v>6.0629999999999997</v>
      </c>
      <c r="N41" s="75"/>
    </row>
    <row r="42" spans="2:21" x14ac:dyDescent="0.2">
      <c r="B42" s="74"/>
      <c r="D42" s="276" t="s">
        <v>150</v>
      </c>
      <c r="E42" s="6">
        <f>X_ail-m_ail</f>
        <v>850</v>
      </c>
      <c r="F42" s="255"/>
      <c r="G42" s="255" t="s">
        <v>218</v>
      </c>
      <c r="H42" s="263">
        <f>XcgSans</f>
        <v>440</v>
      </c>
      <c r="I42" s="263">
        <f ca="1">XcgVide</f>
        <v>495.26471167093086</v>
      </c>
      <c r="J42" s="245">
        <f ca="1">XcgPlein</f>
        <v>558.97476496783781</v>
      </c>
      <c r="N42" s="75"/>
    </row>
    <row r="43" spans="2:21" x14ac:dyDescent="0.2">
      <c r="B43" s="74"/>
      <c r="D43" s="276" t="str">
        <f>IF(Lang="Français","Emplanture 'm'",IF(Lang="English","Root edge  'm'",""))</f>
        <v>Emplanture 'm'</v>
      </c>
      <c r="E43" s="244">
        <f>m_ail</f>
        <v>190</v>
      </c>
      <c r="N43" s="75"/>
    </row>
    <row r="44" spans="2:21" x14ac:dyDescent="0.2">
      <c r="B44" s="74"/>
      <c r="D44" s="276" t="str">
        <f>IF(Lang="Français","Saumon      'n'",IF(Lang="English","Tip edge    'n'",""))</f>
        <v>Saumon      'n'</v>
      </c>
      <c r="E44" s="244">
        <f>n_ail</f>
        <v>80</v>
      </c>
      <c r="F44" s="246" t="s">
        <v>202</v>
      </c>
      <c r="G44" s="246" t="s">
        <v>207</v>
      </c>
      <c r="H44" s="668">
        <f ca="1">Vsortie_de_rampe</f>
        <v>103.69092047227379</v>
      </c>
      <c r="I44" s="669"/>
      <c r="N44" s="75"/>
    </row>
    <row r="45" spans="2:21" x14ac:dyDescent="0.2">
      <c r="B45" s="74"/>
      <c r="D45" s="276" t="str">
        <f>IF(Lang="Français","Flèche        'p'",IF(Lang="English","Offset         'p'",""))</f>
        <v>Flèche        'p'</v>
      </c>
      <c r="E45" s="244">
        <f>p_ail</f>
        <v>180</v>
      </c>
      <c r="F45" s="6" t="s">
        <v>203</v>
      </c>
      <c r="G45" s="6" t="s">
        <v>208</v>
      </c>
      <c r="H45" s="670">
        <f>Finesse</f>
        <v>10.76923076923077</v>
      </c>
      <c r="I45" s="671"/>
      <c r="N45" s="75"/>
    </row>
    <row r="46" spans="2:21" x14ac:dyDescent="0.2">
      <c r="B46" s="74"/>
      <c r="D46" s="276" t="str">
        <f>IF(Lang="Français","Envergure   'E'",IF(Lang="English","Span          'E'",""))</f>
        <v>Envergure   'E'</v>
      </c>
      <c r="E46" s="244">
        <f>E_ail</f>
        <v>145</v>
      </c>
      <c r="F46" s="6" t="s">
        <v>204</v>
      </c>
      <c r="G46" s="6" t="s">
        <v>209</v>
      </c>
      <c r="H46" s="670">
        <f>Cn</f>
        <v>15.677184507305929</v>
      </c>
      <c r="I46" s="671"/>
      <c r="N46" s="75"/>
    </row>
    <row r="47" spans="2:21" x14ac:dyDescent="0.2">
      <c r="B47" s="74"/>
      <c r="D47" s="276" t="s">
        <v>144</v>
      </c>
      <c r="E47" s="244">
        <f>ep_ail</f>
        <v>3</v>
      </c>
      <c r="F47" s="6" t="s">
        <v>205</v>
      </c>
      <c r="G47" s="6" t="s">
        <v>210</v>
      </c>
      <c r="H47" s="247">
        <f ca="1">MS_min</f>
        <v>2.6653506119042154</v>
      </c>
      <c r="I47" s="254">
        <f ca="1">MS_max</f>
        <v>3.277947278220628</v>
      </c>
      <c r="N47" s="75"/>
    </row>
    <row r="48" spans="2:21" x14ac:dyDescent="0.2">
      <c r="B48" s="74"/>
      <c r="D48" s="276" t="s">
        <v>145</v>
      </c>
      <c r="E48" s="244">
        <f>Q_ail</f>
        <v>4</v>
      </c>
      <c r="F48" s="274" t="s">
        <v>206</v>
      </c>
      <c r="G48" s="274" t="s">
        <v>211</v>
      </c>
      <c r="H48" s="256">
        <f ca="1">MS_Cn_min</f>
        <v>41.785193319483142</v>
      </c>
      <c r="I48" s="264">
        <f ca="1">MS_Cn_max</f>
        <v>51.388984285886067</v>
      </c>
      <c r="N48" s="75"/>
    </row>
    <row r="49" spans="2:14" x14ac:dyDescent="0.2">
      <c r="B49" s="74"/>
      <c r="D49" s="276" t="s">
        <v>148</v>
      </c>
      <c r="E49" s="244">
        <f ca="1">XpropuRef-Long_propu</f>
        <v>632</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1120</v>
      </c>
      <c r="G51" s="276" t="s">
        <v>212</v>
      </c>
      <c r="H51" s="6">
        <f>Sref</f>
        <v>1.0234866535306801E-2</v>
      </c>
      <c r="J51" s="267"/>
      <c r="N51" s="75"/>
    </row>
    <row r="52" spans="2:14" x14ac:dyDescent="0.2">
      <c r="B52" s="74"/>
      <c r="D52" s="276" t="s">
        <v>196</v>
      </c>
      <c r="E52" s="244">
        <f>MAX(D_ref,D_ail,D_og,(RIGHT(Nb_diam,1)=",")*MAX(D1j,D1r,D2j,D2r))</f>
        <v>104</v>
      </c>
      <c r="G52" s="276" t="s">
        <v>213</v>
      </c>
      <c r="H52" s="6">
        <f>Beta_rampe</f>
        <v>80</v>
      </c>
      <c r="I52" s="6">
        <v>80</v>
      </c>
      <c r="J52" s="244">
        <v>90</v>
      </c>
      <c r="N52" s="75"/>
    </row>
    <row r="53" spans="2:14" x14ac:dyDescent="0.2">
      <c r="B53" s="74"/>
      <c r="D53" s="277" t="s">
        <v>197</v>
      </c>
      <c r="E53" s="260">
        <f>E_ail*2+D_ail</f>
        <v>394</v>
      </c>
      <c r="G53" s="278" t="s">
        <v>215</v>
      </c>
      <c r="H53" s="247">
        <f ca="1">Temps_culmi</f>
        <v>16.799999999999972</v>
      </c>
      <c r="I53" s="259"/>
      <c r="J53" s="268"/>
      <c r="N53" s="75"/>
    </row>
    <row r="54" spans="2:14" x14ac:dyDescent="0.2">
      <c r="B54" s="74"/>
      <c r="G54" s="278" t="s">
        <v>216</v>
      </c>
      <c r="H54" s="242">
        <f ca="1">Altitude_culmi</f>
        <v>2071.1038779416986</v>
      </c>
      <c r="I54" s="259"/>
      <c r="J54" s="268"/>
      <c r="N54" s="75"/>
    </row>
    <row r="55" spans="2:14" x14ac:dyDescent="0.2">
      <c r="B55" s="74"/>
      <c r="C55" s="275" t="s">
        <v>233</v>
      </c>
      <c r="D55" s="249" t="s">
        <v>60</v>
      </c>
      <c r="E55" s="243">
        <f>Long_tot</f>
        <v>1120</v>
      </c>
      <c r="G55" s="278" t="s">
        <v>217</v>
      </c>
      <c r="H55" s="248">
        <f ca="1">Vit_culmi</f>
        <v>21.239665432709298</v>
      </c>
      <c r="I55" s="259"/>
      <c r="J55" s="268"/>
      <c r="N55" s="75"/>
    </row>
    <row r="56" spans="2:14" x14ac:dyDescent="0.2">
      <c r="B56" s="74"/>
      <c r="C56" s="276"/>
      <c r="D56" s="2" t="s">
        <v>219</v>
      </c>
      <c r="E56" s="244">
        <f>MAX(D_ref,D_ail,D_og,(RIGHT(Nb_diam,1)=",")*MAX(D1j,D1r,D2j,D2r))</f>
        <v>104</v>
      </c>
      <c r="G56" s="278" t="s">
        <v>133</v>
      </c>
      <c r="H56" s="242">
        <f ca="1">Portee_balistique</f>
        <v>890.86852944611644</v>
      </c>
      <c r="I56" s="259"/>
      <c r="J56" s="268"/>
      <c r="N56" s="75"/>
    </row>
    <row r="57" spans="2:14" x14ac:dyDescent="0.2">
      <c r="B57" s="74"/>
      <c r="C57" s="276"/>
      <c r="D57" s="2" t="s">
        <v>220</v>
      </c>
      <c r="E57" s="244">
        <f>E_ail*2+D_ail</f>
        <v>394</v>
      </c>
      <c r="G57" s="278" t="s">
        <v>214</v>
      </c>
      <c r="H57" s="242">
        <f ca="1">T_balistique</f>
        <v>42.400000000000333</v>
      </c>
      <c r="I57" s="259"/>
      <c r="J57" s="268"/>
      <c r="N57" s="75"/>
    </row>
    <row r="58" spans="2:14" x14ac:dyDescent="0.2">
      <c r="B58" s="74"/>
      <c r="C58" s="276"/>
      <c r="D58" s="2" t="s">
        <v>221</v>
      </c>
      <c r="E58" s="244">
        <f ca="1">MassePlein</f>
        <v>6.0629999999999997</v>
      </c>
      <c r="G58" s="278" t="s">
        <v>137</v>
      </c>
      <c r="H58" s="248">
        <f ca="1">Vit_max</f>
        <v>364.7094452543754</v>
      </c>
      <c r="I58" s="259"/>
      <c r="J58" s="268"/>
      <c r="N58" s="75"/>
    </row>
    <row r="59" spans="2:14" x14ac:dyDescent="0.2">
      <c r="B59" s="74"/>
      <c r="C59" s="277" t="s">
        <v>234</v>
      </c>
      <c r="D59" s="255" t="s">
        <v>145</v>
      </c>
      <c r="E59" s="260">
        <f>Q_ail</f>
        <v>4</v>
      </c>
      <c r="G59" s="278" t="s">
        <v>136</v>
      </c>
      <c r="H59" s="242">
        <f ca="1">Acc_max</f>
        <v>206.57898730778007</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2504.9768000941408</v>
      </c>
      <c r="F62" s="280">
        <f ca="1">E62/9.81</f>
        <v>255.34931703304187</v>
      </c>
      <c r="H62" s="2"/>
      <c r="I62" s="2"/>
      <c r="J62" s="2"/>
      <c r="K62" s="2"/>
      <c r="N62" s="75"/>
    </row>
    <row r="63" spans="2:14" x14ac:dyDescent="0.2">
      <c r="B63" s="74"/>
      <c r="C63" s="276"/>
      <c r="D63" s="2" t="s">
        <v>223</v>
      </c>
      <c r="E63" s="242">
        <f ca="1">2*Acc_max*Masse_ail</f>
        <v>48.525404118597535</v>
      </c>
      <c r="F63" s="248">
        <f ca="1">E63/9.81</f>
        <v>4.9465243749844579</v>
      </c>
      <c r="G63" s="246" t="s">
        <v>229</v>
      </c>
      <c r="H63" s="288">
        <f>S_ail*(ep_ail/1000)*2000</f>
        <v>0.11745</v>
      </c>
      <c r="I63" s="2"/>
      <c r="J63" s="2"/>
      <c r="K63" s="2"/>
      <c r="N63" s="75"/>
    </row>
    <row r="64" spans="2:14" x14ac:dyDescent="0.2">
      <c r="B64" s="74"/>
      <c r="C64" s="277"/>
      <c r="D64" s="255" t="s">
        <v>224</v>
      </c>
      <c r="E64" s="263">
        <f ca="1">0.104*S_ail*Vit_max^2</f>
        <v>270.78782358009607</v>
      </c>
      <c r="F64" s="281">
        <f ca="1">E64/9.81</f>
        <v>27.603243993893585</v>
      </c>
      <c r="G64" s="274" t="s">
        <v>228</v>
      </c>
      <c r="H64" s="289">
        <f>(E_ail*(m_ail+n_ail)/2)/10^6</f>
        <v>1.9574999999999999E-2</v>
      </c>
      <c r="I64" s="2"/>
      <c r="J64" s="2"/>
      <c r="K64" s="2"/>
      <c r="N64" s="75"/>
    </row>
    <row r="65" spans="2:14" x14ac:dyDescent="0.2">
      <c r="B65" s="74"/>
      <c r="C65" s="282" t="s">
        <v>242</v>
      </c>
      <c r="D65" s="285" t="s">
        <v>240</v>
      </c>
      <c r="E65" s="286">
        <f ca="1">2*Acc_max*H65</f>
        <v>1252.4884000470704</v>
      </c>
      <c r="F65" s="286">
        <f ca="1">E65/9.81</f>
        <v>127.67465851652094</v>
      </c>
      <c r="G65" s="287" t="s">
        <v>241</v>
      </c>
      <c r="H65" s="279">
        <f ca="1">E58/2</f>
        <v>3.0314999999999999</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16.399999999999999</v>
      </c>
      <c r="I67" s="251">
        <f ca="1">Temps_culmi</f>
        <v>16.799999999999972</v>
      </c>
      <c r="J67" s="2"/>
      <c r="K67" s="2"/>
      <c r="N67" s="75"/>
    </row>
    <row r="68" spans="2:14" x14ac:dyDescent="0.2">
      <c r="B68" s="74"/>
      <c r="C68" s="6"/>
      <c r="D68" s="2"/>
      <c r="E68" s="2"/>
      <c r="F68" s="275" t="s">
        <v>231</v>
      </c>
      <c r="G68" s="249" t="s">
        <v>129</v>
      </c>
      <c r="H68" s="250">
        <f ca="1">V_para</f>
        <v>13.013956736189286</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21.795614825535932</v>
      </c>
      <c r="I70" s="253">
        <f ca="1">V_ouv_sat</f>
        <v>187.47197716059094</v>
      </c>
      <c r="N70" s="75"/>
    </row>
    <row r="71" spans="2:14" x14ac:dyDescent="0.2">
      <c r="B71" s="74"/>
      <c r="C71" s="226"/>
      <c r="F71" s="276"/>
      <c r="G71" s="2" t="s">
        <v>201</v>
      </c>
      <c r="H71" s="247">
        <f ca="1">m_vide</f>
        <v>5.0810000000000004</v>
      </c>
      <c r="I71" s="253">
        <f>m_satellite</f>
        <v>1</v>
      </c>
      <c r="N71" s="75"/>
    </row>
    <row r="72" spans="2:14" x14ac:dyDescent="0.2">
      <c r="B72" s="74"/>
      <c r="C72" s="226"/>
      <c r="F72" s="276"/>
      <c r="G72" s="2" t="s">
        <v>238</v>
      </c>
      <c r="H72" s="283">
        <f ca="1">1/2*Rho_moyen*S_para*V_ouverture^2</f>
        <v>139.80983843604486</v>
      </c>
      <c r="I72" s="284">
        <f ca="1">1/2*Rho_moyen*S_satellite*V_ouv_sat^2</f>
        <v>2152.6767110056944</v>
      </c>
      <c r="N72" s="75"/>
    </row>
    <row r="73" spans="2:14" x14ac:dyDescent="0.2">
      <c r="B73" s="74"/>
      <c r="D73" s="2"/>
      <c r="F73" s="277"/>
      <c r="G73" s="255" t="s">
        <v>239</v>
      </c>
      <c r="H73" s="256">
        <f ca="1">H72/9.81</f>
        <v>14.251767424673277</v>
      </c>
      <c r="I73" s="257">
        <f ca="1">I72/9.81</f>
        <v>219.43697359894946</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1</v>
      </c>
      <c r="G82" s="48"/>
      <c r="H82" s="48"/>
      <c r="I82" s="48"/>
      <c r="J82" s="48"/>
      <c r="K82" s="48"/>
      <c r="N82" s="75"/>
    </row>
    <row r="83" spans="2:14" x14ac:dyDescent="0.2">
      <c r="B83" s="74"/>
      <c r="C83" s="277" t="s">
        <v>336</v>
      </c>
      <c r="D83" s="433">
        <f ca="1">TODAY()</f>
        <v>45957</v>
      </c>
      <c r="E83" s="48"/>
      <c r="F83" s="436"/>
      <c r="G83" s="48"/>
      <c r="H83" s="48"/>
      <c r="I83" s="48"/>
      <c r="J83" s="48"/>
      <c r="K83" s="48"/>
      <c r="N83" s="75"/>
    </row>
    <row r="84" spans="2:14" ht="13.5" thickBot="1" x14ac:dyDescent="0.25">
      <c r="B84" s="74"/>
      <c r="E84" s="48"/>
      <c r="F84" s="436"/>
      <c r="G84" s="48"/>
      <c r="H84" s="48"/>
      <c r="I84" s="48"/>
      <c r="J84" s="440">
        <f>IF(RIGHT(Nb_diam,1)=",", "", X_j)</f>
        <v>1</v>
      </c>
      <c r="K84" s="48"/>
      <c r="N84" s="75"/>
    </row>
    <row r="85" spans="2:14" ht="13.5" thickBot="1" x14ac:dyDescent="0.25">
      <c r="B85" s="74"/>
      <c r="C85" s="275" t="s">
        <v>337</v>
      </c>
      <c r="D85" s="243" t="str">
        <f>Propu</f>
        <v>Pro54-5G WT</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1070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60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850</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50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190</v>
      </c>
      <c r="G97" s="48"/>
      <c r="H97" s="48"/>
      <c r="I97" s="48"/>
      <c r="J97" s="441">
        <f>p_ail</f>
        <v>180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632</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145</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4.431</v>
      </c>
      <c r="F107" s="244">
        <f ca="1">MassePlein</f>
        <v>6.0629999999999997</v>
      </c>
      <c r="N107" s="75"/>
    </row>
    <row r="108" spans="2:14" x14ac:dyDescent="0.2">
      <c r="B108" s="74"/>
      <c r="D108" s="431" t="s">
        <v>352</v>
      </c>
      <c r="E108" s="274">
        <f>XcgSans</f>
        <v>440</v>
      </c>
      <c r="F108" s="260">
        <f ca="1">XcgPlein</f>
        <v>558.97476496783781</v>
      </c>
      <c r="N108" s="75"/>
    </row>
    <row r="109" spans="2:14" x14ac:dyDescent="0.2">
      <c r="B109" s="74"/>
      <c r="N109" s="75"/>
    </row>
    <row r="110" spans="2:14" x14ac:dyDescent="0.2">
      <c r="B110" s="74"/>
      <c r="D110" s="438" t="s">
        <v>355</v>
      </c>
      <c r="E110" s="439">
        <f ca="1">MasseVide</f>
        <v>5.0810000000000004</v>
      </c>
      <c r="G110" s="429" t="s">
        <v>356</v>
      </c>
      <c r="H110" s="265"/>
      <c r="I110" s="265"/>
      <c r="J110" s="266"/>
      <c r="N110" s="75"/>
    </row>
    <row r="111" spans="2:14" x14ac:dyDescent="0.2">
      <c r="B111" s="74"/>
      <c r="G111" s="276" t="s">
        <v>213</v>
      </c>
      <c r="H111" s="6">
        <f>Beta_rampe</f>
        <v>80</v>
      </c>
      <c r="I111" s="6">
        <v>80</v>
      </c>
      <c r="J111" s="244">
        <v>90</v>
      </c>
      <c r="N111" s="75"/>
    </row>
    <row r="112" spans="2:14" x14ac:dyDescent="0.2">
      <c r="B112" s="74"/>
      <c r="G112" s="278" t="s">
        <v>215</v>
      </c>
      <c r="H112" s="247">
        <f ca="1">Temps_culmi</f>
        <v>16.799999999999972</v>
      </c>
      <c r="I112" s="259"/>
      <c r="J112" s="268"/>
      <c r="N112" s="75"/>
    </row>
    <row r="113" spans="2:14" ht="12.75" customHeight="1" x14ac:dyDescent="0.25">
      <c r="B113" s="74"/>
      <c r="D113" s="435" t="s">
        <v>357</v>
      </c>
      <c r="E113" s="48"/>
      <c r="G113" s="278" t="s">
        <v>216</v>
      </c>
      <c r="H113" s="242">
        <f ca="1">Altitude_culmi</f>
        <v>2071.1038779416986</v>
      </c>
      <c r="I113" s="259"/>
      <c r="J113" s="268"/>
      <c r="N113" s="75"/>
    </row>
    <row r="114" spans="2:14" ht="12.75" customHeight="1" x14ac:dyDescent="0.25">
      <c r="B114" s="74"/>
      <c r="D114" s="48"/>
      <c r="E114" s="48"/>
      <c r="F114" s="435"/>
      <c r="G114" s="278" t="s">
        <v>217</v>
      </c>
      <c r="H114" s="248">
        <f ca="1">Vit_culmi</f>
        <v>21.239665432709298</v>
      </c>
      <c r="I114" s="259"/>
      <c r="J114" s="268"/>
      <c r="N114" s="75"/>
    </row>
    <row r="115" spans="2:14" x14ac:dyDescent="0.2">
      <c r="B115" s="74"/>
      <c r="C115" s="429" t="s">
        <v>358</v>
      </c>
      <c r="D115" s="249"/>
      <c r="E115" s="446">
        <v>0.1</v>
      </c>
      <c r="G115" s="278" t="s">
        <v>133</v>
      </c>
      <c r="H115" s="242">
        <f ca="1">Portee_balistique</f>
        <v>890.86852944611644</v>
      </c>
      <c r="I115" s="259"/>
      <c r="J115" s="268"/>
      <c r="N115" s="75"/>
    </row>
    <row r="116" spans="2:14" ht="12.75" customHeight="1" x14ac:dyDescent="0.2">
      <c r="B116" s="74"/>
      <c r="C116" s="431" t="s">
        <v>359</v>
      </c>
      <c r="D116" s="255"/>
      <c r="E116" s="447">
        <f>E_ail*(m_ail+n_ail)/2</f>
        <v>19575</v>
      </c>
      <c r="G116" s="278" t="s">
        <v>137</v>
      </c>
      <c r="H116" s="248">
        <f ca="1">Vit_max</f>
        <v>364.7094452543754</v>
      </c>
      <c r="I116" s="259"/>
      <c r="J116" s="268"/>
      <c r="N116" s="75"/>
    </row>
    <row r="117" spans="2:14" ht="12.75" customHeight="1" x14ac:dyDescent="0.2">
      <c r="B117" s="74"/>
      <c r="D117" s="48"/>
      <c r="E117" s="48"/>
      <c r="F117" s="48"/>
      <c r="G117" s="278" t="s">
        <v>136</v>
      </c>
      <c r="H117" s="242">
        <f ca="1">Acc_max</f>
        <v>206.57898730778007</v>
      </c>
      <c r="I117" s="259"/>
      <c r="J117" s="268"/>
      <c r="N117" s="75"/>
    </row>
    <row r="118" spans="2:14" x14ac:dyDescent="0.2">
      <c r="B118" s="74"/>
      <c r="C118" s="429" t="s">
        <v>360</v>
      </c>
      <c r="D118" s="249"/>
      <c r="E118" s="457"/>
      <c r="F118" s="458">
        <f>J90/100</f>
        <v>8.5</v>
      </c>
      <c r="G118" s="276" t="s">
        <v>5</v>
      </c>
      <c r="H118" s="6">
        <f>Cx</f>
        <v>0.6</v>
      </c>
      <c r="I118" s="259"/>
      <c r="J118" s="268"/>
      <c r="N118" s="75"/>
    </row>
    <row r="119" spans="2:14" x14ac:dyDescent="0.2">
      <c r="B119" s="74"/>
      <c r="C119" s="437" t="s">
        <v>361</v>
      </c>
      <c r="D119" s="2"/>
      <c r="E119" s="459">
        <f ca="1">2*Acc_max*MasseSans</f>
        <v>1830.7029855215469</v>
      </c>
      <c r="F119" s="460">
        <f ca="1">E119/g</f>
        <v>186.6160026015848</v>
      </c>
      <c r="G119" s="269" t="s">
        <v>222</v>
      </c>
      <c r="H119" s="270"/>
      <c r="I119" s="270"/>
      <c r="J119" s="271"/>
      <c r="N119" s="75"/>
    </row>
    <row r="120" spans="2:14" x14ac:dyDescent="0.2">
      <c r="B120" s="74"/>
      <c r="C120" s="437" t="s">
        <v>362</v>
      </c>
      <c r="D120" s="2"/>
      <c r="E120" s="459">
        <f ca="1">2*Acc_max*E115</f>
        <v>41.315797461556016</v>
      </c>
      <c r="F120" s="460">
        <f ca="1">E120/g</f>
        <v>4.2116001489863422</v>
      </c>
      <c r="N120" s="75"/>
    </row>
    <row r="121" spans="2:14" x14ac:dyDescent="0.2">
      <c r="B121" s="74"/>
      <c r="C121" s="431" t="s">
        <v>363</v>
      </c>
      <c r="D121" s="255"/>
      <c r="E121" s="452">
        <f ca="1">0.104*E116/1000000*Vit_max^2</f>
        <v>270.78782358009607</v>
      </c>
      <c r="F121" s="453">
        <f ca="1">E121/g</f>
        <v>27.603243993893585</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81" t="s">
        <v>368</v>
      </c>
      <c r="D128" s="682"/>
      <c r="E128" s="450">
        <f ca="1">0.5*Rho_moyen*S_para*Vit_culmi^2</f>
        <v>132.76843251934844</v>
      </c>
      <c r="F128" s="451">
        <f ca="1">E128/g</f>
        <v>13.533989043766404</v>
      </c>
      <c r="H128" s="48"/>
      <c r="I128" s="48"/>
      <c r="J128" s="48"/>
      <c r="K128" s="48"/>
      <c r="N128" s="75"/>
    </row>
    <row r="129" spans="2:14" x14ac:dyDescent="0.2">
      <c r="B129" s="74"/>
      <c r="C129" s="679" t="s">
        <v>369</v>
      </c>
      <c r="D129" s="680"/>
      <c r="E129" s="452">
        <f ca="1">E128/E126*2</f>
        <v>66.384216259674218</v>
      </c>
      <c r="F129" s="453">
        <f ca="1">E129/g</f>
        <v>6.7669945218832019</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81" t="s">
        <v>371</v>
      </c>
      <c r="D132" s="682"/>
      <c r="E132" s="454">
        <v>1</v>
      </c>
      <c r="F132" s="48"/>
      <c r="G132" s="48"/>
      <c r="H132" s="48"/>
      <c r="I132" s="48"/>
      <c r="J132" s="442"/>
      <c r="K132" s="48"/>
      <c r="N132" s="75"/>
    </row>
    <row r="133" spans="2:14" x14ac:dyDescent="0.2">
      <c r="B133" s="74"/>
      <c r="C133" s="679" t="s">
        <v>372</v>
      </c>
      <c r="D133" s="680"/>
      <c r="E133" s="455">
        <f ca="1">2*E132*Acc_max/g</f>
        <v>42.116001489863415</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2025-10-27T18:45:46Z</dcterms:modified>
</cp:coreProperties>
</file>