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
    </mc:Choice>
  </mc:AlternateContent>
  <xr:revisionPtr revIDLastSave="0" documentId="13_ncr:1_{88352E06-6B23-4426-826C-A5269560CFDF}" xr6:coauthVersionLast="47" xr6:coauthVersionMax="47" xr10:uidLastSave="{00000000-0000-0000-0000-000000000000}"/>
  <bookViews>
    <workbookView xWindow="14400" yWindow="-16200" windowWidth="14400" windowHeight="1575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externalReferences>
    <externalReference r:id="rId9"/>
  </externalReference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EUR">Stabilito!$P$14</definedName>
    <definedName name="FEURE">[1]Propu!$L$2</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Propu!$A$317:$A$346</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H28" i="1"/>
  <c r="H67" i="7"/>
  <c r="H17" i="7"/>
  <c r="B107" i="1"/>
  <c r="E24" i="1"/>
  <c r="B109" i="1"/>
  <c r="H48" i="1"/>
  <c r="B158" i="1"/>
  <c r="B132" i="1"/>
  <c r="G4" i="3"/>
  <c r="C139" i="6"/>
  <c r="C134" i="6"/>
  <c r="C143" i="6"/>
  <c r="C146" i="6"/>
  <c r="AD4" i="3"/>
  <c r="E190" i="6"/>
  <c r="D32" i="1"/>
  <c r="I68" i="7" s="1"/>
  <c r="AE4" i="3"/>
  <c r="T19" i="6"/>
  <c r="C142" i="6"/>
  <c r="C141" i="6"/>
  <c r="C145" i="6"/>
  <c r="I71" i="7"/>
  <c r="B77" i="8"/>
  <c r="C196" i="6"/>
  <c r="B196" i="6" s="1"/>
  <c r="C147" i="6"/>
  <c r="E42" i="7"/>
  <c r="E193" i="6"/>
  <c r="E189" i="6"/>
  <c r="C183" i="6"/>
  <c r="J90" i="7"/>
  <c r="F118" i="7" s="1"/>
  <c r="C132" i="6"/>
  <c r="F27" i="7"/>
  <c r="C137" i="6"/>
  <c r="C135" i="6"/>
  <c r="C138" i="6"/>
  <c r="E33" i="6"/>
  <c r="C144" i="6"/>
  <c r="T17" i="6"/>
  <c r="E14" i="7"/>
  <c r="B201" i="6"/>
  <c r="C201" i="6" s="1"/>
  <c r="B186" i="6"/>
  <c r="B200" i="6"/>
  <c r="C200" i="6" s="1"/>
  <c r="E183" i="6"/>
  <c r="B187" i="6"/>
  <c r="E184" i="6"/>
  <c r="B202" i="6"/>
  <c r="Y4" i="4"/>
  <c r="Q3"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P2" i="4"/>
  <c r="H2" i="4"/>
  <c r="I3" i="4"/>
  <c r="T2" i="4"/>
  <c r="T4" i="4"/>
  <c r="O4" i="4"/>
  <c r="O3" i="4"/>
  <c r="Y3" i="4"/>
  <c r="J3" i="4"/>
  <c r="Z2" i="4"/>
  <c r="U4" i="4"/>
  <c r="F4" i="4"/>
  <c r="P3" i="4"/>
  <c r="V2" i="4"/>
  <c r="L3" i="4"/>
  <c r="V4" i="4"/>
  <c r="R3" i="4"/>
  <c r="G3" i="4"/>
  <c r="K3" i="4"/>
  <c r="C3" i="4"/>
  <c r="W4" i="4"/>
  <c r="X3" i="4"/>
  <c r="N4" i="4"/>
  <c r="D3" i="4"/>
  <c r="Q4" i="4"/>
  <c r="R4" i="4"/>
  <c r="N2" i="4"/>
  <c r="H4" i="4"/>
  <c r="W3" i="4"/>
  <c r="C4" i="4"/>
  <c r="E3" i="4"/>
  <c r="L4" i="4"/>
  <c r="J4" i="4"/>
  <c r="G4" i="4"/>
  <c r="P4" i="4"/>
  <c r="E4" i="4"/>
  <c r="U3" i="4"/>
  <c r="X2" i="4"/>
  <c r="K4" i="4"/>
  <c r="S4" i="4"/>
  <c r="S3" i="4"/>
  <c r="F3" i="4"/>
  <c r="M4" i="4"/>
  <c r="L2" i="4"/>
  <c r="M3" i="4"/>
  <c r="B3" i="4"/>
  <c r="B4" i="4"/>
  <c r="J2" i="4"/>
  <c r="D4" i="4"/>
  <c r="R2" i="4"/>
  <c r="N3" i="4"/>
  <c r="H3" i="4"/>
  <c r="V3" i="4"/>
  <c r="I4" i="4"/>
  <c r="X4" i="4"/>
  <c r="P14" i="6" l="1"/>
  <c r="D166" i="6"/>
  <c r="E166" i="6" s="1"/>
  <c r="D167" i="6"/>
  <c r="E167" i="6" s="1"/>
  <c r="D163" i="6"/>
  <c r="E163" i="6" s="1"/>
  <c r="E28" i="6"/>
  <c r="D164" i="6"/>
  <c r="E164" i="6" s="1"/>
  <c r="D165" i="6"/>
  <c r="E165" i="6" s="1"/>
  <c r="A5" i="3"/>
  <c r="B5" i="3" s="1"/>
  <c r="Z5" i="3" s="1"/>
  <c r="N12" i="6"/>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M12" i="6"/>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N14" i="6" l="1"/>
  <c r="I41" i="7" s="1"/>
  <c r="D62" i="8"/>
  <c r="F62" i="8" s="1"/>
  <c r="I62" i="8" s="1"/>
  <c r="D69" i="8"/>
  <c r="F69" i="8" s="1"/>
  <c r="I69" i="8" s="1"/>
  <c r="D64" i="8"/>
  <c r="E64" i="8" s="1"/>
  <c r="H64" i="8" s="1"/>
  <c r="D56" i="8"/>
  <c r="F56" i="8" s="1"/>
  <c r="I56" i="8" s="1"/>
  <c r="D54" i="8"/>
  <c r="E54" i="8" s="1"/>
  <c r="H54" i="8" s="1"/>
  <c r="D63" i="8"/>
  <c r="E63" i="8" s="1"/>
  <c r="H63" i="8" s="1"/>
  <c r="D60" i="8"/>
  <c r="E60" i="8" s="1"/>
  <c r="H60" i="8" s="1"/>
  <c r="D49" i="8"/>
  <c r="E49" i="8" s="1"/>
  <c r="H49" i="8" s="1"/>
  <c r="D55" i="8"/>
  <c r="F55" i="8" s="1"/>
  <c r="I55" i="8" s="1"/>
  <c r="D45" i="8"/>
  <c r="E45" i="8" s="1"/>
  <c r="H45" i="8" s="1"/>
  <c r="D43" i="8"/>
  <c r="E43" i="8" s="1"/>
  <c r="H43" i="8" s="1"/>
  <c r="D61" i="8"/>
  <c r="F61" i="8" s="1"/>
  <c r="I61" i="8" s="1"/>
  <c r="D47" i="8"/>
  <c r="E47" i="8" s="1"/>
  <c r="H47" i="8" s="1"/>
  <c r="D58" i="8"/>
  <c r="F58" i="8" s="1"/>
  <c r="I58" i="8" s="1"/>
  <c r="D48" i="8"/>
  <c r="F48" i="8" s="1"/>
  <c r="I48" i="8" s="1"/>
  <c r="D67" i="8"/>
  <c r="E67" i="8" s="1"/>
  <c r="H67" i="8" s="1"/>
  <c r="M14" i="6"/>
  <c r="F107" i="7" s="1"/>
  <c r="D51" i="8"/>
  <c r="E51" i="8" s="1"/>
  <c r="H51" i="8" s="1"/>
  <c r="D50" i="8"/>
  <c r="F50" i="8" s="1"/>
  <c r="I50" i="8" s="1"/>
  <c r="D44" i="8"/>
  <c r="E44" i="8" s="1"/>
  <c r="H44" i="8" s="1"/>
  <c r="D53" i="8"/>
  <c r="E53" i="8" s="1"/>
  <c r="H53" i="8" s="1"/>
  <c r="D46" i="8"/>
  <c r="F46" i="8" s="1"/>
  <c r="I46" i="8" s="1"/>
  <c r="D66" i="8"/>
  <c r="E66" i="8" s="1"/>
  <c r="H66" i="8" s="1"/>
  <c r="D68" i="8"/>
  <c r="F68" i="8" s="1"/>
  <c r="I68" i="8" s="1"/>
  <c r="D52" i="8"/>
  <c r="F52" i="8" s="1"/>
  <c r="I52" i="8" s="1"/>
  <c r="D57" i="8"/>
  <c r="E57" i="8" s="1"/>
  <c r="H57" i="8" s="1"/>
  <c r="D65" i="8"/>
  <c r="E65" i="8" s="1"/>
  <c r="H65" i="8" s="1"/>
  <c r="D59" i="8"/>
  <c r="E59" i="8" s="1"/>
  <c r="H59" i="8" s="1"/>
  <c r="E11" i="7"/>
  <c r="C11" i="8"/>
  <c r="H5" i="7"/>
  <c r="H41" i="7"/>
  <c r="E107" i="7"/>
  <c r="P15" i="6"/>
  <c r="E35" i="6"/>
  <c r="O22" i="6" s="1"/>
  <c r="O19" i="6" s="1"/>
  <c r="H28" i="6" s="1"/>
  <c r="C190" i="6" s="1"/>
  <c r="M22" i="6"/>
  <c r="C164" i="6"/>
  <c r="C165" i="6"/>
  <c r="AC5" i="3"/>
  <c r="P5" i="3"/>
  <c r="Q5" i="3" s="1"/>
  <c r="A6" i="3"/>
  <c r="B6" i="3" s="1"/>
  <c r="AC6" i="3" s="1"/>
  <c r="AA5" i="3"/>
  <c r="AD5" i="3"/>
  <c r="C204" i="6"/>
  <c r="Q194" i="4"/>
  <c r="O196" i="4"/>
  <c r="V111" i="4"/>
  <c r="X110" i="4"/>
  <c r="E128" i="6"/>
  <c r="D129" i="6"/>
  <c r="X200" i="4"/>
  <c r="V201" i="4"/>
  <c r="W226" i="4"/>
  <c r="X226" i="4"/>
  <c r="X191" i="4"/>
  <c r="W191" i="4"/>
  <c r="W216" i="4"/>
  <c r="X216" i="4"/>
  <c r="V236" i="4"/>
  <c r="X235" i="4"/>
  <c r="C153" i="6"/>
  <c r="C25" i="1" l="1"/>
  <c r="C32" i="1" s="1"/>
  <c r="K49" i="1" s="1"/>
  <c r="F63" i="8"/>
  <c r="I63" i="8" s="1"/>
  <c r="E110" i="7"/>
  <c r="M15" i="6"/>
  <c r="J42" i="7" s="1"/>
  <c r="E69" i="8"/>
  <c r="H69" i="8" s="1"/>
  <c r="E62" i="8"/>
  <c r="H62" i="8" s="1"/>
  <c r="F60" i="8"/>
  <c r="I60" i="8" s="1"/>
  <c r="E46" i="8"/>
  <c r="H46" i="8" s="1"/>
  <c r="E58" i="8"/>
  <c r="H58" i="8" s="1"/>
  <c r="F53" i="8"/>
  <c r="I53" i="8" s="1"/>
  <c r="F54" i="8"/>
  <c r="I54" i="8" s="1"/>
  <c r="F47" i="8"/>
  <c r="I47" i="8" s="1"/>
  <c r="F49" i="8"/>
  <c r="I49" i="8" s="1"/>
  <c r="E68" i="8"/>
  <c r="H68" i="8" s="1"/>
  <c r="F67" i="8"/>
  <c r="I67" i="8" s="1"/>
  <c r="F43" i="8"/>
  <c r="I43" i="8" s="1"/>
  <c r="F45" i="8"/>
  <c r="I45" i="8" s="1"/>
  <c r="F64" i="8"/>
  <c r="I64" i="8" s="1"/>
  <c r="E61" i="8"/>
  <c r="H61" i="8" s="1"/>
  <c r="E55" i="8"/>
  <c r="H55" i="8" s="1"/>
  <c r="E56" i="8"/>
  <c r="H56" i="8" s="1"/>
  <c r="E52" i="8"/>
  <c r="H52" i="8" s="1"/>
  <c r="E50" i="8"/>
  <c r="H50" i="8" s="1"/>
  <c r="J41" i="7"/>
  <c r="C11" i="1"/>
  <c r="S4" i="3" s="1"/>
  <c r="T4" i="3" s="1"/>
  <c r="U4" i="3" s="1"/>
  <c r="E58" i="7"/>
  <c r="H65" i="7" s="1"/>
  <c r="C12" i="8"/>
  <c r="F51" i="8"/>
  <c r="I51" i="8" s="1"/>
  <c r="F66" i="8"/>
  <c r="I66" i="8" s="1"/>
  <c r="F59" i="8"/>
  <c r="I59" i="8" s="1"/>
  <c r="E48" i="8"/>
  <c r="H48" i="8" s="1"/>
  <c r="F44" i="8"/>
  <c r="I44" i="8" s="1"/>
  <c r="F57" i="8"/>
  <c r="I57" i="8" s="1"/>
  <c r="F65" i="8"/>
  <c r="I65" i="8" s="1"/>
  <c r="N15" i="6"/>
  <c r="I42" i="7" s="1"/>
  <c r="H42" i="7"/>
  <c r="E108" i="7"/>
  <c r="D23" i="7"/>
  <c r="M19" i="6"/>
  <c r="H31" i="6" s="1"/>
  <c r="AA6" i="3"/>
  <c r="A7" i="3"/>
  <c r="B7" i="3" s="1"/>
  <c r="P7" i="3" s="1"/>
  <c r="Q7" i="3" s="1"/>
  <c r="AD6" i="3"/>
  <c r="P6" i="3"/>
  <c r="Q6" i="3" s="1"/>
  <c r="Z6" i="3"/>
  <c r="H46" i="7"/>
  <c r="D152" i="6"/>
  <c r="H13" i="7"/>
  <c r="R194" i="4"/>
  <c r="P196" i="4"/>
  <c r="D213" i="4"/>
  <c r="F213" i="4" s="1"/>
  <c r="C194" i="6"/>
  <c r="D223" i="4"/>
  <c r="F223" i="4" s="1"/>
  <c r="X111" i="4"/>
  <c r="W111" i="4"/>
  <c r="D108" i="4" s="1"/>
  <c r="D188" i="4"/>
  <c r="F188" i="4" s="1"/>
  <c r="D130" i="6"/>
  <c r="E130" i="6" s="1"/>
  <c r="E129" i="6"/>
  <c r="S28" i="6"/>
  <c r="C193" i="6"/>
  <c r="X236" i="4"/>
  <c r="W236" i="4"/>
  <c r="W201" i="4"/>
  <c r="X201" i="4"/>
  <c r="D198" i="4" s="1"/>
  <c r="D2" i="4"/>
  <c r="H16" i="7" l="1"/>
  <c r="P29" i="1"/>
  <c r="H71" i="7"/>
  <c r="P28" i="1"/>
  <c r="H68" i="7"/>
  <c r="B191" i="6"/>
  <c r="C149" i="6"/>
  <c r="F108" i="7"/>
  <c r="H29" i="6"/>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S194" i="4"/>
  <c r="Q196" i="4"/>
  <c r="F108" i="4"/>
  <c r="D233" i="4"/>
  <c r="F233" i="4" s="1"/>
  <c r="F2" i="4"/>
  <c r="H14" i="7" l="1"/>
  <c r="B194" i="6"/>
  <c r="B190" i="6"/>
  <c r="H30" i="6"/>
  <c r="H48" i="7" s="1"/>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P174" i="3" l="1"/>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AD174" i="3" s="1"/>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P194" i="3" l="1"/>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AD194" i="3" s="1"/>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AD395" i="3" s="1"/>
  <c r="M395" i="3"/>
  <c r="N395" i="3" s="1"/>
  <c r="W395" i="3" l="1"/>
  <c r="L395" i="3"/>
  <c r="AA396" i="3"/>
  <c r="Z396" i="3"/>
  <c r="P396" i="3"/>
  <c r="Q396" i="3" s="1"/>
  <c r="R396" i="3" s="1"/>
  <c r="S396" i="3" s="1"/>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AD396" i="3" s="1"/>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A399" i="3"/>
  <c r="AC399" i="3"/>
  <c r="U398" i="3" l="1"/>
  <c r="Y397" i="3"/>
  <c r="T399" i="3"/>
  <c r="AH399" i="3" s="1"/>
  <c r="D399" i="3" l="1"/>
  <c r="G399" i="3" s="1"/>
  <c r="AG399" i="3"/>
  <c r="E399" i="3"/>
  <c r="H399" i="3" s="1"/>
  <c r="F399" i="3" l="1"/>
  <c r="I399" i="3"/>
  <c r="J399" i="3"/>
  <c r="AD399" i="3" s="1"/>
  <c r="M399" i="3"/>
  <c r="N399" i="3" s="1"/>
  <c r="K399" i="3"/>
  <c r="AE399" i="3" s="1"/>
  <c r="V399" i="3" l="1"/>
  <c r="W399" i="3" s="1"/>
  <c r="A400" i="3"/>
  <c r="B400" i="3" s="1"/>
  <c r="L399" i="3"/>
  <c r="U399" i="3" l="1"/>
  <c r="Y398"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AD400" i="3" s="1"/>
  <c r="M400" i="3"/>
  <c r="N400" i="3" s="1"/>
  <c r="W400" i="3" l="1"/>
  <c r="L400" i="3"/>
  <c r="AA401" i="3"/>
  <c r="Z401" i="3"/>
  <c r="AC401" i="3"/>
  <c r="P401" i="3"/>
  <c r="Q401" i="3" s="1"/>
  <c r="R401" i="3" s="1"/>
  <c r="S401" i="3" s="1"/>
  <c r="U400" i="3" l="1"/>
  <c r="Y399" i="3"/>
  <c r="T401" i="3"/>
  <c r="AG401" i="3" s="1"/>
  <c r="D401" i="3" l="1"/>
  <c r="E401" i="3"/>
  <c r="H401" i="3" s="1"/>
  <c r="K401" i="3" s="1"/>
  <c r="AE401" i="3" s="1"/>
  <c r="AH401" i="3"/>
  <c r="F401" i="3" l="1"/>
  <c r="G401" i="3"/>
  <c r="J401" i="3" s="1"/>
  <c r="AD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s="1"/>
  <c r="Y520" i="3" l="1"/>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Y560" i="3" l="1"/>
  <c r="AH562"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J774" i="3"/>
  <c r="P775" i="3"/>
  <c r="Q775" i="3" s="1"/>
  <c r="R775" i="3" s="1"/>
  <c r="S775" i="3" s="1"/>
  <c r="Z775" i="3"/>
  <c r="AD775" i="3"/>
  <c r="AA775" i="3"/>
  <c r="AC775" i="3"/>
  <c r="I774" i="3" l="1"/>
  <c r="W774" i="3" s="1"/>
  <c r="L774" i="3"/>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<sst xmlns="http://schemas.openxmlformats.org/spreadsheetml/2006/main" count="1735" uniqueCount="576">
  <si>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</si>
  <si>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</si>
  <si>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</si>
  <si>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</si>
  <si>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</si>
  <si>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</si>
  <si>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</si>
  <si>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</si>
  <si>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</si>
  <si>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</si>
  <si>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</si>
  <si>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</si>
  <si>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</si>
  <si>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</si>
  <si>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</si>
  <si>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</si>
  <si>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</si>
  <si>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</si>
  <si>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</si>
  <si>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</si>
  <si>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</si>
  <si>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</si>
  <si>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</si>
  <si>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</si>
  <si>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</si>
  <si>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</si>
  <si>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</si>
  <si>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</si>
  <si>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</si>
  <si>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</si>
  <si>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</si>
  <si>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</si>
  <si>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</si>
  <si>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</si>
  <si>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</si>
  <si>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</si>
  <si>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</si>
  <si>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</si>
  <si>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</si>
  <si>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</si>
  <si>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</si>
  <si>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</si>
  <si>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</si>
  <si>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</si>
  <si>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</si>
  <si>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</si>
  <si>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</si>
  <si>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</si>
  <si>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</si>
  <si>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</si>
  <si>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</si>
  <si>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</si>
  <si>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</si>
  <si>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</si>
  <si>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</si>
  <si>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</si>
  <si>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</si>
  <si>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</si>
  <si>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</si>
  <si>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</si>
  <si>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</si>
  <si>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</si>
  <si>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</si>
  <si>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</si>
  <si>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</si>
  <si>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</si>
  <si>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</si>
  <si>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</si>
  <si>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</si>
  <si>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</si>
  <si>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</si>
  <si>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</si>
  <si>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</si>
  <si>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</si>
  <si>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</si>
  <si>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</si>
  <si>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</si>
  <si>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</si>
  <si>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</si>
  <si>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</si>
  <si>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</si>
  <si>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</si>
  <si>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</si>
  <si>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</si>
  <si>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</si>
  <si>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</si>
  <si>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</si>
  <si>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</si>
  <si>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</si>
  <si>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</si>
  <si>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</si>
  <si>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</si>
  <si>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</si>
  <si>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</si>
  <si>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</si>
  <si>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</si>
  <si>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</si>
  <si>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</si>
  <si>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</si>
  <si>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</si>
  <si>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</si>
  <si>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</si>
  <si>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</si>
  <si>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</si>
  <si>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</si>
  <si>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</si>
  <si>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</si>
  <si>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</si>
  <si>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</si>
  <si>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</si>
  <si>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</si>
  <si>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</si>
  <si>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</si>
  <si>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</si>
  <si>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</si>
  <si>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</si>
  <si>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</si>
  <si>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</si>
  <si>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</si>
  <si>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</si>
  <si>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</si>
  <si>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</si>
  <si>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</si>
  <si>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</si>
  <si>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</si>
  <si>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</si>
  <si>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</si>
  <si>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</si>
  <si>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</si>
  <si>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</si>
  <si>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</si>
  <si>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</si>
  <si>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</si>
  <si>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</si>
  <si>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</si>
  <si>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</si>
  <si>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</si>
  <si>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</si>
  <si>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</si>
  <si>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</si>
  <si>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</si>
  <si>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</si>
  <si>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</si>
  <si>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</si>
  <si>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</si>
  <si>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</si>
  <si>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</si>
  <si>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</si>
  <si>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</si>
  <si>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</si>
  <si>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</si>
  <si>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</si>
  <si>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</si>
  <si>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</si>
  <si>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</si>
  <si>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</si>
  <si>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</si>
  <si>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</si>
  <si>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</si>
  <si>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</si>
  <si>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</si>
  <si>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</si>
  <si>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</si>
  <si>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</si>
  <si>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</si>
  <si>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</si>
  <si>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</si>
  <si>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</si>
  <si>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</si>
  <si>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</si>
  <si>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</si>
  <si>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</si>
  <si>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</si>
  <si>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</si>
  <si>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</si>
  <si>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</si>
  <si>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</si>
  <si>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</si>
  <si>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</si>
  <si>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</si>
  <si>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</si>
  <si>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</si>
  <si>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</si>
  <si>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</si>
  <si>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</si>
  <si>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</si>
  <si>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</si>
  <si>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</si>
  <si>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</si>
  <si>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</si>
  <si>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</si>
  <si>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</si>
  <si>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</si>
  <si>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</si>
  <si>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</si>
  <si>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</si>
  <si>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</si>
  <si>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</si>
  <si>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</si>
  <si>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</si>
  <si>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</si>
  <si>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</si>
  <si>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</si>
  <si>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</si>
  <si>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</si>
  <si>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</si>
  <si>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</si>
  <si>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</si>
  <si>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</si>
  <si>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</si>
  <si>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</si>
  <si>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</si>
  <si>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</si>
  <si>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</si>
  <si>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</si>
  <si>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</si>
  <si>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</si>
  <si>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</si>
  <si>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</si>
  <si>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</si>
  <si>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</si>
  <si>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</si>
  <si>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</si>
  <si>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</si>
  <si>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</si>
  <si>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</si>
  <si>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</si>
  <si>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</si>
  <si>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</si>
  <si>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</si>
  <si>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</si>
  <si>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</si>
  <si>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</si>
  <si>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</si>
  <si>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</si>
  <si>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</si>
  <si>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</si>
  <si>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</si>
  <si>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</si>
  <si>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</si>
  <si>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</si>
  <si>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</si>
  <si>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</si>
  <si>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</si>
  <si>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</si>
  <si>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</si>
  <si>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</si>
  <si>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</si>
  <si>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</si>
  <si>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</si>
  <si>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</si>
  <si>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</si>
  <si>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</si>
  <si>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</si>
  <si>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</si>
  <si>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</si>
  <si>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</si>
  <si>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</si>
  <si>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</si>
  <si>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</si>
  <si>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</si>
  <si>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</si>
  <si>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</si>
  <si>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</si>
  <si>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</si>
  <si>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</si>
  <si>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</si>
  <si>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</si>
  <si>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</si>
  <si>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</si>
  <si>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</si>
  <si>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</si>
  <si>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</si>
  <si>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</si>
  <si>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</si>
  <si>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</si>
  <si>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</si>
  <si>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</si>
  <si>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</si>
  <si>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</si>
  <si>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</si>
  <si>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</si>
  <si>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</si>
  <si>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</si>
  <si>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</si>
  <si>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</si>
  <si>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</si>
  <si>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</si>
  <si>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</si>
  <si>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</si>
  <si>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</si>
  <si>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</si>
  <si>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</si>
  <si>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</si>
  <si>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</si>
  <si>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</si>
  <si>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</si>
  <si>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</si>
  <si>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</si>
  <si>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</si>
  <si>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</si>
  <si>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</si>
  <si>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</si>
  <si>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</si>
  <si>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</si>
  <si>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</si>
  <si>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</si>
  <si>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</si>
  <si>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</si>
  <si>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</si>
  <si>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</si>
  <si>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</si>
  <si>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</si>
  <si>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</si>
  <si>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</si>
  <si>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</si>
  <si>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</si>
  <si>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</si>
  <si>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</si>
  <si>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</si>
  <si>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</si>
  <si>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</si>
  <si>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</si>
  <si>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</si>
  <si>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</si>
  <si>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</si>
  <si>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</si>
  <si>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</si>
  <si>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</si>
  <si>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</si>
  <si>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</si>
  <si>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</si>
  <si>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</si>
  <si>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</si>
  <si>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</si>
  <si>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</si>
  <si>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</si>
  <si>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</si>
  <si>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</si>
  <si>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</si>
  <si>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</si>
  <si>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</si>
  <si>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</si>
  <si>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</si>
  <si>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</si>
  <si>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</si>
  <si>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</si>
  <si>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</si>
  <si>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</si>
  <si>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</si>
  <si>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</si>
  <si>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</si>
  <si>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</si>
  <si>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</si>
  <si>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</si>
  <si>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</si>
  <si>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</si>
  <si>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</si>
  <si>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</si>
  <si>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</si>
  <si>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</si>
  <si>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</si>
  <si>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</si>
  <si>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</si>
  <si>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</si>
  <si>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</si>
  <si>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</si>
  <si>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</si>
  <si>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</si>
  <si>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</si>
  <si>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</si>
  <si>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</si>
  <si>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</si>
  <si>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</si>
  <si>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</si>
  <si>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</si>
  <si>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</si>
  <si>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</si>
  <si>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</si>
  <si>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</si>
  <si>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</si>
  <si>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</si>
  <si>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</si>
  <si>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</si>
  <si>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</si>
  <si>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</si>
  <si>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</si>
  <si>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</si>
  <si>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</si>
  <si>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</si>
  <si>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</si>
  <si>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</si>
  <si>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</si>
  <si>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</si>
  <si>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</si>
  <si>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</si>
  <si>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</si>
  <si>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</si>
  <si>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</si>
  <si>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</si>
  <si>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</si>
  <si>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</si>
  <si>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</si>
  <si>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</si>
  <si>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</si>
  <si>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</si>
  <si>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</si>
  <si>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</si>
  <si>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</si>
  <si>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</si>
  <si>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</si>
  <si>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</si>
  <si>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</si>
  <si>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</si>
  <si>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</si>
  <si>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</si>
  <si>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</si>
  <si>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</si>
  <si>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</si>
  <si>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</si>
  <si>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</si>
  <si>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</si>
  <si>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</si>
  <si>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</si>
  <si>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</si>
  <si>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</si>
  <si>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</si>
  <si>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</si>
  <si>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</si>
  <si>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</si>
  <si>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</si>
  <si>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</si>
  <si>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</si>
  <si>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</si>
  <si>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</si>
  <si>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</si>
  <si>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</si>
  <si>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</si>
  <si>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</si>
  <si>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</si>
  <si>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</si>
  <si>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</si>
  <si>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</si>
  <si>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</si>
  <si>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</si>
  <si>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</si>
  <si>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</si>
  <si>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</si>
  <si>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</si>
  <si>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</si>
  <si>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</si>
  <si>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</si>
  <si>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</si>
  <si>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</si>
  <si>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</si>
  <si>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</si>
  <si>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</si>
  <si>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</si>
  <si>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</si>
  <si>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</si>
  <si>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</si>
  <si>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</si>
  <si>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</si>
  <si>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</si>
  <si>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</si>
  <si>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</si>
  <si>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</si>
  <si>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</si>
  <si>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</si>
  <si>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</si>
  <si>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</si>
  <si>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</si>
  <si>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</si>
  <si>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</si>
  <si>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</si>
  <si>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</si>
  <si>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</si>
  <si>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</si>
  <si>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</si>
  <si>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</si>
  <si>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</si>
  <si>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</si>
  <si>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</si>
  <si>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</si>
  <si>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</si>
  <si>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</si>
  <si>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</si>
  <si>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</si>
  <si>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</si>
  <si>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</si>
  <si>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</si>
  <si>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</si>
  <si>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</si>
  <si>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</si>
  <si>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</si>
  <si>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</si>
  <si>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</si>
  <si>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</si>
  <si>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</si>
  <si>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</si>
  <si>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</si>
  <si>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</si>
  <si>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</si>
  <si>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</si>
  <si>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</si>
  <si>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</si>
  <si>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</si>
  <si>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</si>
  <si>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</si>
  <si>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</si>
  <si>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</si>
  <si>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</si>
  <si>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</si>
  <si>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</si>
  <si>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</si>
  <si>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</si>
  <si>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</si>
  <si>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</si>
  <si>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</si>
  <si>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</si>
  <si>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</si>
  <si>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</si>
  <si>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</si>
  <si>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</si>
  <si>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</si>
  <si>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</si>
  <si>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</si>
  <si>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</si>
  <si>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</si>
  <si>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</si>
  <si>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</si>
  <si>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</si>
  <si>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</si>
  <si>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</si>
  <si>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</si>
  <si>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</si>
  <si>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</si>
  <si>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</si>
  <si>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</si>
  <si>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</si>
  <si>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</si>
  <si>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</si>
  <si>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</si>
  <si>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</si>
  <si>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</si>
  <si>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</si>
  <si>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</si>
  <si>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</si>
  <si>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</si>
  <si>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</si>
  <si>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</si>
  <si>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</si>
  <si>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</si>
  <si>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</si>
  <si>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</si>
  <si>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</si>
  <si>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</si>
  <si>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</si>
  <si>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</si>
  <si>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</si>
  <si>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</si>
  <si>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</si>
  <si>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</si>
  <si>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</si>
  <si>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</si>
  <si>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</si>
  <si>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</si>
  <si>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</si>
  <si>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</si>
  <si>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</si>
  <si>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</si>
  <si>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</si>
  <si>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sans propu</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</si>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</sst>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2"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45" fillId="0" borderId="83" xfId="2" applyFont="1" applyBorder="1" applyAlignment="1">
      <alignment horizontal="center"/>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0" fontId="2" fillId="12" borderId="15" xfId="0" applyFont="1" applyFill="1" applyBorder="1" applyAlignment="1" applyProtection="1">
      <alignment horizontal="center"/>
      <protection hidden="1"/>
    </xf>
    <xf numFmtId="166" fontId="2" fillId="17" borderId="46" xfId="0" applyNumberFormat="1" applyFont="1" applyFill="1" applyBorder="1" applyAlignment="1">
      <alignment horizontal="center" vertical="center"/>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0" fillId="0" borderId="0" xfId="0" applyAlignment="1">
      <alignment horizontal="center"/>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0" borderId="33" xfId="0"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0" fontId="2" fillId="0" borderId="12" xfId="0" applyFont="1" applyBorder="1" applyAlignment="1">
      <alignment horizontal="center" vertical="center"/>
    </xf>
    <xf numFmtId="0" fontId="2" fillId="0" borderId="102" xfId="0"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xf numFmtId="165" fontId="2" fillId="0" borderId="12" xfId="0" applyNumberFormat="1" applyFont="1" applyBorder="1" applyAlignment="1">
      <alignment horizontal="center" vertical="center"/>
    </xf>
    <xf numFmtId="1" fontId="2" fillId="0" borderId="12" xfId="0" applyNumberFormat="1" applyFont="1" applyBorder="1" applyAlignment="1">
      <alignment horizontal="center"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-1</c:v>
                </c:pt>
                <c:pt idx="1">
                  <c:v>-1</c:v>
                </c:pt>
                <c:pt idx="2">
                  <c:v>-1</c:v>
                </c:pt>
                <c:pt idx="3">
                  <c:v>-61</c:v>
                </c:pt>
                <c:pt idx="4">
                  <c:v>-1070</c:v>
                </c:pt>
                <c:pt idx="5">
                  <c:v>-1120</c:v>
                </c:pt>
                <c:pt idx="6">
                  <c:v>-1120</c:v>
                </c:pt>
                <c:pt idx="7">
                  <c:v>-1120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-197</c:v>
                </c:pt>
                <c:pt idx="2">
                  <c:v>-197</c:v>
                </c:pt>
                <c:pt idx="3">
                  <c:v>-52</c:v>
                </c:pt>
                <c:pt idx="4">
                  <c:v>-52</c:v>
                </c:pt>
              </c:numCache>
            </c:numRef>
          </c:xVal>
          <c:yVal>
            <c:numRef>
              <c:f>Stabilito!$C$132:$C$136</c:f>
              <c:numCache>
                <c:formatCode>0</c:formatCode>
                <c:ptCount val="5"/>
                <c:pt idx="0">
                  <c:v>-850</c:v>
                </c:pt>
                <c:pt idx="1">
                  <c:v>-1030</c:v>
                </c:pt>
                <c:pt idx="2">
                  <c:v>-1110</c:v>
                </c:pt>
                <c:pt idx="3">
                  <c:v>-1040</c:v>
                </c:pt>
                <c:pt idx="4">
                  <c:v>-850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-495.01210367833738</c:v>
                </c:pt>
                <c:pt idx="1">
                  <c:v>-495</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108.6951459173211</c:v>
                </c:pt>
                <c:pt idx="2">
                  <c:v>108.6951459173211</c:v>
                </c:pt>
                <c:pt idx="3">
                  <c:v>0</c:v>
                </c:pt>
              </c:numCache>
            </c:numRef>
          </c:xVal>
          <c:yVal>
            <c:numRef>
              <c:f>Stabilito!$C$151:$C$154</c:f>
              <c:numCache>
                <c:formatCode>0</c:formatCode>
                <c:ptCount val="4"/>
                <c:pt idx="0">
                  <c:v>-836.17122860587619</c:v>
                </c:pt>
                <c:pt idx="1">
                  <c:v>-836.17122860587619</c:v>
                </c:pt>
                <c:pt idx="2">
                  <c:v>-836.17122860587619</c:v>
                </c:pt>
                <c:pt idx="3">
                  <c:v>-836.17122860587619</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373.33333333333331</c:v>
                </c:pt>
                <c:pt idx="1">
                  <c:v>-373.33333333333331</c:v>
                </c:pt>
              </c:numCache>
            </c:numRef>
          </c:xVal>
          <c:yVal>
            <c:numRef>
              <c:f>Stabilito!$C$168:$C$169</c:f>
              <c:numCache>
                <c:formatCode>0</c:formatCode>
                <c:ptCount val="2"/>
                <c:pt idx="0">
                  <c:v>-1131.2</c:v>
                </c:pt>
                <c:pt idx="1">
                  <c:v>-1131.2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0</c:v>
                </c:pt>
                <c:pt idx="1">
                  <c:v>0</c:v>
                </c:pt>
                <c:pt idx="2">
                  <c:v>0</c:v>
                </c:pt>
                <c:pt idx="3">
                  <c:v>0</c:v>
                </c:pt>
                <c:pt idx="4">
                  <c:v>0</c:v>
                </c:pt>
              </c:numCache>
            </c:numRef>
          </c:xVal>
          <c:yVal>
            <c:numRef>
              <c:f>Stabilito!$C$170:$C$174</c:f>
              <c:numCache>
                <c:formatCode>0</c:formatCode>
                <c:ptCount val="5"/>
                <c:pt idx="0">
                  <c:v>-1110</c:v>
                </c:pt>
                <c:pt idx="1">
                  <c:v>-1110</c:v>
                </c:pt>
                <c:pt idx="2">
                  <c:v>-1110</c:v>
                </c:pt>
                <c:pt idx="3">
                  <c:v>-1110</c:v>
                </c:pt>
                <c:pt idx="4">
                  <c:v>-1110</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-0.1</c:v>
                </c:pt>
                <c:pt idx="2">
                  <c:v>-0.25</c:v>
                </c:pt>
                <c:pt idx="3">
                  <c:v>-0.5</c:v>
                </c:pt>
                <c:pt idx="4">
                  <c:v>-0.75</c:v>
                </c:pt>
                <c:pt idx="5">
                  <c:v>-1</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-197</c:v>
                </c:pt>
                <c:pt idx="1">
                  <c:v>-124.5</c:v>
                </c:pt>
                <c:pt idx="2">
                  <c:v>-52</c:v>
                </c:pt>
              </c:numCache>
            </c:numRef>
          </c:xVal>
          <c:yVal>
            <c:numRef>
              <c:f>Stabilito!$C$137:$C$139</c:f>
              <c:numCache>
                <c:formatCode>0</c:formatCode>
                <c:ptCount val="3"/>
                <c:pt idx="0">
                  <c:v>-1147.3333333333333</c:v>
                </c:pt>
                <c:pt idx="1">
                  <c:v>-1147.3333333333333</c:v>
                </c:pt>
                <c:pt idx="2">
                  <c:v>-1147.3333333333333</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-234.33333333333334</c:v>
                </c:pt>
                <c:pt idx="1">
                  <c:v>-234.33333333333334</c:v>
                </c:pt>
                <c:pt idx="2">
                  <c:v>-234.33333333333334</c:v>
                </c:pt>
              </c:numCache>
            </c:numRef>
          </c:xVal>
          <c:yVal>
            <c:numRef>
              <c:f>Stabilito!$C$143:$C$145</c:f>
              <c:numCache>
                <c:formatCode>0</c:formatCode>
                <c:ptCount val="3"/>
                <c:pt idx="0">
                  <c:v>-850</c:v>
                </c:pt>
                <c:pt idx="1">
                  <c:v>-940</c:v>
                </c:pt>
                <c:pt idx="2">
                  <c:v>-1030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-253</c:v>
                </c:pt>
                <c:pt idx="1">
                  <c:v>-253</c:v>
                </c:pt>
                <c:pt idx="2">
                  <c:v>-253</c:v>
                </c:pt>
              </c:numCache>
            </c:numRef>
          </c:xVal>
          <c:yVal>
            <c:numRef>
              <c:f>Stabilito!$C$146:$C$148</c:f>
              <c:numCache>
                <c:formatCode>0</c:formatCode>
                <c:ptCount val="3"/>
                <c:pt idx="0">
                  <c:v>-1030</c:v>
                </c:pt>
                <c:pt idx="1">
                  <c:v>-1070</c:v>
                </c:pt>
                <c:pt idx="2">
                  <c:v>-1110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253</c:v>
                </c:pt>
                <c:pt idx="1">
                  <c:v>253</c:v>
                </c:pt>
                <c:pt idx="2">
                  <c:v>253</c:v>
                </c:pt>
              </c:numCache>
            </c:numRef>
          </c:xVal>
          <c:yVal>
            <c:numRef>
              <c:f>Stabilito!$C$140:$C$142</c:f>
              <c:numCache>
                <c:formatCode>0</c:formatCode>
                <c:ptCount val="3"/>
                <c:pt idx="0">
                  <c:v>-850</c:v>
                </c:pt>
                <c:pt idx="1">
                  <c:v>-945</c:v>
                </c:pt>
                <c:pt idx="2">
                  <c:v>-1040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-253</c:v>
                </c:pt>
                <c:pt idx="1">
                  <c:v>-253</c:v>
                </c:pt>
                <c:pt idx="2">
                  <c:v>-253</c:v>
                </c:pt>
              </c:numCache>
            </c:numRef>
          </c:xVal>
          <c:yVal>
            <c:numRef>
              <c:f>Stabilito!$C$155:$C$157</c:f>
              <c:numCache>
                <c:formatCode>0</c:formatCode>
                <c:ptCount val="3"/>
                <c:pt idx="0">
                  <c:v>-495.00605183916866</c:v>
                </c:pt>
                <c:pt idx="1">
                  <c:v>-665.58864022252237</c:v>
                </c:pt>
                <c:pt idx="2">
                  <c:v>-836.17122860587619</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Abaco!$K$43:$K$51</c:f>
              <c:numCache>
                <c:formatCode>General" m/s"</c:formatCode>
                <c:ptCount val="9"/>
                <c:pt idx="0">
                  <c:v>0.80796981852254368</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Abaco!$K$52:$K$60</c:f>
              <c:numCache>
                <c:formatCode>General" m/s"</c:formatCode>
                <c:ptCount val="9"/>
                <c:pt idx="0">
                  <c:v>0.40398490927024355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Abaco!$K$61:$K$69</c:f>
              <c:numCache>
                <c:formatCode>General" m/s"</c:formatCode>
                <c:ptCount val="9"/>
                <c:pt idx="0">
                  <c:v>0.26932327284682905</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Abaco!$L$43:$L$51</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Abaco!$L$52:$L$60</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Abaco!$L$61:$L$69</c:f>
              <c:numCache>
                <c:formatCode>General" m"</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52 mm</c:v>
                </c:pt>
              </c:strCache>
            </c:strRef>
          </c:tx>
          <c:xVal>
            <c:numRef>
              <c:f>Abaco!$D$43:$D$51</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Abaco!$M$43:$M$51</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104 mm</c:v>
                </c:pt>
              </c:strCache>
            </c:strRef>
          </c:tx>
          <c:xVal>
            <c:numRef>
              <c:f>Abaco!$D$52:$D$60</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Abaco!$M$52:$M$60</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156 mm</c:v>
                </c:pt>
              </c:strCache>
            </c:strRef>
          </c:tx>
          <c:xVal>
            <c:numRef>
              <c:f>Abaco!$D$61:$D$69</c:f>
              <c:numCache>
                <c:formatCode>General\ "kg"</c:formatCode>
                <c:ptCount val="9"/>
                <c:pt idx="0">
                  <c:v>1E-4</c:v>
                </c:pt>
                <c:pt idx="1">
                  <c:v>1.2703500000000001</c:v>
                </c:pt>
                <c:pt idx="2">
                  <c:v>2.5406000000000004</c:v>
                </c:pt>
                <c:pt idx="3">
                  <c:v>3.8108500000000007</c:v>
                </c:pt>
                <c:pt idx="4">
                  <c:v>5.0811000000000002</c:v>
                </c:pt>
                <c:pt idx="5">
                  <c:v>6.3513500000000001</c:v>
                </c:pt>
                <c:pt idx="6">
                  <c:v>7.6216000000000008</c:v>
                </c:pt>
                <c:pt idx="7">
                  <c:v>8.8918499999999998</c:v>
                </c:pt>
                <c:pt idx="8">
                  <c:v>10.162100000000001</c:v>
                </c:pt>
              </c:numCache>
            </c:numRef>
          </c:xVal>
          <c:yVal>
            <c:numRef>
              <c:f>Abaco!$M$61:$M$69</c:f>
              <c:numCache>
                <c:formatCode>General" s"</c:formatCode>
                <c:ptCount val="9"/>
                <c:pt idx="0">
                  <c:v>0</c:v>
                </c:pt>
                <c:pt idx="1">
                  <c:v>1</c:v>
                </c:pt>
                <c:pt idx="2">
                  <c:v>1</c:v>
                </c:pt>
                <c:pt idx="3">
                  <c:v>1</c:v>
                </c:pt>
                <c:pt idx="4">
                  <c:v>1</c:v>
                </c:pt>
                <c:pt idx="5">
                  <c:v>1</c:v>
                </c:pt>
                <c:pt idx="6">
                  <c:v>1</c:v>
                </c:pt>
                <c:pt idx="7">
                  <c:v>1</c:v>
                </c:pt>
                <c:pt idx="8">
                  <c:v>1</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3.2803762012263347</c:v>
                </c:pt>
                <c:pt idx="1">
                  <c:v>3.2803762012263347</c:v>
                </c:pt>
                <c:pt idx="2">
                  <c:v>3.2804925827488094</c:v>
                </c:pt>
                <c:pt idx="3">
                  <c:v>3.2804925827488094</c:v>
                </c:pt>
              </c:numCache>
            </c:numRef>
          </c:xVal>
          <c:yVal>
            <c:numRef>
              <c:f>Stabilito!$C$190:$C$193</c:f>
              <c:numCache>
                <c:formatCode>0.00</c:formatCode>
                <c:ptCount val="4"/>
                <c:pt idx="0">
                  <c:v>15.677184507305929</c:v>
                </c:pt>
                <c:pt idx="1">
                  <c:v>15.677184507305929</c:v>
                </c:pt>
                <c:pt idx="2">
                  <c:v>15.677184507305929</c:v>
                </c:pt>
                <c:pt idx="3">
                  <c:v>15.677184507305929</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3.2804925827488094</c:v>
                </c:pt>
                <c:pt idx="1">
                  <c:v>3.2803762012263347</c:v>
                </c:pt>
              </c:numCache>
            </c:numRef>
          </c:xVal>
          <c:yVal>
            <c:numRef>
              <c:f>Stabilito!$C$193:$C$194</c:f>
              <c:numCache>
                <c:formatCode>0.00</c:formatCode>
                <c:ptCount val="2"/>
                <c:pt idx="0">
                  <c:v>15.677184507305929</c:v>
                </c:pt>
                <c:pt idx="1">
                  <c:v>15.677184507305929</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4.0199999999999996</c:v>
                </c:pt>
                <c:pt idx="1">
                  <c:v>3.89</c:v>
                </c:pt>
              </c:numCache>
            </c:numRef>
          </c:xVal>
          <c:yVal>
            <c:numRef>
              <c:f>Stabilito!$V$31:$V$32</c:f>
              <c:numCache>
                <c:formatCode>General</c:formatCode>
                <c:ptCount val="2"/>
                <c:pt idx="0">
                  <c:v>14.656000000000001</c:v>
                </c:pt>
                <c:pt idx="1">
                  <c:v>14.656000000000001</c:v>
                </c:pt>
              </c:numCache>
            </c:numRef>
          </c:yVal>
          <c:smooth val="0"/>
          <c:extLst>
            <c:ext xmlns:c16="http://schemas.microsoft.com/office/drawing/2014/chart" uri="{C3380CC4-5D6E-409C-BE32-E72D297353CC}">
              <c16:uniqueId val="{00000000-8031-40A7-ABEC-EBB0364DC019}"/>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1302.888748799307</c:v>
                </c:pt>
              </c:numCache>
            </c:numRef>
          </c:xVal>
          <c:yVal>
            <c:numRef>
              <c:f>Trajecto!$C$121</c:f>
              <c:numCache>
                <c:formatCode>0</c:formatCode>
                <c:ptCount val="1"/>
                <c:pt idx="0">
                  <c:v>1302.888748799307</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100.55190764607381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135.86188197412594</c:v>
                </c:pt>
                <c:pt idx="101">
                  <c:v>#N/A</c:v>
                </c:pt>
                <c:pt idx="102">
                  <c:v>#N/A</c:v>
                </c:pt>
                <c:pt idx="103">
                  <c:v>#N/A</c:v>
                </c:pt>
                <c:pt idx="104">
                  <c:v>#N/A</c:v>
                </c:pt>
                <c:pt idx="105">
                  <c:v>#N/A</c:v>
                </c:pt>
                <c:pt idx="106">
                  <c:v>#N/A</c:v>
                </c:pt>
                <c:pt idx="107">
                  <c:v>#N/A</c:v>
                </c:pt>
                <c:pt idx="108">
                  <c:v>#N/A</c:v>
                </c:pt>
                <c:pt idx="109">
                  <c:v>#N/A</c:v>
                </c:pt>
                <c:pt idx="110">
                  <c:v>167.67352756596662</c:v>
                </c:pt>
                <c:pt idx="111">
                  <c:v>#N/A</c:v>
                </c:pt>
                <c:pt idx="112">
                  <c:v>#N/A</c:v>
                </c:pt>
                <c:pt idx="113">
                  <c:v>#N/A</c:v>
                </c:pt>
                <c:pt idx="114">
                  <c:v>#N/A</c:v>
                </c:pt>
                <c:pt idx="115">
                  <c:v>#N/A</c:v>
                </c:pt>
                <c:pt idx="116">
                  <c:v>#N/A</c:v>
                </c:pt>
                <c:pt idx="117">
                  <c:v>#N/A</c:v>
                </c:pt>
                <c:pt idx="118">
                  <c:v>#N/A</c:v>
                </c:pt>
                <c:pt idx="119">
                  <c:v>#N/A</c:v>
                </c:pt>
                <c:pt idx="120">
                  <c:v>196.81398292004411</c:v>
                </c:pt>
                <c:pt idx="121">
                  <c:v>#N/A</c:v>
                </c:pt>
                <c:pt idx="122">
                  <c:v>#N/A</c:v>
                </c:pt>
                <c:pt idx="123">
                  <c:v>#N/A</c:v>
                </c:pt>
                <c:pt idx="124">
                  <c:v>#N/A</c:v>
                </c:pt>
                <c:pt idx="125">
                  <c:v>#N/A</c:v>
                </c:pt>
                <c:pt idx="126">
                  <c:v>#N/A</c:v>
                </c:pt>
                <c:pt idx="127">
                  <c:v>#N/A</c:v>
                </c:pt>
                <c:pt idx="128">
                  <c:v>#N/A</c:v>
                </c:pt>
                <c:pt idx="129">
                  <c:v>#N/A</c:v>
                </c:pt>
                <c:pt idx="130">
                  <c:v>223.88636888464359</c:v>
                </c:pt>
                <c:pt idx="131">
                  <c:v>#N/A</c:v>
                </c:pt>
                <c:pt idx="132">
                  <c:v>#N/A</c:v>
                </c:pt>
                <c:pt idx="133">
                  <c:v>#N/A</c:v>
                </c:pt>
                <c:pt idx="134">
                  <c:v>#N/A</c:v>
                </c:pt>
                <c:pt idx="135">
                  <c:v>#N/A</c:v>
                </c:pt>
                <c:pt idx="136">
                  <c:v>#N/A</c:v>
                </c:pt>
                <c:pt idx="137">
                  <c:v>#N/A</c:v>
                </c:pt>
                <c:pt idx="138">
                  <c:v>#N/A</c:v>
                </c:pt>
                <c:pt idx="139">
                  <c:v>#N/A</c:v>
                </c:pt>
                <c:pt idx="140">
                  <c:v>249.33466461717578</c:v>
                </c:pt>
                <c:pt idx="141">
                  <c:v>#N/A</c:v>
                </c:pt>
                <c:pt idx="142">
                  <c:v>#N/A</c:v>
                </c:pt>
                <c:pt idx="143">
                  <c:v>#N/A</c:v>
                </c:pt>
                <c:pt idx="144">
                  <c:v>#N/A</c:v>
                </c:pt>
                <c:pt idx="145">
                  <c:v>#N/A</c:v>
                </c:pt>
                <c:pt idx="146">
                  <c:v>#N/A</c:v>
                </c:pt>
                <c:pt idx="147">
                  <c:v>#N/A</c:v>
                </c:pt>
                <c:pt idx="148">
                  <c:v>#N/A</c:v>
                </c:pt>
                <c:pt idx="149">
                  <c:v>#N/A</c:v>
                </c:pt>
                <c:pt idx="150">
                  <c:v>273.49785559946184</c:v>
                </c:pt>
                <c:pt idx="151">
                  <c:v>#N/A</c:v>
                </c:pt>
                <c:pt idx="152">
                  <c:v>#N/A</c:v>
                </c:pt>
                <c:pt idx="153">
                  <c:v>#N/A</c:v>
                </c:pt>
                <c:pt idx="154">
                  <c:v>#N/A</c:v>
                </c:pt>
                <c:pt idx="155">
                  <c:v>#N/A</c:v>
                </c:pt>
                <c:pt idx="156">
                  <c:v>#N/A</c:v>
                </c:pt>
                <c:pt idx="157">
                  <c:v>#N/A</c:v>
                </c:pt>
                <c:pt idx="158">
                  <c:v>#N/A</c:v>
                </c:pt>
                <c:pt idx="159">
                  <c:v>#N/A</c:v>
                </c:pt>
                <c:pt idx="160">
                  <c:v>296.64282716511053</c:v>
                </c:pt>
                <c:pt idx="161">
                  <c:v>#N/A</c:v>
                </c:pt>
                <c:pt idx="162">
                  <c:v>#N/A</c:v>
                </c:pt>
                <c:pt idx="163">
                  <c:v>#N/A</c:v>
                </c:pt>
                <c:pt idx="164">
                  <c:v>#N/A</c:v>
                </c:pt>
                <c:pt idx="165">
                  <c:v>#N/A</c:v>
                </c:pt>
                <c:pt idx="166">
                  <c:v>#N/A</c:v>
                </c:pt>
                <c:pt idx="167">
                  <c:v>#N/A</c:v>
                </c:pt>
                <c:pt idx="168">
                  <c:v>#N/A</c:v>
                </c:pt>
                <c:pt idx="169">
                  <c:v>#N/A</c:v>
                </c:pt>
                <c:pt idx="170">
                  <c:v>318.98501285163746</c:v>
                </c:pt>
                <c:pt idx="171">
                  <c:v>#N/A</c:v>
                </c:pt>
                <c:pt idx="172">
                  <c:v>#N/A</c:v>
                </c:pt>
                <c:pt idx="173">
                  <c:v>#N/A</c:v>
                </c:pt>
                <c:pt idx="174">
                  <c:v>#N/A</c:v>
                </c:pt>
                <c:pt idx="175">
                  <c:v>#N/A</c:v>
                </c:pt>
                <c:pt idx="176">
                  <c:v>#N/A</c:v>
                </c:pt>
                <c:pt idx="177">
                  <c:v>#N/A</c:v>
                </c:pt>
                <c:pt idx="178">
                  <c:v>#N/A</c:v>
                </c:pt>
                <c:pt idx="179">
                  <c:v>#N/A</c:v>
                </c:pt>
                <c:pt idx="180">
                  <c:v>340.7012131586622</c:v>
                </c:pt>
                <c:pt idx="181">
                  <c:v>#N/A</c:v>
                </c:pt>
                <c:pt idx="182">
                  <c:v>#N/A</c:v>
                </c:pt>
                <c:pt idx="183">
                  <c:v>#N/A</c:v>
                </c:pt>
                <c:pt idx="184">
                  <c:v>#N/A</c:v>
                </c:pt>
                <c:pt idx="185">
                  <c:v>#N/A</c:v>
                </c:pt>
                <c:pt idx="186">
                  <c:v>#N/A</c:v>
                </c:pt>
                <c:pt idx="187">
                  <c:v>#N/A</c:v>
                </c:pt>
                <c:pt idx="188">
                  <c:v>#N/A</c:v>
                </c:pt>
                <c:pt idx="189">
                  <c:v>#N/A</c:v>
                </c:pt>
                <c:pt idx="190">
                  <c:v>361.93629171212478</c:v>
                </c:pt>
                <c:pt idx="191">
                  <c:v>#N/A</c:v>
                </c:pt>
                <c:pt idx="192">
                  <c:v>#N/A</c:v>
                </c:pt>
                <c:pt idx="193">
                  <c:v>#N/A</c:v>
                </c:pt>
                <c:pt idx="194">
                  <c:v>#N/A</c:v>
                </c:pt>
                <c:pt idx="195">
                  <c:v>#N/A</c:v>
                </c:pt>
                <c:pt idx="196">
                  <c:v>#N/A</c:v>
                </c:pt>
                <c:pt idx="197">
                  <c:v>#N/A</c:v>
                </c:pt>
                <c:pt idx="198">
                  <c:v>#N/A</c:v>
                </c:pt>
                <c:pt idx="199">
                  <c:v>#N/A</c:v>
                </c:pt>
                <c:pt idx="200">
                  <c:v>382.80308425285142</c:v>
                </c:pt>
                <c:pt idx="201">
                  <c:v>#N/A</c:v>
                </c:pt>
                <c:pt idx="202">
                  <c:v>#N/A</c:v>
                </c:pt>
                <c:pt idx="203">
                  <c:v>#N/A</c:v>
                </c:pt>
                <c:pt idx="204">
                  <c:v>#N/A</c:v>
                </c:pt>
                <c:pt idx="205">
                  <c:v>#N/A</c:v>
                </c:pt>
                <c:pt idx="206">
                  <c:v>#N/A</c:v>
                </c:pt>
                <c:pt idx="207">
                  <c:v>#N/A</c:v>
                </c:pt>
                <c:pt idx="208">
                  <c:v>#N/A</c:v>
                </c:pt>
                <c:pt idx="209">
                  <c:v>#N/A</c:v>
                </c:pt>
                <c:pt idx="210">
                  <c:v>403.37317765576751</c:v>
                </c:pt>
                <c:pt idx="211">
                  <c:v>#N/A</c:v>
                </c:pt>
                <c:pt idx="212">
                  <c:v>#N/A</c:v>
                </c:pt>
                <c:pt idx="213">
                  <c:v>#N/A</c:v>
                </c:pt>
                <c:pt idx="214">
                  <c:v>#N/A</c:v>
                </c:pt>
                <c:pt idx="215">
                  <c:v>#N/A</c:v>
                </c:pt>
                <c:pt idx="216">
                  <c:v>#N/A</c:v>
                </c:pt>
                <c:pt idx="217">
                  <c:v>#N/A</c:v>
                </c:pt>
                <c:pt idx="218">
                  <c:v>#N/A</c:v>
                </c:pt>
                <c:pt idx="219">
                  <c:v>#N/A</c:v>
                </c:pt>
                <c:pt idx="220">
                  <c:v>423.66282340882833</c:v>
                </c:pt>
                <c:pt idx="221">
                  <c:v>#N/A</c:v>
                </c:pt>
                <c:pt idx="222">
                  <c:v>#N/A</c:v>
                </c:pt>
                <c:pt idx="223">
                  <c:v>#N/A</c:v>
                </c:pt>
                <c:pt idx="224">
                  <c:v>#N/A</c:v>
                </c:pt>
                <c:pt idx="225">
                  <c:v>#N/A</c:v>
                </c:pt>
                <c:pt idx="226">
                  <c:v>#N/A</c:v>
                </c:pt>
                <c:pt idx="227">
                  <c:v>#N/A</c:v>
                </c:pt>
                <c:pt idx="228">
                  <c:v>#N/A</c:v>
                </c:pt>
                <c:pt idx="229">
                  <c:v>#N/A</c:v>
                </c:pt>
                <c:pt idx="230">
                  <c:v>443.63392759494144</c:v>
                </c:pt>
                <c:pt idx="231">
                  <c:v>#N/A</c:v>
                </c:pt>
                <c:pt idx="232">
                  <c:v>#N/A</c:v>
                </c:pt>
                <c:pt idx="233">
                  <c:v>#N/A</c:v>
                </c:pt>
                <c:pt idx="234">
                  <c:v>#N/A</c:v>
                </c:pt>
                <c:pt idx="235">
                  <c:v>#N/A</c:v>
                </c:pt>
                <c:pt idx="236">
                  <c:v>#N/A</c:v>
                </c:pt>
                <c:pt idx="237">
                  <c:v>#N/A</c:v>
                </c:pt>
                <c:pt idx="238">
                  <c:v>#N/A</c:v>
                </c:pt>
                <c:pt idx="239">
                  <c:v>#N/A</c:v>
                </c:pt>
                <c:pt idx="240">
                  <c:v>463.21529587750842</c:v>
                </c:pt>
                <c:pt idx="241">
                  <c:v>#N/A</c:v>
                </c:pt>
                <c:pt idx="242">
                  <c:v>#N/A</c:v>
                </c:pt>
                <c:pt idx="243">
                  <c:v>#N/A</c:v>
                </c:pt>
                <c:pt idx="244">
                  <c:v>#N/A</c:v>
                </c:pt>
                <c:pt idx="245">
                  <c:v>#N/A</c:v>
                </c:pt>
                <c:pt idx="246">
                  <c:v>#N/A</c:v>
                </c:pt>
                <c:pt idx="247">
                  <c:v>#N/A</c:v>
                </c:pt>
                <c:pt idx="248">
                  <c:v>#N/A</c:v>
                </c:pt>
                <c:pt idx="249">
                  <c:v>#N/A</c:v>
                </c:pt>
                <c:pt idx="250">
                  <c:v>482.32384451560955</c:v>
                </c:pt>
                <c:pt idx="251">
                  <c:v>#N/A</c:v>
                </c:pt>
                <c:pt idx="252">
                  <c:v>#N/A</c:v>
                </c:pt>
                <c:pt idx="253">
                  <c:v>#N/A</c:v>
                </c:pt>
                <c:pt idx="254">
                  <c:v>#N/A</c:v>
                </c:pt>
                <c:pt idx="255">
                  <c:v>#N/A</c:v>
                </c:pt>
                <c:pt idx="256">
                  <c:v>#N/A</c:v>
                </c:pt>
                <c:pt idx="257">
                  <c:v>#N/A</c:v>
                </c:pt>
                <c:pt idx="258">
                  <c:v>#N/A</c:v>
                </c:pt>
                <c:pt idx="259">
                  <c:v>#N/A</c:v>
                </c:pt>
                <c:pt idx="260">
                  <c:v>500.87707244140626</c:v>
                </c:pt>
                <c:pt idx="261">
                  <c:v>#N/A</c:v>
                </c:pt>
                <c:pt idx="262">
                  <c:v>#N/A</c:v>
                </c:pt>
                <c:pt idx="263">
                  <c:v>#N/A</c:v>
                </c:pt>
                <c:pt idx="264">
                  <c:v>#N/A</c:v>
                </c:pt>
                <c:pt idx="265">
                  <c:v>#N/A</c:v>
                </c:pt>
                <c:pt idx="266">
                  <c:v>#N/A</c:v>
                </c:pt>
                <c:pt idx="267">
                  <c:v>#N/A</c:v>
                </c:pt>
                <c:pt idx="268">
                  <c:v>#N/A</c:v>
                </c:pt>
                <c:pt idx="269">
                  <c:v>#N/A</c:v>
                </c:pt>
                <c:pt idx="270">
                  <c:v>518.79963585690325</c:v>
                </c:pt>
                <c:pt idx="271">
                  <c:v>#N/A</c:v>
                </c:pt>
                <c:pt idx="272">
                  <c:v>#N/A</c:v>
                </c:pt>
                <c:pt idx="273">
                  <c:v>#N/A</c:v>
                </c:pt>
                <c:pt idx="274">
                  <c:v>#N/A</c:v>
                </c:pt>
                <c:pt idx="275">
                  <c:v>#N/A</c:v>
                </c:pt>
                <c:pt idx="276">
                  <c:v>#N/A</c:v>
                </c:pt>
                <c:pt idx="277">
                  <c:v>#N/A</c:v>
                </c:pt>
                <c:pt idx="278">
                  <c:v>#N/A</c:v>
                </c:pt>
                <c:pt idx="279">
                  <c:v>#N/A</c:v>
                </c:pt>
                <c:pt idx="280">
                  <c:v>536.02685838049899</c:v>
                </c:pt>
                <c:pt idx="281">
                  <c:v>#N/A</c:v>
                </c:pt>
                <c:pt idx="282">
                  <c:v>#N/A</c:v>
                </c:pt>
                <c:pt idx="283">
                  <c:v>#N/A</c:v>
                </c:pt>
                <c:pt idx="284">
                  <c:v>#N/A</c:v>
                </c:pt>
                <c:pt idx="285">
                  <c:v>#N/A</c:v>
                </c:pt>
                <c:pt idx="286">
                  <c:v>#N/A</c:v>
                </c:pt>
                <c:pt idx="287">
                  <c:v>#N/A</c:v>
                </c:pt>
                <c:pt idx="288">
                  <c:v>#N/A</c:v>
                </c:pt>
                <c:pt idx="289">
                  <c:v>#N/A</c:v>
                </c:pt>
                <c:pt idx="290">
                  <c:v>552.50650319894964</c:v>
                </c:pt>
                <c:pt idx="291">
                  <c:v>#N/A</c:v>
                </c:pt>
                <c:pt idx="292">
                  <c:v>#N/A</c:v>
                </c:pt>
                <c:pt idx="293">
                  <c:v>#N/A</c:v>
                </c:pt>
                <c:pt idx="294">
                  <c:v>#N/A</c:v>
                </c:pt>
                <c:pt idx="295">
                  <c:v>#N/A</c:v>
                </c:pt>
                <c:pt idx="296">
                  <c:v>#N/A</c:v>
                </c:pt>
                <c:pt idx="297">
                  <c:v>#N/A</c:v>
                </c:pt>
                <c:pt idx="298">
                  <c:v>#N/A</c:v>
                </c:pt>
                <c:pt idx="299">
                  <c:v>#N/A</c:v>
                </c:pt>
                <c:pt idx="300">
                  <c:v>568.19941452649346</c:v>
                </c:pt>
                <c:pt idx="301">
                  <c:v>#N/A</c:v>
                </c:pt>
                <c:pt idx="302">
                  <c:v>#N/A</c:v>
                </c:pt>
                <c:pt idx="303">
                  <c:v>#N/A</c:v>
                </c:pt>
                <c:pt idx="304">
                  <c:v>#N/A</c:v>
                </c:pt>
                <c:pt idx="305">
                  <c:v>#N/A</c:v>
                </c:pt>
                <c:pt idx="306">
                  <c:v>#N/A</c:v>
                </c:pt>
                <c:pt idx="307">
                  <c:v>#N/A</c:v>
                </c:pt>
                <c:pt idx="308">
                  <c:v>#N/A</c:v>
                </c:pt>
                <c:pt idx="309">
                  <c:v>#N/A</c:v>
                </c:pt>
                <c:pt idx="310">
                  <c:v>583.0793623805456</c:v>
                </c:pt>
                <c:pt idx="311">
                  <c:v>#N/A</c:v>
                </c:pt>
                <c:pt idx="312">
                  <c:v>#N/A</c:v>
                </c:pt>
                <c:pt idx="313">
                  <c:v>#N/A</c:v>
                </c:pt>
                <c:pt idx="314">
                  <c:v>#N/A</c:v>
                </c:pt>
                <c:pt idx="315">
                  <c:v>#N/A</c:v>
                </c:pt>
                <c:pt idx="316">
                  <c:v>#N/A</c:v>
                </c:pt>
                <c:pt idx="317">
                  <c:v>#N/A</c:v>
                </c:pt>
                <c:pt idx="318">
                  <c:v>#N/A</c:v>
                </c:pt>
                <c:pt idx="319">
                  <c:v>#N/A</c:v>
                </c:pt>
                <c:pt idx="320">
                  <c:v>597.1323194676354</c:v>
                </c:pt>
                <c:pt idx="321">
                  <c:v>#N/A</c:v>
                </c:pt>
                <c:pt idx="322">
                  <c:v>#N/A</c:v>
                </c:pt>
                <c:pt idx="323">
                  <c:v>#N/A</c:v>
                </c:pt>
                <c:pt idx="324">
                  <c:v>#N/A</c:v>
                </c:pt>
                <c:pt idx="325">
                  <c:v>#N/A</c:v>
                </c:pt>
                <c:pt idx="326">
                  <c:v>#N/A</c:v>
                </c:pt>
                <c:pt idx="327">
                  <c:v>#N/A</c:v>
                </c:pt>
                <c:pt idx="328">
                  <c:v>#N/A</c:v>
                </c:pt>
                <c:pt idx="329">
                  <c:v>#N/A</c:v>
                </c:pt>
                <c:pt idx="330">
                  <c:v>610.35535096081412</c:v>
                </c:pt>
                <c:pt idx="331">
                  <c:v>#N/A</c:v>
                </c:pt>
                <c:pt idx="332">
                  <c:v>#N/A</c:v>
                </c:pt>
                <c:pt idx="333">
                  <c:v>#N/A</c:v>
                </c:pt>
                <c:pt idx="334">
                  <c:v>#N/A</c:v>
                </c:pt>
                <c:pt idx="335">
                  <c:v>#N/A</c:v>
                </c:pt>
                <c:pt idx="336">
                  <c:v>#N/A</c:v>
                </c:pt>
                <c:pt idx="337">
                  <c:v>#N/A</c:v>
                </c:pt>
                <c:pt idx="338">
                  <c:v>#N/A</c:v>
                </c:pt>
                <c:pt idx="339">
                  <c:v>#N/A</c:v>
                </c:pt>
                <c:pt idx="340">
                  <c:v>622.75526723761652</c:v>
                </c:pt>
                <c:pt idx="341">
                  <c:v>#N/A</c:v>
                </c:pt>
                <c:pt idx="342">
                  <c:v>#N/A</c:v>
                </c:pt>
                <c:pt idx="343">
                  <c:v>#N/A</c:v>
                </c:pt>
                <c:pt idx="344">
                  <c:v>#N/A</c:v>
                </c:pt>
                <c:pt idx="345">
                  <c:v>#N/A</c:v>
                </c:pt>
                <c:pt idx="346">
                  <c:v>#N/A</c:v>
                </c:pt>
                <c:pt idx="347">
                  <c:v>#N/A</c:v>
                </c:pt>
                <c:pt idx="348">
                  <c:v>#N/A</c:v>
                </c:pt>
                <c:pt idx="349">
                  <c:v>#N/A</c:v>
                </c:pt>
                <c:pt idx="350">
                  <c:v>634.34716300187392</c:v>
                </c:pt>
                <c:pt idx="351">
                  <c:v>#N/A</c:v>
                </c:pt>
                <c:pt idx="352">
                  <c:v>#N/A</c:v>
                </c:pt>
                <c:pt idx="353">
                  <c:v>#N/A</c:v>
                </c:pt>
                <c:pt idx="354">
                  <c:v>#N/A</c:v>
                </c:pt>
                <c:pt idx="355">
                  <c:v>#N/A</c:v>
                </c:pt>
                <c:pt idx="356">
                  <c:v>#N/A</c:v>
                </c:pt>
                <c:pt idx="357">
                  <c:v>#N/A</c:v>
                </c:pt>
                <c:pt idx="358">
                  <c:v>#N/A</c:v>
                </c:pt>
                <c:pt idx="359">
                  <c:v>#N/A</c:v>
                </c:pt>
                <c:pt idx="360">
                  <c:v>645.15294036440878</c:v>
                </c:pt>
                <c:pt idx="361">
                  <c:v>#N/A</c:v>
                </c:pt>
                <c:pt idx="362">
                  <c:v>#N/A</c:v>
                </c:pt>
                <c:pt idx="363">
                  <c:v>#N/A</c:v>
                </c:pt>
                <c:pt idx="364">
                  <c:v>#N/A</c:v>
                </c:pt>
                <c:pt idx="365">
                  <c:v>#N/A</c:v>
                </c:pt>
                <c:pt idx="366">
                  <c:v>#N/A</c:v>
                </c:pt>
                <c:pt idx="367">
                  <c:v>#N/A</c:v>
                </c:pt>
                <c:pt idx="368">
                  <c:v>#N/A</c:v>
                </c:pt>
                <c:pt idx="369">
                  <c:v>#N/A</c:v>
                </c:pt>
                <c:pt idx="370">
                  <c:v>655.19988864483173</c:v>
                </c:pt>
                <c:pt idx="371">
                  <c:v>#N/A</c:v>
                </c:pt>
                <c:pt idx="372">
                  <c:v>#N/A</c:v>
                </c:pt>
                <c:pt idx="373">
                  <c:v>#N/A</c:v>
                </c:pt>
                <c:pt idx="374">
                  <c:v>#N/A</c:v>
                </c:pt>
                <c:pt idx="375">
                  <c:v>#N/A</c:v>
                </c:pt>
                <c:pt idx="376">
                  <c:v>#N/A</c:v>
                </c:pt>
                <c:pt idx="377">
                  <c:v>#N/A</c:v>
                </c:pt>
                <c:pt idx="378">
                  <c:v>#N/A</c:v>
                </c:pt>
                <c:pt idx="379">
                  <c:v>#N/A</c:v>
                </c:pt>
                <c:pt idx="380">
                  <c:v>664.5193710126689</c:v>
                </c:pt>
                <c:pt idx="381">
                  <c:v>#N/A</c:v>
                </c:pt>
                <c:pt idx="382">
                  <c:v>#N/A</c:v>
                </c:pt>
                <c:pt idx="383">
                  <c:v>#N/A</c:v>
                </c:pt>
                <c:pt idx="384">
                  <c:v>#N/A</c:v>
                </c:pt>
                <c:pt idx="385">
                  <c:v>#N/A</c:v>
                </c:pt>
                <c:pt idx="386">
                  <c:v>#N/A</c:v>
                </c:pt>
                <c:pt idx="387">
                  <c:v>#N/A</c:v>
                </c:pt>
                <c:pt idx="388">
                  <c:v>#N/A</c:v>
                </c:pt>
                <c:pt idx="389">
                  <c:v>#N/A</c:v>
                </c:pt>
                <c:pt idx="390">
                  <c:v>673.14564860887731</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1302.1746990200659</c:v>
                </c:pt>
                <c:pt idx="203">
                  <c:v>1302.5112277718285</c:v>
                </c:pt>
                <c:pt idx="204">
                  <c:v>1302.7491988437769</c:v>
                </c:pt>
                <c:pt idx="205">
                  <c:v>1302.888748799307</c:v>
                </c:pt>
                <c:pt idx="206">
                  <c:v>1302.9300114966047</c:v>
                </c:pt>
                <c:pt idx="207">
                  <c:v>1302.8731189837174</c:v>
                </c:pt>
                <c:pt idx="208">
                  <c:v>1302.7182024021338</c:v>
                </c:pt>
                <c:pt idx="209">
                  <c:v>1302.4653928892162</c:v>
                </c:pt>
                <c:pt idx="210">
                  <c:v>1302.1148224695592</c:v>
                </c:pt>
                <c:pt idx="211">
                  <c:v>1301.6666249255375</c:v>
                </c:pt>
                <c:pt idx="212">
                  <c:v>1301.1209366379564</c:v>
                </c:pt>
                <c:pt idx="213">
                  <c:v>1300.4778973887487</c:v>
                </c:pt>
                <c:pt idx="214">
                  <c:v>1299.737651118993</c:v>
                </c:pt>
                <c:pt idx="215">
                  <c:v>1298.9003466370366</c:v>
                </c:pt>
                <c:pt idx="216">
                  <c:v>1297.9661382730801</c:v>
                </c:pt>
                <c:pt idx="217">
                  <c:v>1296.9351864781099</c:v>
                </c:pt>
                <c:pt idx="218">
                  <c:v>1295.8076583664649</c:v>
                </c:pt>
                <c:pt idx="219">
                  <c:v>1294.5837282025418</c:v>
                </c:pt>
                <c:pt idx="220">
                  <c:v>1293.2635778331341</c:v>
                </c:pt>
                <c:pt idx="221">
                  <c:v>1291.847397067666</c:v>
                </c:pt>
                <c:pt idx="222">
                  <c:v>1290.3353840091293</c:v>
                </c:pt>
                <c:pt idx="223">
                  <c:v>1288.7277453388851</c:v>
                </c:pt>
                <c:pt idx="224">
                  <c:v>1287.0246965586689</c:v>
                </c:pt>
                <c:pt idx="225">
                  <c:v>1285.2264621931906</c:v>
                </c:pt>
                <c:pt idx="226">
                  <c:v>1283.3332759566681</c:v>
                </c:pt>
                <c:pt idx="227">
                  <c:v>1281.3453808864999</c:v>
                </c:pt>
                <c:pt idx="228">
                  <c:v>1279.2630294471066</c:v>
                </c:pt>
                <c:pt idx="229">
                  <c:v>1277.0864836067583</c:v>
                </c:pt>
                <c:pt idx="230">
                  <c:v>1274.8160148899842</c:v>
                </c:pt>
                <c:pt idx="231">
                  <c:v>1272.4519044079284</c:v>
                </c:pt>
                <c:pt idx="232">
                  <c:v>1269.9944428687959</c:v>
                </c:pt>
                <c:pt idx="233">
                  <c:v>1267.4439305703199</c:v>
                </c:pt>
                <c:pt idx="234">
                  <c:v>1264.8006773759835</c:v>
                </c:pt>
                <c:pt idx="235">
                  <c:v>1262.0650026765452</c:v>
                </c:pt>
                <c:pt idx="236">
                  <c:v>1259.2372353382539</c:v>
                </c:pt>
                <c:pt idx="237">
                  <c:v>1256.3177136389893</c:v>
                </c:pt>
                <c:pt idx="238">
                  <c:v>1253.3067851934288</c:v>
                </c:pt>
                <c:pt idx="239">
                  <c:v>1250.2048068682284</c:v>
                </c:pt>
                <c:pt idx="240">
                  <c:v>1247.0121446880928</c:v>
                </c:pt>
                <c:pt idx="241">
                  <c:v>1243.7291737335277</c:v>
                </c:pt>
                <c:pt idx="242">
                  <c:v>1240.3562780309767</c:v>
                </c:pt>
                <c:pt idx="243">
                  <c:v>1236.8938504359821</c:v>
                </c:pt>
                <c:pt idx="244">
                  <c:v>1233.3422925099419</c:v>
                </c:pt>
                <c:pt idx="245">
                  <c:v>1229.7020143909845</c:v>
                </c:pt>
                <c:pt idx="246">
                  <c:v>1225.9734346594323</c:v>
                </c:pt>
                <c:pt idx="247">
                  <c:v>1222.1569801982878</c:v>
                </c:pt>
                <c:pt idx="248">
                  <c:v>1218.2530860491347</c:v>
                </c:pt>
                <c:pt idx="249">
                  <c:v>1214.2621952638217</c:v>
                </c:pt>
                <c:pt idx="250">
                  <c:v>1210.1847587522607</c:v>
                </c:pt>
                <c:pt idx="251">
                  <c:v>1206.0212351266553</c:v>
                </c:pt>
                <c:pt idx="252">
                  <c:v>1201.772090542448</c:v>
                </c:pt>
                <c:pt idx="253">
                  <c:v>1197.4377985362594</c:v>
                </c:pt>
                <c:pt idx="254">
                  <c:v>1193.0188398610735</c:v>
                </c:pt>
                <c:pt idx="255">
                  <c:v>1188.5157023189113</c:v>
                </c:pt>
                <c:pt idx="256">
                  <c:v>1183.9288805912195</c:v>
                </c:pt>
                <c:pt idx="257">
                  <c:v>1179.2588760671917</c:v>
                </c:pt>
                <c:pt idx="258">
                  <c:v>1174.5061966702269</c:v>
                </c:pt>
                <c:pt idx="259">
                  <c:v>1169.6713566827214</c:v>
                </c:pt>
                <c:pt idx="260">
                  <c:v>1164.7548765693846</c:v>
                </c:pt>
                <c:pt idx="261">
                  <c:v>1159.7572827992572</c:v>
                </c:pt>
                <c:pt idx="262">
                  <c:v>1154.6791076666048</c:v>
                </c:pt>
                <c:pt idx="263">
                  <c:v>1149.5208891108557</c:v>
                </c:pt>
                <c:pt idx="264">
                  <c:v>1144.2831705357432</c:v>
                </c:pt>
                <c:pt idx="265">
                  <c:v>1138.9665006278065</c:v>
                </c:pt>
                <c:pt idx="266">
                  <c:v>1133.571433174403</c:v>
                </c:pt>
                <c:pt idx="267">
                  <c:v>1128.0985268813768</c:v>
                </c:pt>
                <c:pt idx="268">
                  <c:v>1122.5483451905213</c:v>
                </c:pt>
                <c:pt idx="269">
                  <c:v>1116.9214560969779</c:v>
                </c:pt>
                <c:pt idx="270">
                  <c:v>1111.2184319666965</c:v>
                </c:pt>
                <c:pt idx="271">
                  <c:v>1105.4398493540921</c:v>
                </c:pt>
                <c:pt idx="272">
                  <c:v>1099.5862888200168</c:v>
                </c:pt>
                <c:pt idx="273">
                  <c:v>1093.6583347501712</c:v>
                </c:pt>
                <c:pt idx="274">
                  <c:v>1087.6565751740688</c:v>
                </c:pt>
                <c:pt idx="275">
                  <c:v>1081.581601584669</c:v>
                </c:pt>
                <c:pt idx="276">
                  <c:v>1075.4340087587871</c:v>
                </c:pt>
                <c:pt idx="277">
                  <c:v>1069.2143945783862</c:v>
                </c:pt>
                <c:pt idx="278">
                  <c:v>1062.9233598528565</c:v>
                </c:pt>
                <c:pt idx="279">
                  <c:v>1056.5615081423769</c:v>
                </c:pt>
                <c:pt idx="280">
                  <c:v>1050.1294455824589</c:v>
                </c:pt>
                <c:pt idx="281">
                  <c:v>1043.6277807097617</c:v>
                </c:pt>
                <c:pt idx="282">
                  <c:v>1037.0571242892704</c:v>
                </c:pt>
                <c:pt idx="283">
                  <c:v>1030.4180891429201</c:v>
                </c:pt>
                <c:pt idx="284">
                  <c:v>1023.7112899797517</c:v>
                </c:pt>
                <c:pt idx="285">
                  <c:v>1016.937343227676</c:v>
                </c:pt>
                <c:pt idx="286">
                  <c:v>1010.0968668669238</c:v>
                </c:pt>
                <c:pt idx="287">
                  <c:v>1003.1904802652538</c:v>
                </c:pt>
                <c:pt idx="288">
                  <c:v>996.2188040149889</c:v>
                </c:pt>
                <c:pt idx="289">
                  <c:v>989.18245977194761</c:v>
                </c:pt>
                <c:pt idx="290">
                  <c:v>982.08207009633281</c:v>
                </c:pt>
                <c:pt idx="291">
                  <c:v>974.91825829563959</c:v>
                </c:pt>
                <c:pt idx="292">
                  <c:v>967.69164826963924</c:v>
                </c:pt>
                <c:pt idx="293">
                  <c:v>960.40286435749306</c:v>
                </c:pt>
                <c:pt idx="294">
                  <c:v>953.05253118704809</c:v>
                </c:pt>
                <c:pt idx="295">
                  <c:v>945.64127352636274</c:v>
                </c:pt>
                <c:pt idx="296">
                  <c:v>938.16971613750786</c:v>
                </c:pt>
                <c:pt idx="297">
                  <c:v>930.63848363268585</c:v>
                </c:pt>
                <c:pt idx="298">
                  <c:v>923.04820033270732</c:v>
                </c:pt>
                <c:pt idx="299">
                  <c:v>915.39949012786224</c:v>
                </c:pt>
                <c:pt idx="300">
                  <c:v>907.69297634121972</c:v>
                </c:pt>
                <c:pt idx="301">
                  <c:v>899.92928159438782</c:v>
                </c:pt>
                <c:pt idx="302">
                  <c:v>892.10902767576215</c:v>
                </c:pt>
                <c:pt idx="303">
                  <c:v>884.23283541128865</c:v>
                </c:pt>
                <c:pt idx="304">
                  <c:v>876.30132453776457</c:v>
                </c:pt>
                <c:pt idx="305">
                  <c:v>868.31511357869886</c:v>
                </c:pt>
                <c:pt idx="306">
                  <c:v>860.27481972274882</c:v>
                </c:pt>
                <c:pt idx="307">
                  <c:v>852.18105870475119</c:v>
                </c:pt>
                <c:pt idx="308">
                  <c:v>844.03444468935879</c:v>
                </c:pt>
                <c:pt idx="309">
                  <c:v>835.83559015729577</c:v>
                </c:pt>
                <c:pt idx="310">
                  <c:v>827.58510579423955</c:v>
                </c:pt>
                <c:pt idx="311">
                  <c:v>819.28360038233598</c:v>
                </c:pt>
                <c:pt idx="312">
                  <c:v>810.93168069435228</c:v>
                </c:pt>
                <c:pt idx="313">
                  <c:v>802.52995139047084</c:v>
                </c:pt>
                <c:pt idx="314">
                  <c:v>794.07901491772293</c:v>
                </c:pt>
                <c:pt idx="315">
                  <c:v>785.57947141206182</c:v>
                </c:pt>
                <c:pt idx="316">
                  <c:v>777.03191860307072</c:v>
                </c:pt>
                <c:pt idx="317">
                  <c:v>768.43695172130094</c:v>
                </c:pt>
                <c:pt idx="318">
                  <c:v>759.7951634082317</c:v>
                </c:pt>
                <c:pt idx="319">
                  <c:v>751.1071436288438</c:v>
                </c:pt>
                <c:pt idx="320">
                  <c:v>742.3734795867955</c:v>
                </c:pt>
                <c:pt idx="321">
                  <c:v>733.59475564218849</c:v>
                </c:pt>
                <c:pt idx="322">
                  <c:v>724.77155323190971</c:v>
                </c:pt>
                <c:pt idx="323">
                  <c:v>715.90445079253334</c:v>
                </c:pt>
                <c:pt idx="324">
                  <c:v>706.99402368576693</c:v>
                </c:pt>
                <c:pt idx="325">
                  <c:v>698.04084412642146</c:v>
                </c:pt>
                <c:pt idx="326">
                  <c:v>689.04548111288761</c:v>
                </c:pt>
                <c:pt idx="327">
                  <c:v>680.00850036009513</c:v>
                </c:pt>
                <c:pt idx="328">
                  <c:v>670.93046423493502</c:v>
                </c:pt>
                <c:pt idx="329">
                  <c:v>661.81193169411961</c:v>
                </c:pt>
                <c:pt idx="330">
                  <c:v>652.65345822445681</c:v>
                </c:pt>
                <c:pt idx="331">
                  <c:v>643.45559578551229</c:v>
                </c:pt>
                <c:pt idx="332">
                  <c:v>634.21889275463377</c:v>
                </c:pt>
                <c:pt idx="333">
                  <c:v>624.94389387430908</c:v>
                </c:pt>
                <c:pt idx="334">
                  <c:v>615.63114020183025</c:v>
                </c:pt>
                <c:pt idx="335">
                  <c:v>606.28116906123375</c:v>
                </c:pt>
                <c:pt idx="336">
                  <c:v>596.89451399748771</c:v>
                </c:pt>
                <c:pt idx="337">
                  <c:v>587.47170473289384</c:v>
                </c:pt>
                <c:pt idx="338">
                  <c:v>578.01326712567482</c:v>
                </c:pt>
                <c:pt idx="339">
                  <c:v>568.51972313071246</c:v>
                </c:pt>
                <c:pt idx="340">
                  <c:v>558.99159076240653</c:v>
                </c:pt>
                <c:pt idx="341">
                  <c:v>549.42938405961911</c:v>
                </c:pt>
                <c:pt idx="342">
                  <c:v>539.83361305267192</c:v>
                </c:pt>
                <c:pt idx="343">
                  <c:v>530.20478373236176</c:v>
                </c:pt>
                <c:pt idx="344">
                  <c:v>520.54339802096069</c:v>
                </c:pt>
                <c:pt idx="345">
                  <c:v>510.84995374516444</c:v>
                </c:pt>
                <c:pt idx="346">
                  <c:v>501.12494461095542</c:v>
                </c:pt>
                <c:pt idx="347">
                  <c:v>491.36886018034397</c:v>
                </c:pt>
                <c:pt idx="348">
                  <c:v>481.58218584995251</c:v>
                </c:pt>
                <c:pt idx="349">
                  <c:v>471.76540283140679</c:v>
                </c:pt>
                <c:pt idx="350">
                  <c:v>461.91898813349786</c:v>
                </c:pt>
                <c:pt idx="351">
                  <c:v>452.04341454607913</c:v>
                </c:pt>
                <c:pt idx="352">
                  <c:v>442.13915062566196</c:v>
                </c:pt>
                <c:pt idx="353">
                  <c:v>432.20666068267332</c:v>
                </c:pt>
                <c:pt idx="354">
                  <c:v>422.24640477034012</c:v>
                </c:pt>
                <c:pt idx="355">
                  <c:v>412.25883867516279</c:v>
                </c:pt>
                <c:pt idx="356">
                  <c:v>402.24441390894253</c:v>
                </c:pt>
                <c:pt idx="357">
                  <c:v>392.2035777023263</c:v>
                </c:pt>
                <c:pt idx="358">
                  <c:v>382.13677299983271</c:v>
                </c:pt>
                <c:pt idx="359">
                  <c:v>372.0444384563238</c:v>
                </c:pt>
                <c:pt idx="360">
                  <c:v>361.92700843488615</c:v>
                </c:pt>
                <c:pt idx="361">
                  <c:v>351.78491300608619</c:v>
                </c:pt>
                <c:pt idx="362">
                  <c:v>341.61857794856445</c:v>
                </c:pt>
                <c:pt idx="363">
                  <c:v>331.42842475093289</c:v>
                </c:pt>
                <c:pt idx="364">
                  <c:v>321.21487061494128</c:v>
                </c:pt>
                <c:pt idx="365">
                  <c:v>310.97832845987722</c:v>
                </c:pt>
                <c:pt idx="366">
                  <c:v>300.71920692816599</c:v>
                </c:pt>
                <c:pt idx="367">
                  <c:v>290.43791039213579</c:v>
                </c:pt>
                <c:pt idx="368">
                  <c:v>280.1348389619148</c:v>
                </c:pt>
                <c:pt idx="369">
                  <c:v>269.8103884944266</c:v>
                </c:pt>
                <c:pt idx="370">
                  <c:v>259.46495060345086</c:v>
                </c:pt>
                <c:pt idx="371">
                  <c:v>249.0989126707166</c:v>
                </c:pt>
                <c:pt idx="372">
                  <c:v>238.71265785799591</c:v>
                </c:pt>
                <c:pt idx="373">
                  <c:v>228.3065651201658</c:v>
                </c:pt>
                <c:pt idx="374">
                  <c:v>217.88100921920699</c:v>
                </c:pt>
                <c:pt idx="375">
                  <c:v>207.43636073910832</c:v>
                </c:pt>
                <c:pt idx="376">
                  <c:v>196.97298610164628</c:v>
                </c:pt>
                <c:pt idx="377">
                  <c:v>186.49124758300923</c:v>
                </c:pt>
                <c:pt idx="378">
                  <c:v>175.99150333123643</c:v>
                </c:pt>
                <c:pt idx="379">
                  <c:v>165.4741073844429</c:v>
                </c:pt>
                <c:pt idx="380">
                  <c:v>154.93940968980058</c:v>
                </c:pt>
                <c:pt idx="381">
                  <c:v>144.38775612324787</c:v>
                </c:pt>
                <c:pt idx="382">
                  <c:v>133.81948850989923</c:v>
                </c:pt>
                <c:pt idx="383">
                  <c:v>123.23494464512748</c:v>
                </c:pt>
                <c:pt idx="384">
                  <c:v>112.6344583162917</c:v>
                </c:pt>
                <c:pt idx="385">
                  <c:v>102.01835932508399</c:v>
                </c:pt>
                <c:pt idx="386">
                  <c:v>91.386973510469346</c:v>
                </c:pt>
                <c:pt idx="387">
                  <c:v>80.740622772192722</c:v>
                </c:pt>
                <c:pt idx="388">
                  <c:v>70.079625094828302</c:v>
                </c:pt>
                <c:pt idx="389">
                  <c:v>59.404294572346302</c:v>
                </c:pt>
                <c:pt idx="390">
                  <c:v>48.714941433173173</c:v>
                </c:pt>
                <c:pt idx="391">
                  <c:v>38.011872065721505</c:v>
                </c:pt>
                <c:pt idx="392">
                  <c:v>27.29538904436648</c:v>
                </c:pt>
                <c:pt idx="393">
                  <c:v>16.565791155846178</c:v>
                </c:pt>
                <c:pt idx="394">
                  <c:v>5.8233734260634904</c:v>
                </c:pt>
                <c:pt idx="395">
                  <c:v>-4.931572852732014</c:v>
                </c:pt>
                <c:pt idx="396">
                  <c:v>-4.9423339969762958</c:v>
                </c:pt>
                <c:pt idx="397">
                  <c:v>-4.9530951533185297</c:v>
                </c:pt>
                <c:pt idx="398">
                  <c:v>-4.9638563217584339</c:v>
                </c:pt>
                <c:pt idx="399">
                  <c:v>-4.9746175022957271</c:v>
                </c:pt>
                <c:pt idx="400">
                  <c:v>-4.9853786949301275</c:v>
                </c:pt>
                <c:pt idx="401">
                  <c:v>-4.9961398996613537</c:v>
                </c:pt>
                <c:pt idx="402">
                  <c:v>-5.0069011164891233</c:v>
                </c:pt>
                <c:pt idx="403">
                  <c:v>-5.0176623454131555</c:v>
                </c:pt>
                <c:pt idx="404">
                  <c:v>-5.0284235864331679</c:v>
                </c:pt>
                <c:pt idx="405">
                  <c:v>-5.0391848395488799</c:v>
                </c:pt>
                <c:pt idx="406">
                  <c:v>-5.0499461047600089</c:v>
                </c:pt>
                <c:pt idx="407">
                  <c:v>-5.0607073820662736</c:v>
                </c:pt>
                <c:pt idx="408">
                  <c:v>-5.0714686714673922</c:v>
                </c:pt>
                <c:pt idx="409">
                  <c:v>-5.0822299729630833</c:v>
                </c:pt>
                <c:pt idx="410">
                  <c:v>-5.0929912865530662</c:v>
                </c:pt>
                <c:pt idx="411">
                  <c:v>-5.1037526122370585</c:v>
                </c:pt>
                <c:pt idx="412">
                  <c:v>-5.1145139500147776</c:v>
                </c:pt>
                <c:pt idx="413">
                  <c:v>-5.125275299885943</c:v>
                </c:pt>
                <c:pt idx="414">
                  <c:v>-5.1360366618502731</c:v>
                </c:pt>
                <c:pt idx="415">
                  <c:v>-5.1467980359074863</c:v>
                </c:pt>
                <c:pt idx="416">
                  <c:v>-5.1575594220573011</c:v>
                </c:pt>
                <c:pt idx="417">
                  <c:v>-5.168320820299436</c:v>
                </c:pt>
                <c:pt idx="418">
                  <c:v>-5.1790822306336084</c:v>
                </c:pt>
                <c:pt idx="419">
                  <c:v>-5.1898436530595378</c:v>
                </c:pt>
                <c:pt idx="420">
                  <c:v>-5.2006050875769425</c:v>
                </c:pt>
                <c:pt idx="421">
                  <c:v>-5.2113665341855402</c:v>
                </c:pt>
                <c:pt idx="422">
                  <c:v>-5.2221279928850501</c:v>
                </c:pt>
                <c:pt idx="423">
                  <c:v>-5.2328894636751908</c:v>
                </c:pt>
                <c:pt idx="424">
                  <c:v>-5.2436509465556806</c:v>
                </c:pt>
                <c:pt idx="425">
                  <c:v>-5.2544124415262372</c:v>
                </c:pt>
                <c:pt idx="426">
                  <c:v>-5.2651739485865798</c:v>
                </c:pt>
                <c:pt idx="427">
                  <c:v>-5.275935467736427</c:v>
                </c:pt>
                <c:pt idx="428">
                  <c:v>-5.2866969989754962</c:v>
                </c:pt>
                <c:pt idx="429">
                  <c:v>-5.2974585423035068</c:v>
                </c:pt>
                <c:pt idx="430">
                  <c:v>-5.3082200977201772</c:v>
                </c:pt>
                <c:pt idx="431">
                  <c:v>-5.318981665225226</c:v>
                </c:pt>
                <c:pt idx="432">
                  <c:v>-5.3297432448183715</c:v>
                </c:pt>
                <c:pt idx="433">
                  <c:v>-5.3405048364993313</c:v>
                </c:pt>
                <c:pt idx="434">
                  <c:v>-5.3512664402678247</c:v>
                </c:pt>
                <c:pt idx="435">
                  <c:v>-5.3620280561235703</c:v>
                </c:pt>
                <c:pt idx="436">
                  <c:v>-5.3727896840662863</c:v>
                </c:pt>
                <c:pt idx="437">
                  <c:v>-5.3835513240956914</c:v>
                </c:pt>
                <c:pt idx="438">
                  <c:v>-5.3943129762115047</c:v>
                </c:pt>
                <c:pt idx="439">
                  <c:v>-5.405074640413444</c:v>
                </c:pt>
                <c:pt idx="440">
                  <c:v>-5.4158363167012276</c:v>
                </c:pt>
                <c:pt idx="441">
                  <c:v>-5.4265980050745739</c:v>
                </c:pt>
                <c:pt idx="442">
                  <c:v>-5.4373597055332024</c:v>
                </c:pt>
                <c:pt idx="443">
                  <c:v>-5.4481214180768305</c:v>
                </c:pt>
                <c:pt idx="444">
                  <c:v>-5.4588831427051776</c:v>
                </c:pt>
                <c:pt idx="445">
                  <c:v>-5.4696448794179613</c:v>
                </c:pt>
                <c:pt idx="446">
                  <c:v>-5.4804066282149009</c:v>
                </c:pt>
                <c:pt idx="447">
                  <c:v>-5.4911683890957148</c:v>
                </c:pt>
                <c:pt idx="448">
                  <c:v>-5.5019301620601215</c:v>
                </c:pt>
                <c:pt idx="449">
                  <c:v>-5.5126919471078395</c:v>
                </c:pt>
                <c:pt idx="450">
                  <c:v>-5.5234537442385871</c:v>
                </c:pt>
                <c:pt idx="451">
                  <c:v>-5.5342155534520829</c:v>
                </c:pt>
                <c:pt idx="452">
                  <c:v>-5.5449773747480462</c:v>
                </c:pt>
                <c:pt idx="453">
                  <c:v>-5.5557392081261945</c:v>
                </c:pt>
                <c:pt idx="454">
                  <c:v>-5.5665010535862471</c:v>
                </c:pt>
                <c:pt idx="455">
                  <c:v>-5.5772629111279226</c:v>
                </c:pt>
                <c:pt idx="456">
                  <c:v>-5.5880247807509393</c:v>
                </c:pt>
                <c:pt idx="457">
                  <c:v>-5.5987866624550158</c:v>
                </c:pt>
                <c:pt idx="458">
                  <c:v>-5.6095485562398704</c:v>
                </c:pt>
                <c:pt idx="459">
                  <c:v>-5.6203104621052216</c:v>
                </c:pt>
                <c:pt idx="460">
                  <c:v>-5.6310723800507878</c:v>
                </c:pt>
                <c:pt idx="461">
                  <c:v>-5.6418343100762884</c:v>
                </c:pt>
                <c:pt idx="462">
                  <c:v>-5.6525962521814419</c:v>
                </c:pt>
                <c:pt idx="463">
                  <c:v>-5.6633582063659667</c:v>
                </c:pt>
                <c:pt idx="464">
                  <c:v>-5.6741201726295811</c:v>
                </c:pt>
                <c:pt idx="465">
                  <c:v>-5.6848821509720038</c:v>
                </c:pt>
                <c:pt idx="466">
                  <c:v>-5.6956441413929531</c:v>
                </c:pt>
                <c:pt idx="467">
                  <c:v>-5.7064061438921483</c:v>
                </c:pt>
                <c:pt idx="468">
                  <c:v>-5.7171681584693079</c:v>
                </c:pt>
                <c:pt idx="469">
                  <c:v>-5.7279301851241504</c:v>
                </c:pt>
                <c:pt idx="470">
                  <c:v>-5.7386922238563942</c:v>
                </c:pt>
                <c:pt idx="471">
                  <c:v>-5.7494542746657578</c:v>
                </c:pt>
                <c:pt idx="472">
                  <c:v>-5.7602163375519604</c:v>
                </c:pt>
                <c:pt idx="473">
                  <c:v>-5.7709784125147197</c:v>
                </c:pt>
                <c:pt idx="474">
                  <c:v>-5.7817404995537549</c:v>
                </c:pt>
                <c:pt idx="475">
                  <c:v>-5.7925025986687846</c:v>
                </c:pt>
                <c:pt idx="476">
                  <c:v>-5.803264709859528</c:v>
                </c:pt>
                <c:pt idx="477">
                  <c:v>-5.8140268331257028</c:v>
                </c:pt>
                <c:pt idx="478">
                  <c:v>-5.8247889684670282</c:v>
                </c:pt>
                <c:pt idx="479">
                  <c:v>-5.8355511158832227</c:v>
                </c:pt>
                <c:pt idx="480">
                  <c:v>-5.8463132753740048</c:v>
                </c:pt>
                <c:pt idx="481">
                  <c:v>-5.8570754469390938</c:v>
                </c:pt>
                <c:pt idx="482">
                  <c:v>-5.8678376305782081</c:v>
                </c:pt>
                <c:pt idx="483">
                  <c:v>-5.8785998262910661</c:v>
                </c:pt>
                <c:pt idx="484">
                  <c:v>-5.8893620340773865</c:v>
                </c:pt>
                <c:pt idx="485">
                  <c:v>-5.9001242539368874</c:v>
                </c:pt>
                <c:pt idx="486">
                  <c:v>-5.9108864858692884</c:v>
                </c:pt>
                <c:pt idx="487">
                  <c:v>-5.9216487298743079</c:v>
                </c:pt>
                <c:pt idx="488">
                  <c:v>-5.9324109859516643</c:v>
                </c:pt>
                <c:pt idx="489">
                  <c:v>-5.943173254101076</c:v>
                </c:pt>
                <c:pt idx="490">
                  <c:v>-5.9539355343222624</c:v>
                </c:pt>
                <c:pt idx="491">
                  <c:v>-5.964697826614942</c:v>
                </c:pt>
                <c:pt idx="492">
                  <c:v>-5.975460130978834</c:v>
                </c:pt>
                <c:pt idx="493">
                  <c:v>-5.9862224474136561</c:v>
                </c:pt>
                <c:pt idx="494">
                  <c:v>-5.9969847759191275</c:v>
                </c:pt>
                <c:pt idx="495">
                  <c:v>-6.0077471164949667</c:v>
                </c:pt>
                <c:pt idx="496">
                  <c:v>-6.0185094691408931</c:v>
                </c:pt>
                <c:pt idx="497">
                  <c:v>-6.0292718338566242</c:v>
                </c:pt>
                <c:pt idx="498">
                  <c:v>-6.0400342106418794</c:v>
                </c:pt>
                <c:pt idx="499">
                  <c:v>-6.0507965994963779</c:v>
                </c:pt>
                <c:pt idx="500">
                  <c:v>-6.0615590004198374</c:v>
                </c:pt>
                <c:pt idx="501">
                  <c:v>-6.0723214134119772</c:v>
                </c:pt>
                <c:pt idx="502">
                  <c:v>-6.0830838384725165</c:v>
                </c:pt>
                <c:pt idx="503">
                  <c:v>-6.0938462756011731</c:v>
                </c:pt>
                <c:pt idx="504">
                  <c:v>-6.1046087247976661</c:v>
                </c:pt>
                <c:pt idx="505">
                  <c:v>-6.115371186061715</c:v>
                </c:pt>
                <c:pt idx="506">
                  <c:v>-6.1261336593930373</c:v>
                </c:pt>
                <c:pt idx="507">
                  <c:v>-6.1368961447913524</c:v>
                </c:pt>
                <c:pt idx="508">
                  <c:v>-6.1476586422563786</c:v>
                </c:pt>
                <c:pt idx="509">
                  <c:v>-6.1584211517878353</c:v>
                </c:pt>
                <c:pt idx="510">
                  <c:v>-6.169183673385441</c:v>
                </c:pt>
                <c:pt idx="511">
                  <c:v>-6.1799462070489142</c:v>
                </c:pt>
                <c:pt idx="512">
                  <c:v>-6.1907087527779741</c:v>
                </c:pt>
                <c:pt idx="513">
                  <c:v>-6.2014713105723391</c:v>
                </c:pt>
                <c:pt idx="514">
                  <c:v>-6.2122338804317287</c:v>
                </c:pt>
                <c:pt idx="515">
                  <c:v>-6.2229964623558605</c:v>
                </c:pt>
                <c:pt idx="516">
                  <c:v>-6.2337590563444545</c:v>
                </c:pt>
                <c:pt idx="517">
                  <c:v>-6.2445216623972284</c:v>
                </c:pt>
                <c:pt idx="518">
                  <c:v>-6.2552842805139015</c:v>
                </c:pt>
                <c:pt idx="519">
                  <c:v>-6.2660469106941923</c:v>
                </c:pt>
                <c:pt idx="520">
                  <c:v>-6.2768095529378201</c:v>
                </c:pt>
                <c:pt idx="521">
                  <c:v>-6.2875722072445033</c:v>
                </c:pt>
                <c:pt idx="522">
                  <c:v>-6.2983348736139613</c:v>
                </c:pt>
                <c:pt idx="523">
                  <c:v>-6.3090975520459125</c:v>
                </c:pt>
                <c:pt idx="524">
                  <c:v>-6.3198602425400754</c:v>
                </c:pt>
                <c:pt idx="525">
                  <c:v>-6.3306229450961693</c:v>
                </c:pt>
                <c:pt idx="526">
                  <c:v>-6.3413856597139127</c:v>
                </c:pt>
                <c:pt idx="527">
                  <c:v>-6.3521483863930239</c:v>
                </c:pt>
                <c:pt idx="528">
                  <c:v>-6.3629111251332224</c:v>
                </c:pt>
                <c:pt idx="529">
                  <c:v>-6.3736738759342275</c:v>
                </c:pt>
                <c:pt idx="530">
                  <c:v>-6.3844366387957576</c:v>
                </c:pt>
                <c:pt idx="531">
                  <c:v>-6.3951994137175312</c:v>
                </c:pt>
                <c:pt idx="532">
                  <c:v>-6.4059622006992676</c:v>
                </c:pt>
                <c:pt idx="533">
                  <c:v>-6.4167249997406852</c:v>
                </c:pt>
                <c:pt idx="534">
                  <c:v>-6.4274878108415034</c:v>
                </c:pt>
                <c:pt idx="535">
                  <c:v>-6.4382506340014407</c:v>
                </c:pt>
                <c:pt idx="536">
                  <c:v>-6.4490134692202155</c:v>
                </c:pt>
                <c:pt idx="537">
                  <c:v>-6.459776316497547</c:v>
                </c:pt>
                <c:pt idx="538">
                  <c:v>-6.4705391758331547</c:v>
                </c:pt>
                <c:pt idx="539">
                  <c:v>-6.4813020472267571</c:v>
                </c:pt>
                <c:pt idx="540">
                  <c:v>-6.4920649306780724</c:v>
                </c:pt>
                <c:pt idx="541">
                  <c:v>-6.5028278261868202</c:v>
                </c:pt>
                <c:pt idx="542">
                  <c:v>-6.5135907337527188</c:v>
                </c:pt>
                <c:pt idx="543">
                  <c:v>-6.5243536533754876</c:v>
                </c:pt>
                <c:pt idx="544">
                  <c:v>-6.5351165850548449</c:v>
                </c:pt>
                <c:pt idx="545">
                  <c:v>-6.5458795287905103</c:v>
                </c:pt>
                <c:pt idx="546">
                  <c:v>-6.556642484582202</c:v>
                </c:pt>
                <c:pt idx="547">
                  <c:v>-6.5674054524296395</c:v>
                </c:pt>
                <c:pt idx="548">
                  <c:v>-6.578168432332542</c:v>
                </c:pt>
                <c:pt idx="549">
                  <c:v>-6.5889314242906272</c:v>
                </c:pt>
                <c:pt idx="550">
                  <c:v>-6.5996944283036152</c:v>
                </c:pt>
                <c:pt idx="551">
                  <c:v>-6.6104574443712245</c:v>
                </c:pt>
                <c:pt idx="552">
                  <c:v>-6.6212204724931736</c:v>
                </c:pt>
                <c:pt idx="553">
                  <c:v>-6.6319835126691817</c:v>
                </c:pt>
                <c:pt idx="554">
                  <c:v>-6.6427465648989674</c:v>
                </c:pt>
                <c:pt idx="555">
                  <c:v>-6.65350962918225</c:v>
                </c:pt>
                <c:pt idx="556">
                  <c:v>-6.6642727055187487</c:v>
                </c:pt>
                <c:pt idx="557">
                  <c:v>-6.6750357939081821</c:v>
                </c:pt>
                <c:pt idx="558">
                  <c:v>-6.6857988943502686</c:v>
                </c:pt>
                <c:pt idx="559">
                  <c:v>-6.6965620068447285</c:v>
                </c:pt>
                <c:pt idx="560">
                  <c:v>-6.7073251313912792</c:v>
                </c:pt>
                <c:pt idx="561">
                  <c:v>-6.718088267989641</c:v>
                </c:pt>
                <c:pt idx="562">
                  <c:v>-6.7288514166395315</c:v>
                </c:pt>
                <c:pt idx="563">
                  <c:v>-6.7396145773406708</c:v>
                </c:pt>
                <c:pt idx="564">
                  <c:v>-6.7503777500927775</c:v>
                </c:pt>
                <c:pt idx="565">
                  <c:v>-6.76114093489557</c:v>
                </c:pt>
                <c:pt idx="566">
                  <c:v>-6.7719041317487676</c:v>
                </c:pt>
                <c:pt idx="567">
                  <c:v>-6.7826673406520896</c:v>
                </c:pt>
                <c:pt idx="568">
                  <c:v>-6.7934305616052546</c:v>
                </c:pt>
                <c:pt idx="569">
                  <c:v>-6.8041937946079818</c:v>
                </c:pt>
                <c:pt idx="570">
                  <c:v>-6.8149570396599906</c:v>
                </c:pt>
                <c:pt idx="571">
                  <c:v>-6.8257202967609993</c:v>
                </c:pt>
                <c:pt idx="572">
                  <c:v>-6.8364835659107266</c:v>
                </c:pt>
                <c:pt idx="573">
                  <c:v>-6.8472468471088925</c:v>
                </c:pt>
                <c:pt idx="574">
                  <c:v>-6.8580101403552147</c:v>
                </c:pt>
                <c:pt idx="575">
                  <c:v>-6.8687734456494134</c:v>
                </c:pt>
                <c:pt idx="576">
                  <c:v>-6.879536762991207</c:v>
                </c:pt>
                <c:pt idx="577">
                  <c:v>-6.8903000923803148</c:v>
                </c:pt>
                <c:pt idx="578">
                  <c:v>-6.9010634338164554</c:v>
                </c:pt>
                <c:pt idx="579">
                  <c:v>-6.911826787299348</c:v>
                </c:pt>
                <c:pt idx="580">
                  <c:v>-6.9225901528287119</c:v>
                </c:pt>
                <c:pt idx="581">
                  <c:v>-6.9333535304042657</c:v>
                </c:pt>
                <c:pt idx="582">
                  <c:v>-6.9441169200257287</c:v>
                </c:pt>
                <c:pt idx="583">
                  <c:v>-6.9548803216928192</c:v>
                </c:pt>
                <c:pt idx="584">
                  <c:v>-6.9656437354052576</c:v>
                </c:pt>
                <c:pt idx="585">
                  <c:v>-6.9764071611627614</c:v>
                </c:pt>
                <c:pt idx="586">
                  <c:v>-6.9871705989650508</c:v>
                </c:pt>
                <c:pt idx="587">
                  <c:v>-6.9979340488118442</c:v>
                </c:pt>
                <c:pt idx="588">
                  <c:v>-7.0086975107028611</c:v>
                </c:pt>
                <c:pt idx="589">
                  <c:v>-7.0194609846378206</c:v>
                </c:pt>
                <c:pt idx="590">
                  <c:v>-7.0302244706164414</c:v>
                </c:pt>
                <c:pt idx="591">
                  <c:v>-7.0409879686384427</c:v>
                </c:pt>
                <c:pt idx="592">
                  <c:v>-7.0517514787035429</c:v>
                </c:pt>
                <c:pt idx="593">
                  <c:v>-7.0625150008114614</c:v>
                </c:pt>
                <c:pt idx="594">
                  <c:v>-7.0732785349619176</c:v>
                </c:pt>
                <c:pt idx="595">
                  <c:v>-7.0840420811546307</c:v>
                </c:pt>
                <c:pt idx="596">
                  <c:v>-7.0948056393893193</c:v>
                </c:pt>
                <c:pt idx="597">
                  <c:v>-7.1055692096657026</c:v>
                </c:pt>
                <c:pt idx="598">
                  <c:v>-7.1163327919835</c:v>
                </c:pt>
                <c:pt idx="599">
                  <c:v>-7.1270963863424308</c:v>
                </c:pt>
                <c:pt idx="600">
                  <c:v>-7.1378599927422135</c:v>
                </c:pt>
                <c:pt idx="601">
                  <c:v>-7.1486236111825674</c:v>
                </c:pt>
                <c:pt idx="602">
                  <c:v>-7.1593872416632109</c:v>
                </c:pt>
                <c:pt idx="603">
                  <c:v>-7.1701508841838644</c:v>
                </c:pt>
                <c:pt idx="604">
                  <c:v>-7.1809145387442461</c:v>
                </c:pt>
                <c:pt idx="605">
                  <c:v>-7.1916782053440746</c:v>
                </c:pt>
                <c:pt idx="606">
                  <c:v>-7.2024418839830702</c:v>
                </c:pt>
                <c:pt idx="607">
                  <c:v>-7.2132055746609511</c:v>
                </c:pt>
                <c:pt idx="608">
                  <c:v>-7.2239692773774369</c:v>
                </c:pt>
                <c:pt idx="609">
                  <c:v>-7.2347329921322467</c:v>
                </c:pt>
                <c:pt idx="610">
                  <c:v>-7.2454967189251001</c:v>
                </c:pt>
                <c:pt idx="611">
                  <c:v>-7.2562604577557153</c:v>
                </c:pt>
                <c:pt idx="612">
                  <c:v>-7.2670242086238117</c:v>
                </c:pt>
                <c:pt idx="613">
                  <c:v>-7.2777879715291087</c:v>
                </c:pt>
                <c:pt idx="614">
                  <c:v>-7.2885517464713256</c:v>
                </c:pt>
                <c:pt idx="615">
                  <c:v>-7.2993155334501809</c:v>
                </c:pt>
                <c:pt idx="616">
                  <c:v>-7.3100793324653939</c:v>
                </c:pt>
                <c:pt idx="617">
                  <c:v>-7.3208431435166839</c:v>
                </c:pt>
                <c:pt idx="618">
                  <c:v>-7.3316069666037702</c:v>
                </c:pt>
                <c:pt idx="619">
                  <c:v>-7.3423708017263714</c:v>
                </c:pt>
                <c:pt idx="620">
                  <c:v>-7.3531346488842075</c:v>
                </c:pt>
                <c:pt idx="621">
                  <c:v>-7.3638985080769972</c:v>
                </c:pt>
                <c:pt idx="622">
                  <c:v>-7.3746623793044597</c:v>
                </c:pt>
                <c:pt idx="623">
                  <c:v>-7.3854262625663143</c:v>
                </c:pt>
                <c:pt idx="624">
                  <c:v>-7.3961901578622795</c:v>
                </c:pt>
                <c:pt idx="625">
                  <c:v>-7.4069540651920756</c:v>
                </c:pt>
                <c:pt idx="626">
                  <c:v>-7.4177179845554209</c:v>
                </c:pt>
                <c:pt idx="627">
                  <c:v>-7.4284819159520348</c:v>
                </c:pt>
                <c:pt idx="628">
                  <c:v>-7.4392458593816366</c:v>
                </c:pt>
                <c:pt idx="629">
                  <c:v>-7.4500098148439449</c:v>
                </c:pt>
                <c:pt idx="630">
                  <c:v>-7.4607737823386797</c:v>
                </c:pt>
                <c:pt idx="631">
                  <c:v>-7.4715377618655596</c:v>
                </c:pt>
                <c:pt idx="632">
                  <c:v>-7.4823017534243039</c:v>
                </c:pt>
                <c:pt idx="633">
                  <c:v>-7.4930657570146328</c:v>
                </c:pt>
                <c:pt idx="634">
                  <c:v>-7.5038297726362639</c:v>
                </c:pt>
                <c:pt idx="635">
                  <c:v>-7.5145938002889174</c:v>
                </c:pt>
                <c:pt idx="636">
                  <c:v>-7.5253578399723127</c:v>
                </c:pt>
                <c:pt idx="637">
                  <c:v>-7.5361218916861681</c:v>
                </c:pt>
                <c:pt idx="638">
                  <c:v>-7.5468859554302039</c:v>
                </c:pt>
                <c:pt idx="639">
                  <c:v>-7.5576500312041386</c:v>
                </c:pt>
                <c:pt idx="640">
                  <c:v>-7.5684141190076915</c:v>
                </c:pt>
                <c:pt idx="641">
                  <c:v>-7.5791782188405818</c:v>
                </c:pt>
                <c:pt idx="642">
                  <c:v>-7.5899423307025291</c:v>
                </c:pt>
                <c:pt idx="643">
                  <c:v>-7.6007064545932526</c:v>
                </c:pt>
                <c:pt idx="644">
                  <c:v>-7.6114705905124715</c:v>
                </c:pt>
                <c:pt idx="645">
                  <c:v>-7.6222347384599045</c:v>
                </c:pt>
                <c:pt idx="646">
                  <c:v>-7.6329988984352717</c:v>
                </c:pt>
                <c:pt idx="647">
                  <c:v>-7.6437630704382915</c:v>
                </c:pt>
                <c:pt idx="648">
                  <c:v>-7.6545272544686833</c:v>
                </c:pt>
                <c:pt idx="649">
                  <c:v>-7.6652914505261673</c:v>
                </c:pt>
                <c:pt idx="650">
                  <c:v>-7.676055658610462</c:v>
                </c:pt>
                <c:pt idx="651">
                  <c:v>-7.6868198787212867</c:v>
                </c:pt>
                <c:pt idx="652">
                  <c:v>-7.6975841108583607</c:v>
                </c:pt>
                <c:pt idx="653">
                  <c:v>-7.7083483550214034</c:v>
                </c:pt>
                <c:pt idx="654">
                  <c:v>-7.719112611210134</c:v>
                </c:pt>
                <c:pt idx="655">
                  <c:v>-7.7298768794242712</c:v>
                </c:pt>
                <c:pt idx="656">
                  <c:v>-7.7406411596635349</c:v>
                </c:pt>
                <c:pt idx="657">
                  <c:v>-7.7514054519276447</c:v>
                </c:pt>
                <c:pt idx="658">
                  <c:v>-7.762169756216319</c:v>
                </c:pt>
                <c:pt idx="659">
                  <c:v>-7.7729340725292779</c:v>
                </c:pt>
                <c:pt idx="660">
                  <c:v>-7.7836984008662409</c:v>
                </c:pt>
                <c:pt idx="661">
                  <c:v>-7.7944627412269263</c:v>
                </c:pt>
                <c:pt idx="662">
                  <c:v>-7.8052270936110544</c:v>
                </c:pt>
                <c:pt idx="663">
                  <c:v>-7.8159914580183436</c:v>
                </c:pt>
                <c:pt idx="664">
                  <c:v>-7.8267558344485142</c:v>
                </c:pt>
                <c:pt idx="665">
                  <c:v>-7.8375202229012846</c:v>
                </c:pt>
                <c:pt idx="666">
                  <c:v>-7.8482846233763741</c:v>
                </c:pt>
                <c:pt idx="667">
                  <c:v>-7.859049035873503</c:v>
                </c:pt>
                <c:pt idx="668">
                  <c:v>-7.8698134603923897</c:v>
                </c:pt>
                <c:pt idx="669">
                  <c:v>-7.8805778969327536</c:v>
                </c:pt>
                <c:pt idx="670">
                  <c:v>-7.8913423454943148</c:v>
                </c:pt>
                <c:pt idx="671">
                  <c:v>-7.9021068060767918</c:v>
                </c:pt>
                <c:pt idx="672">
                  <c:v>-7.9128712786799049</c:v>
                </c:pt>
                <c:pt idx="673">
                  <c:v>-7.9236357633033725</c:v>
                </c:pt>
                <c:pt idx="674">
                  <c:v>-7.9344002599469139</c:v>
                </c:pt>
                <c:pt idx="675">
                  <c:v>-7.9451647686102493</c:v>
                </c:pt>
                <c:pt idx="676">
                  <c:v>-7.9559292892930973</c:v>
                </c:pt>
                <c:pt idx="677">
                  <c:v>-7.9666938219951779</c:v>
                </c:pt>
                <c:pt idx="678">
                  <c:v>-7.9774583667162098</c:v>
                </c:pt>
                <c:pt idx="679">
                  <c:v>-7.988222923455913</c:v>
                </c:pt>
                <c:pt idx="680">
                  <c:v>-7.9989874922140061</c:v>
                </c:pt>
                <c:pt idx="681">
                  <c:v>-8.0097520729902101</c:v>
                </c:pt>
                <c:pt idx="682">
                  <c:v>-8.0205166657842426</c:v>
                </c:pt>
                <c:pt idx="683">
                  <c:v>-8.031281270595823</c:v>
                </c:pt>
                <c:pt idx="684">
                  <c:v>-8.0420458874246723</c:v>
                </c:pt>
                <c:pt idx="685">
                  <c:v>-8.0528105162705081</c:v>
                </c:pt>
                <c:pt idx="686">
                  <c:v>-8.0635751571330516</c:v>
                </c:pt>
                <c:pt idx="687">
                  <c:v>-8.0743398100120203</c:v>
                </c:pt>
                <c:pt idx="688">
                  <c:v>-8.0851044749071352</c:v>
                </c:pt>
                <c:pt idx="689">
                  <c:v>-8.0958691518181141</c:v>
                </c:pt>
                <c:pt idx="690">
                  <c:v>-8.1066338407446779</c:v>
                </c:pt>
                <c:pt idx="691">
                  <c:v>-8.1173985416865442</c:v>
                </c:pt>
                <c:pt idx="692">
                  <c:v>-8.1281632546434341</c:v>
                </c:pt>
                <c:pt idx="693">
                  <c:v>-8.1389279796150671</c:v>
                </c:pt>
                <c:pt idx="694">
                  <c:v>-8.1496927166011623</c:v>
                </c:pt>
                <c:pt idx="695">
                  <c:v>-8.1604574656014393</c:v>
                </c:pt>
                <c:pt idx="696">
                  <c:v>-8.1712222266156154</c:v>
                </c:pt>
                <c:pt idx="697">
                  <c:v>-8.1819869996434118</c:v>
                </c:pt>
                <c:pt idx="698">
                  <c:v>-8.1927517846845479</c:v>
                </c:pt>
                <c:pt idx="699">
                  <c:v>-8.203516581738743</c:v>
                </c:pt>
                <c:pt idx="700">
                  <c:v>-8.2142813908057182</c:v>
                </c:pt>
                <c:pt idx="701">
                  <c:v>-8.225046211885191</c:v>
                </c:pt>
                <c:pt idx="702">
                  <c:v>-8.2358110449768809</c:v>
                </c:pt>
                <c:pt idx="703">
                  <c:v>-8.2465758900805071</c:v>
                </c:pt>
                <c:pt idx="704">
                  <c:v>-8.2573407471957907</c:v>
                </c:pt>
                <c:pt idx="705">
                  <c:v>-8.2681056163224493</c:v>
                </c:pt>
                <c:pt idx="706">
                  <c:v>-8.2788704974602041</c:v>
                </c:pt>
                <c:pt idx="707">
                  <c:v>-8.2896353906087725</c:v>
                </c:pt>
                <c:pt idx="708">
                  <c:v>-8.3004002957678757</c:v>
                </c:pt>
                <c:pt idx="709">
                  <c:v>-8.3111652129372331</c:v>
                </c:pt>
                <c:pt idx="710">
                  <c:v>-8.3219301421165639</c:v>
                </c:pt>
                <c:pt idx="711">
                  <c:v>-8.3326950833055875</c:v>
                </c:pt>
                <c:pt idx="712">
                  <c:v>-8.3434600365040232</c:v>
                </c:pt>
                <c:pt idx="713">
                  <c:v>-8.3542250017115904</c:v>
                </c:pt>
                <c:pt idx="714">
                  <c:v>-8.3649899789280084</c:v>
                </c:pt>
                <c:pt idx="715">
                  <c:v>-8.3757549681529966</c:v>
                </c:pt>
                <c:pt idx="716">
                  <c:v>-8.386519969386276</c:v>
                </c:pt>
                <c:pt idx="717">
                  <c:v>-8.3972849826275642</c:v>
                </c:pt>
                <c:pt idx="718">
                  <c:v>-8.4080500078765823</c:v>
                </c:pt>
                <c:pt idx="719">
                  <c:v>-8.4188150451330479</c:v>
                </c:pt>
                <c:pt idx="720">
                  <c:v>-8.4295800943966821</c:v>
                </c:pt>
                <c:pt idx="721">
                  <c:v>-8.4403451556672042</c:v>
                </c:pt>
                <c:pt idx="722">
                  <c:v>-8.4511102289443336</c:v>
                </c:pt>
                <c:pt idx="723">
                  <c:v>-8.4618753142277896</c:v>
                </c:pt>
                <c:pt idx="724">
                  <c:v>-8.4726404115172915</c:v>
                </c:pt>
                <c:pt idx="725">
                  <c:v>-8.4834055208125605</c:v>
                </c:pt>
                <c:pt idx="726">
                  <c:v>-8.4941706421133141</c:v>
                </c:pt>
                <c:pt idx="727">
                  <c:v>-8.5049357754192716</c:v>
                </c:pt>
                <c:pt idx="728">
                  <c:v>-8.5157009207301542</c:v>
                </c:pt>
                <c:pt idx="729">
                  <c:v>-8.5264660780456811</c:v>
                </c:pt>
                <c:pt idx="730">
                  <c:v>-8.5372312473655718</c:v>
                </c:pt>
                <c:pt idx="731">
                  <c:v>-8.5479964286895456</c:v>
                </c:pt>
                <c:pt idx="732">
                  <c:v>-8.5587616220173217</c:v>
                </c:pt>
                <c:pt idx="733">
                  <c:v>-8.5695268273486196</c:v>
                </c:pt>
                <c:pt idx="734">
                  <c:v>-8.5802920446831603</c:v>
                </c:pt>
                <c:pt idx="735">
                  <c:v>-8.5910572740206614</c:v>
                </c:pt>
                <c:pt idx="736">
                  <c:v>-8.6018225153608441</c:v>
                </c:pt>
                <c:pt idx="737">
                  <c:v>-8.6125877687034276</c:v>
                </c:pt>
                <c:pt idx="738">
                  <c:v>-8.6233530340481312</c:v>
                </c:pt>
                <c:pt idx="739">
                  <c:v>-8.6341183113946744</c:v>
                </c:pt>
                <c:pt idx="740">
                  <c:v>-8.6448836007427765</c:v>
                </c:pt>
                <c:pt idx="741">
                  <c:v>-8.6556489020921568</c:v>
                </c:pt>
                <c:pt idx="742">
                  <c:v>-8.6664142154425363</c:v>
                </c:pt>
                <c:pt idx="743">
                  <c:v>-8.6771795407936327</c:v>
                </c:pt>
                <c:pt idx="744">
                  <c:v>-8.6879448781451671</c:v>
                </c:pt>
                <c:pt idx="745">
                  <c:v>-8.6987102274968588</c:v>
                </c:pt>
                <c:pt idx="746">
                  <c:v>-8.7094755888484272</c:v>
                </c:pt>
                <c:pt idx="747">
                  <c:v>-8.7202409621995933</c:v>
                </c:pt>
                <c:pt idx="748">
                  <c:v>-8.7310063475500748</c:v>
                </c:pt>
                <c:pt idx="749">
                  <c:v>-8.7417717448995926</c:v>
                </c:pt>
                <c:pt idx="750">
                  <c:v>-8.7525371542478645</c:v>
                </c:pt>
                <c:pt idx="751">
                  <c:v>-8.7633025755946115</c:v>
                </c:pt>
                <c:pt idx="752">
                  <c:v>-8.7740680089395529</c:v>
                </c:pt>
                <c:pt idx="753">
                  <c:v>-8.7848334542824098</c:v>
                </c:pt>
                <c:pt idx="754">
                  <c:v>-8.7955989116228999</c:v>
                </c:pt>
                <c:pt idx="755">
                  <c:v>-8.8063643809607441</c:v>
                </c:pt>
                <c:pt idx="756">
                  <c:v>-8.817129862295662</c:v>
                </c:pt>
                <c:pt idx="757">
                  <c:v>-8.8278953556273709</c:v>
                </c:pt>
                <c:pt idx="758">
                  <c:v>-8.8386608609555939</c:v>
                </c:pt>
                <c:pt idx="759">
                  <c:v>-8.8494263782800484</c:v>
                </c:pt>
                <c:pt idx="760">
                  <c:v>-8.8601919076004538</c:v>
                </c:pt>
                <c:pt idx="761">
                  <c:v>-8.8709574489165313</c:v>
                </c:pt>
                <c:pt idx="762">
                  <c:v>-8.881723002228</c:v>
                </c:pt>
                <c:pt idx="763">
                  <c:v>-8.8924885675345795</c:v>
                </c:pt>
                <c:pt idx="764">
                  <c:v>-8.903254144835989</c:v>
                </c:pt>
                <c:pt idx="765">
                  <c:v>-8.9140197341319496</c:v>
                </c:pt>
                <c:pt idx="766">
                  <c:v>-8.9247853354221789</c:v>
                </c:pt>
                <c:pt idx="767">
                  <c:v>-8.935550948706398</c:v>
                </c:pt>
                <c:pt idx="768">
                  <c:v>-8.9463165739843262</c:v>
                </c:pt>
                <c:pt idx="769">
                  <c:v>-8.9570822112556829</c:v>
                </c:pt>
                <c:pt idx="770">
                  <c:v>-8.9678478605201892</c:v>
                </c:pt>
                <c:pt idx="771">
                  <c:v>-8.9786135217775627</c:v>
                </c:pt>
                <c:pt idx="772">
                  <c:v>-8.9893791950275244</c:v>
                </c:pt>
                <c:pt idx="773">
                  <c:v>-9.0001448802697936</c:v>
                </c:pt>
                <c:pt idx="774">
                  <c:v>-9.0109105775040916</c:v>
                </c:pt>
                <c:pt idx="775">
                  <c:v>-9.0216762867301359</c:v>
                </c:pt>
                <c:pt idx="776">
                  <c:v>-9.0324420079476475</c:v>
                </c:pt>
                <c:pt idx="777">
                  <c:v>-9.0432077411563458</c:v>
                </c:pt>
                <c:pt idx="778">
                  <c:v>-9.0539734863559502</c:v>
                </c:pt>
                <c:pt idx="779">
                  <c:v>-9.06473924354618</c:v>
                </c:pt>
                <c:pt idx="780">
                  <c:v>-9.0755050127267562</c:v>
                </c:pt>
                <c:pt idx="781">
                  <c:v>-9.0862707938973966</c:v>
                </c:pt>
                <c:pt idx="782">
                  <c:v>-9.097036587057822</c:v>
                </c:pt>
                <c:pt idx="783">
                  <c:v>-9.1078023922077538</c:v>
                </c:pt>
                <c:pt idx="784">
                  <c:v>-9.1185682093469094</c:v>
                </c:pt>
                <c:pt idx="785">
                  <c:v>-9.1293340384750099</c:v>
                </c:pt>
                <c:pt idx="786">
                  <c:v>-9.1400998795917747</c:v>
                </c:pt>
                <c:pt idx="787">
                  <c:v>-9.1508657326969232</c:v>
                </c:pt>
                <c:pt idx="788">
                  <c:v>-9.1616315977901746</c:v>
                </c:pt>
                <c:pt idx="789">
                  <c:v>-9.17239747487125</c:v>
                </c:pt>
                <c:pt idx="790">
                  <c:v>-9.1831633639398689</c:v>
                </c:pt>
                <c:pt idx="791">
                  <c:v>-9.1939292649957505</c:v>
                </c:pt>
                <c:pt idx="792">
                  <c:v>-9.2046951780386159</c:v>
                </c:pt>
                <c:pt idx="793">
                  <c:v>-9.2154611030681828</c:v>
                </c:pt>
                <c:pt idx="794">
                  <c:v>-9.2262270400841722</c:v>
                </c:pt>
                <c:pt idx="795">
                  <c:v>-9.2369929890863034</c:v>
                </c:pt>
                <c:pt idx="796">
                  <c:v>-9.2477589500742976</c:v>
                </c:pt>
                <c:pt idx="797">
                  <c:v>-9.2585249230478723</c:v>
                </c:pt>
                <c:pt idx="798">
                  <c:v>-9.2692909080067487</c:v>
                </c:pt>
                <c:pt idx="799">
                  <c:v>-9.2800569049506461</c:v>
                </c:pt>
                <c:pt idx="800">
                  <c:v>-9.2908229138792855</c:v>
                </c:pt>
                <c:pt idx="801">
                  <c:v>-9.3015889347923864</c:v>
                </c:pt>
                <c:pt idx="802">
                  <c:v>-9.312354967689668</c:v>
                </c:pt>
                <c:pt idx="803">
                  <c:v>-9.3231210125708497</c:v>
                </c:pt>
                <c:pt idx="804">
                  <c:v>-9.3338870694356508</c:v>
                </c:pt>
                <c:pt idx="805">
                  <c:v>-9.3446531382837925</c:v>
                </c:pt>
                <c:pt idx="806">
                  <c:v>-9.3554192191149941</c:v>
                </c:pt>
                <c:pt idx="807">
                  <c:v>-9.3661853119289766</c:v>
                </c:pt>
                <c:pt idx="808">
                  <c:v>-9.3769514167254577</c:v>
                </c:pt>
                <c:pt idx="809">
                  <c:v>-9.3877175335041585</c:v>
                </c:pt>
                <c:pt idx="810">
                  <c:v>-9.3984836622647983</c:v>
                </c:pt>
                <c:pt idx="811">
                  <c:v>-9.4092498030070981</c:v>
                </c:pt>
                <c:pt idx="812">
                  <c:v>-9.4200159557307774</c:v>
                </c:pt>
                <c:pt idx="813">
                  <c:v>-9.4307821204355555</c:v>
                </c:pt>
                <c:pt idx="814">
                  <c:v>-9.4415482971211517</c:v>
                </c:pt>
                <c:pt idx="815">
                  <c:v>-9.4523144857872872</c:v>
                </c:pt>
                <c:pt idx="816">
                  <c:v>-9.4630806864336812</c:v>
                </c:pt>
                <c:pt idx="817">
                  <c:v>-9.4738468990600531</c:v>
                </c:pt>
                <c:pt idx="818">
                  <c:v>-9.4846131236661222</c:v>
                </c:pt>
                <c:pt idx="819">
                  <c:v>-9.4953793602516097</c:v>
                </c:pt>
                <c:pt idx="820">
                  <c:v>-9.5061456088162348</c:v>
                </c:pt>
                <c:pt idx="821">
                  <c:v>-9.5169118693597188</c:v>
                </c:pt>
                <c:pt idx="822">
                  <c:v>-9.5276781418817809</c:v>
                </c:pt>
                <c:pt idx="823">
                  <c:v>-9.5384444263821404</c:v>
                </c:pt>
                <c:pt idx="824">
                  <c:v>-9.5492107228605168</c:v>
                </c:pt>
                <c:pt idx="825">
                  <c:v>-9.559977031316631</c:v>
                </c:pt>
                <c:pt idx="826">
                  <c:v>-9.5707433517502025</c:v>
                </c:pt>
                <c:pt idx="827">
                  <c:v>-9.5815096841609506</c:v>
                </c:pt>
                <c:pt idx="828">
                  <c:v>-9.5922760285485964</c:v>
                </c:pt>
                <c:pt idx="829">
                  <c:v>-9.6030423849128592</c:v>
                </c:pt>
                <c:pt idx="830">
                  <c:v>-9.6138087532534584</c:v>
                </c:pt>
                <c:pt idx="831">
                  <c:v>-9.6245751335701151</c:v>
                </c:pt>
                <c:pt idx="832">
                  <c:v>-9.6353415258625486</c:v>
                </c:pt>
                <c:pt idx="833">
                  <c:v>-9.6461079301304782</c:v>
                </c:pt>
                <c:pt idx="834">
                  <c:v>-9.6568743463736251</c:v>
                </c:pt>
                <c:pt idx="835">
                  <c:v>-9.6676407745917086</c:v>
                </c:pt>
                <c:pt idx="836">
                  <c:v>-9.678407214784448</c:v>
                </c:pt>
                <c:pt idx="837">
                  <c:v>-9.6891736669515627</c:v>
                </c:pt>
                <c:pt idx="838">
                  <c:v>-9.6999401310927738</c:v>
                </c:pt>
                <c:pt idx="839">
                  <c:v>-9.7107066072078023</c:v>
                </c:pt>
                <c:pt idx="840">
                  <c:v>-9.7214730952963659</c:v>
                </c:pt>
                <c:pt idx="841">
                  <c:v>-9.7322395953581857</c:v>
                </c:pt>
                <c:pt idx="842">
                  <c:v>-9.7430061073929828</c:v>
                </c:pt>
                <c:pt idx="843">
                  <c:v>-9.7537726314004747</c:v>
                </c:pt>
                <c:pt idx="844">
                  <c:v>-9.7645391673803825</c:v>
                </c:pt>
                <c:pt idx="845">
                  <c:v>-9.7753057153324274</c:v>
                </c:pt>
                <c:pt idx="846">
                  <c:v>-9.7860722752563287</c:v>
                </c:pt>
                <c:pt idx="847">
                  <c:v>-9.7968388471518058</c:v>
                </c:pt>
                <c:pt idx="848">
                  <c:v>-9.8076054310185778</c:v>
                </c:pt>
                <c:pt idx="849">
                  <c:v>-9.8183720268563661</c:v>
                </c:pt>
                <c:pt idx="850">
                  <c:v>-9.8291386346648899</c:v>
                </c:pt>
                <c:pt idx="851">
                  <c:v>-9.8399052544438703</c:v>
                </c:pt>
                <c:pt idx="852">
                  <c:v>-9.8506718861930267</c:v>
                </c:pt>
                <c:pt idx="853">
                  <c:v>-9.8614385299120784</c:v>
                </c:pt>
                <c:pt idx="854">
                  <c:v>-9.8722051856007464</c:v>
                </c:pt>
                <c:pt idx="855">
                  <c:v>-9.8829718532587503</c:v>
                </c:pt>
                <c:pt idx="856">
                  <c:v>-9.8937385328858092</c:v>
                </c:pt>
                <c:pt idx="857">
                  <c:v>-9.9045052244816443</c:v>
                </c:pt>
                <c:pt idx="858">
                  <c:v>-9.9152719280459749</c:v>
                </c:pt>
                <c:pt idx="859">
                  <c:v>-9.9260386435785222</c:v>
                </c:pt>
                <c:pt idx="860">
                  <c:v>-9.9368053710790054</c:v>
                </c:pt>
                <c:pt idx="861">
                  <c:v>-9.947572110547144</c:v>
                </c:pt>
                <c:pt idx="862">
                  <c:v>-9.9583388619826589</c:v>
                </c:pt>
                <c:pt idx="863">
                  <c:v>-9.9691056253852697</c:v>
                </c:pt>
                <c:pt idx="864">
                  <c:v>-9.9798724007546973</c:v>
                </c:pt>
                <c:pt idx="865">
                  <c:v>-9.9906391880906611</c:v>
                </c:pt>
                <c:pt idx="866">
                  <c:v>-10.00140598739288</c:v>
                </c:pt>
                <c:pt idx="867">
                  <c:v>-10.012172798661076</c:v>
                </c:pt>
                <c:pt idx="868">
                  <c:v>-10.022939621894968</c:v>
                </c:pt>
                <c:pt idx="869">
                  <c:v>-10.033706457094276</c:v>
                </c:pt>
                <c:pt idx="870">
                  <c:v>-10.04447330425872</c:v>
                </c:pt>
                <c:pt idx="871">
                  <c:v>-10.055240163388021</c:v>
                </c:pt>
                <c:pt idx="872">
                  <c:v>-10.066007034481897</c:v>
                </c:pt>
                <c:pt idx="873">
                  <c:v>-10.076773917540072</c:v>
                </c:pt>
                <c:pt idx="874">
                  <c:v>-10.087540812562262</c:v>
                </c:pt>
                <c:pt idx="875">
                  <c:v>-10.098307719548188</c:v>
                </c:pt>
                <c:pt idx="876">
                  <c:v>-10.109074638497573</c:v>
                </c:pt>
                <c:pt idx="877">
                  <c:v>-10.119841569410132</c:v>
                </c:pt>
                <c:pt idx="878">
                  <c:v>-10.13060851228559</c:v>
                </c:pt>
                <c:pt idx="879">
                  <c:v>-10.141375467123664</c:v>
                </c:pt>
                <c:pt idx="880">
                  <c:v>-10.152142433924075</c:v>
                </c:pt>
                <c:pt idx="881">
                  <c:v>-10.162909412686544</c:v>
                </c:pt>
                <c:pt idx="882">
                  <c:v>-10.17367640341079</c:v>
                </c:pt>
                <c:pt idx="883">
                  <c:v>-10.184443406096532</c:v>
                </c:pt>
                <c:pt idx="884">
                  <c:v>-10.195210420743493</c:v>
                </c:pt>
                <c:pt idx="885">
                  <c:v>-10.20597744735139</c:v>
                </c:pt>
                <c:pt idx="886">
                  <c:v>-10.216744485919946</c:v>
                </c:pt>
                <c:pt idx="887">
                  <c:v>-10.22751153644888</c:v>
                </c:pt>
                <c:pt idx="888">
                  <c:v>-10.238278598937912</c:v>
                </c:pt>
                <c:pt idx="889">
                  <c:v>-10.249045673386762</c:v>
                </c:pt>
                <c:pt idx="890">
                  <c:v>-10.25981275979515</c:v>
                </c:pt>
                <c:pt idx="891">
                  <c:v>-10.270579858162796</c:v>
                </c:pt>
                <c:pt idx="892">
                  <c:v>-10.281346968489421</c:v>
                </c:pt>
                <c:pt idx="893">
                  <c:v>-10.292114090774744</c:v>
                </c:pt>
                <c:pt idx="894">
                  <c:v>-10.302881225018487</c:v>
                </c:pt>
                <c:pt idx="895">
                  <c:v>-10.313648371220367</c:v>
                </c:pt>
                <c:pt idx="896">
                  <c:v>-10.324415529380108</c:v>
                </c:pt>
                <c:pt idx="897">
                  <c:v>-10.335182699497427</c:v>
                </c:pt>
                <c:pt idx="898">
                  <c:v>-10.345949881572045</c:v>
                </c:pt>
                <c:pt idx="899">
                  <c:v>-10.356717075603683</c:v>
                </c:pt>
                <c:pt idx="900">
                  <c:v>-10.367484281592061</c:v>
                </c:pt>
                <c:pt idx="901">
                  <c:v>-10.378251499536898</c:v>
                </c:pt>
                <c:pt idx="902">
                  <c:v>-10.389018729437915</c:v>
                </c:pt>
                <c:pt idx="903">
                  <c:v>-10.399785971294833</c:v>
                </c:pt>
                <c:pt idx="904">
                  <c:v>-10.410553225107371</c:v>
                </c:pt>
                <c:pt idx="905">
                  <c:v>-10.421320490875249</c:v>
                </c:pt>
                <c:pt idx="906">
                  <c:v>-10.432087768598189</c:v>
                </c:pt>
                <c:pt idx="907">
                  <c:v>-10.442855058275908</c:v>
                </c:pt>
                <c:pt idx="908">
                  <c:v>-10.453622359908129</c:v>
                </c:pt>
                <c:pt idx="909">
                  <c:v>-10.464389673494573</c:v>
                </c:pt>
                <c:pt idx="910">
                  <c:v>-10.475156999034956</c:v>
                </c:pt>
                <c:pt idx="911">
                  <c:v>-10.485924336529003</c:v>
                </c:pt>
                <c:pt idx="912">
                  <c:v>-10.49669168597643</c:v>
                </c:pt>
                <c:pt idx="913">
                  <c:v>-10.50745904737696</c:v>
                </c:pt>
                <c:pt idx="914">
                  <c:v>-10.518226420730311</c:v>
                </c:pt>
                <c:pt idx="915">
                  <c:v>-10.528993806036206</c:v>
                </c:pt>
                <c:pt idx="916">
                  <c:v>-10.539761203294365</c:v>
                </c:pt>
                <c:pt idx="917">
                  <c:v>-10.550528612504506</c:v>
                </c:pt>
                <c:pt idx="918">
                  <c:v>-10.56129603366635</c:v>
                </c:pt>
                <c:pt idx="919">
                  <c:v>-10.572063466779618</c:v>
                </c:pt>
                <c:pt idx="920">
                  <c:v>-10.582830911844029</c:v>
                </c:pt>
                <c:pt idx="921">
                  <c:v>-10.593598368859304</c:v>
                </c:pt>
                <c:pt idx="922">
                  <c:v>-10.604365837825164</c:v>
                </c:pt>
                <c:pt idx="923">
                  <c:v>-10.615133318741327</c:v>
                </c:pt>
                <c:pt idx="924">
                  <c:v>-10.625900811607515</c:v>
                </c:pt>
                <c:pt idx="925">
                  <c:v>-10.636668316423448</c:v>
                </c:pt>
                <c:pt idx="926">
                  <c:v>-10.647435833188846</c:v>
                </c:pt>
                <c:pt idx="927">
                  <c:v>-10.658203361903428</c:v>
                </c:pt>
                <c:pt idx="928">
                  <c:v>-10.668970902566917</c:v>
                </c:pt>
                <c:pt idx="929">
                  <c:v>-10.679738455179033</c:v>
                </c:pt>
                <c:pt idx="930">
                  <c:v>-10.690506019739495</c:v>
                </c:pt>
                <c:pt idx="931">
                  <c:v>-10.701273596248022</c:v>
                </c:pt>
                <c:pt idx="932">
                  <c:v>-10.712041184704336</c:v>
                </c:pt>
                <c:pt idx="933">
                  <c:v>-10.722808785108159</c:v>
                </c:pt>
                <c:pt idx="934">
                  <c:v>-10.733576397459208</c:v>
                </c:pt>
                <c:pt idx="935">
                  <c:v>-10.744344021757206</c:v>
                </c:pt>
                <c:pt idx="936">
                  <c:v>-10.755111658001871</c:v>
                </c:pt>
                <c:pt idx="937">
                  <c:v>-10.765879306192923</c:v>
                </c:pt>
                <c:pt idx="938">
                  <c:v>-10.776646966330086</c:v>
                </c:pt>
                <c:pt idx="939">
                  <c:v>-10.787414638413075</c:v>
                </c:pt>
                <c:pt idx="940">
                  <c:v>-10.798182322441615</c:v>
                </c:pt>
                <c:pt idx="941">
                  <c:v>-10.808950018415425</c:v>
                </c:pt>
                <c:pt idx="942">
                  <c:v>-10.819717726334224</c:v>
                </c:pt>
                <c:pt idx="943">
                  <c:v>-10.830485446197732</c:v>
                </c:pt>
                <c:pt idx="944">
                  <c:v>-10.841253178005672</c:v>
                </c:pt>
                <c:pt idx="945">
                  <c:v>-10.852020921757763</c:v>
                </c:pt>
                <c:pt idx="946">
                  <c:v>-10.862788677453723</c:v>
                </c:pt>
                <c:pt idx="947">
                  <c:v>-10.873556445093277</c:v>
                </c:pt>
                <c:pt idx="948">
                  <c:v>-10.88432422467614</c:v>
                </c:pt>
                <c:pt idx="949">
                  <c:v>-10.895092016202037</c:v>
                </c:pt>
                <c:pt idx="950">
                  <c:v>-10.905859819670686</c:v>
                </c:pt>
                <c:pt idx="951">
                  <c:v>-10.916627635081808</c:v>
                </c:pt>
                <c:pt idx="952">
                  <c:v>-10.927395462435122</c:v>
                </c:pt>
                <c:pt idx="953">
                  <c:v>-10.93816330173035</c:v>
                </c:pt>
                <c:pt idx="954">
                  <c:v>-10.948931152967212</c:v>
                </c:pt>
                <c:pt idx="955">
                  <c:v>-10.959699016145429</c:v>
                </c:pt>
                <c:pt idx="956">
                  <c:v>-10.970466891264719</c:v>
                </c:pt>
                <c:pt idx="957">
                  <c:v>-10.981234778324804</c:v>
                </c:pt>
                <c:pt idx="958">
                  <c:v>-10.992002677325406</c:v>
                </c:pt>
                <c:pt idx="959">
                  <c:v>-11.002770588266243</c:v>
                </c:pt>
                <c:pt idx="960">
                  <c:v>-11.013538511147036</c:v>
                </c:pt>
                <c:pt idx="961">
                  <c:v>-11.024306445967506</c:v>
                </c:pt>
                <c:pt idx="962">
                  <c:v>-11.035074392727372</c:v>
                </c:pt>
                <c:pt idx="963">
                  <c:v>-11.045842351426355</c:v>
                </c:pt>
                <c:pt idx="964">
                  <c:v>-11.056610322064175</c:v>
                </c:pt>
                <c:pt idx="965">
                  <c:v>-11.067378304640554</c:v>
                </c:pt>
                <c:pt idx="966">
                  <c:v>-11.078146299155211</c:v>
                </c:pt>
                <c:pt idx="967">
                  <c:v>-11.088914305607867</c:v>
                </c:pt>
                <c:pt idx="968">
                  <c:v>-11.099682323998243</c:v>
                </c:pt>
                <c:pt idx="969">
                  <c:v>-11.110450354326058</c:v>
                </c:pt>
                <c:pt idx="970">
                  <c:v>-11.121218396591033</c:v>
                </c:pt>
                <c:pt idx="971">
                  <c:v>-11.131986450792889</c:v>
                </c:pt>
                <c:pt idx="972">
                  <c:v>-11.142754516931346</c:v>
                </c:pt>
                <c:pt idx="973">
                  <c:v>-11.153522595006123</c:v>
                </c:pt>
                <c:pt idx="974">
                  <c:v>-11.164290685016942</c:v>
                </c:pt>
                <c:pt idx="975">
                  <c:v>-11.175058786963524</c:v>
                </c:pt>
                <c:pt idx="976">
                  <c:v>-11.185826900845589</c:v>
                </c:pt>
                <c:pt idx="977">
                  <c:v>-11.196595026662857</c:v>
                </c:pt>
                <c:pt idx="978">
                  <c:v>-11.207363164415048</c:v>
                </c:pt>
                <c:pt idx="979">
                  <c:v>-11.218131314101882</c:v>
                </c:pt>
                <c:pt idx="980">
                  <c:v>-11.228899475723081</c:v>
                </c:pt>
                <c:pt idx="981">
                  <c:v>-11.239667649278365</c:v>
                </c:pt>
                <c:pt idx="982">
                  <c:v>-11.250435834767455</c:v>
                </c:pt>
                <c:pt idx="983">
                  <c:v>-11.26120403219007</c:v>
                </c:pt>
                <c:pt idx="984">
                  <c:v>-11.271972241545932</c:v>
                </c:pt>
                <c:pt idx="985">
                  <c:v>-11.282740462834759</c:v>
                </c:pt>
                <c:pt idx="986">
                  <c:v>-11.293508696056275</c:v>
                </c:pt>
                <c:pt idx="987">
                  <c:v>-11.304276941210198</c:v>
                </c:pt>
                <c:pt idx="988">
                  <c:v>-11.315045198296248</c:v>
                </c:pt>
                <c:pt idx="989">
                  <c:v>-11.325813467314148</c:v>
                </c:pt>
                <c:pt idx="990">
                  <c:v>-11.336581748263617</c:v>
                </c:pt>
                <c:pt idx="991">
                  <c:v>-11.347350041144376</c:v>
                </c:pt>
                <c:pt idx="992">
                  <c:v>-11.358118345956145</c:v>
                </c:pt>
                <c:pt idx="993">
                  <c:v>-11.368886662698644</c:v>
                </c:pt>
                <c:pt idx="994">
                  <c:v>-11.379654991371595</c:v>
                </c:pt>
                <c:pt idx="995">
                  <c:v>-11.390423331974716</c:v>
                </c:pt>
                <c:pt idx="996">
                  <c:v>-11.401191684507729</c:v>
                </c:pt>
                <c:pt idx="997">
                  <c:v>-11.411960048970355</c:v>
                </c:pt>
                <c:pt idx="998">
                  <c:v>-11.422728425362315</c:v>
                </c:pt>
                <c:pt idx="999">
                  <c:v>-11.433496813683329</c:v>
                </c:pt>
                <c:pt idx="1000">
                  <c:v>-11.444265213933116</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100.55190764607381</c:v>
                </c:pt>
                <c:pt idx="1">
                  <c:v>100.92585370536733</c:v>
                </c:pt>
                <c:pt idx="2">
                  <c:v>101.29933479085183</c:v>
                </c:pt>
                <c:pt idx="3">
                  <c:v>101.67235239427049</c:v>
                </c:pt>
                <c:pt idx="4">
                  <c:v>102.04490800055667</c:v>
                </c:pt>
                <c:pt idx="5">
                  <c:v>102.41700308787632</c:v>
                </c:pt>
                <c:pt idx="6">
                  <c:v>102.78863912766994</c:v>
                </c:pt>
                <c:pt idx="7">
                  <c:v>103.15981758469428</c:v>
                </c:pt>
                <c:pt idx="8">
                  <c:v>103.53053991706378</c:v>
                </c:pt>
                <c:pt idx="9">
                  <c:v>103.90080757629151</c:v>
                </c:pt>
                <c:pt idx="10">
                  <c:v>104.27062200733002</c:v>
                </c:pt>
                <c:pt idx="11">
                  <c:v>104.63998464656093</c:v>
                </c:pt>
                <c:pt idx="12">
                  <c:v>105.0088969198297</c:v>
                </c:pt>
                <c:pt idx="13">
                  <c:v>105.37736024462865</c:v>
                </c:pt>
                <c:pt idx="14">
                  <c:v>105.74537603223341</c:v>
                </c:pt>
                <c:pt idx="15">
                  <c:v>106.11294568773982</c:v>
                </c:pt>
                <c:pt idx="16">
                  <c:v>106.48007061010063</c:v>
                </c:pt>
                <c:pt idx="17">
                  <c:v>106.8467521921619</c:v>
                </c:pt>
                <c:pt idx="18">
                  <c:v>107.21299182069916</c:v>
                </c:pt>
                <c:pt idx="19">
                  <c:v>107.57879087645328</c:v>
                </c:pt>
                <c:pt idx="20">
                  <c:v>107.94415073416606</c:v>
                </c:pt>
                <c:pt idx="21">
                  <c:v>108.30907276364751</c:v>
                </c:pt>
                <c:pt idx="22">
                  <c:v>108.6735583308209</c:v>
                </c:pt>
                <c:pt idx="23">
                  <c:v>109.03760879668087</c:v>
                </c:pt>
                <c:pt idx="24">
                  <c:v>109.40122551627368</c:v>
                </c:pt>
                <c:pt idx="25">
                  <c:v>109.76440983873258</c:v>
                </c:pt>
                <c:pt idx="26">
                  <c:v>110.12716310731292</c:v>
                </c:pt>
                <c:pt idx="27">
                  <c:v>110.48948665942707</c:v>
                </c:pt>
                <c:pt idx="28">
                  <c:v>110.85138182667896</c:v>
                </c:pt>
                <c:pt idx="29">
                  <c:v>111.21284993489841</c:v>
                </c:pt>
                <c:pt idx="30">
                  <c:v>111.57389230417529</c:v>
                </c:pt>
                <c:pt idx="31">
                  <c:v>111.93451024889328</c:v>
                </c:pt>
                <c:pt idx="32">
                  <c:v>112.2947050777635</c:v>
                </c:pt>
                <c:pt idx="33">
                  <c:v>112.65447809385783</c:v>
                </c:pt>
                <c:pt idx="34">
                  <c:v>113.01383059464204</c:v>
                </c:pt>
                <c:pt idx="35">
                  <c:v>113.3727638720086</c:v>
                </c:pt>
                <c:pt idx="36">
                  <c:v>113.7312792123093</c:v>
                </c:pt>
                <c:pt idx="37">
                  <c:v>114.08937789638765</c:v>
                </c:pt>
                <c:pt idx="38">
                  <c:v>114.44706119961097</c:v>
                </c:pt>
                <c:pt idx="39">
                  <c:v>114.80433039190235</c:v>
                </c:pt>
                <c:pt idx="40">
                  <c:v>115.16118673777227</c:v>
                </c:pt>
                <c:pt idx="41">
                  <c:v>115.51763149635003</c:v>
                </c:pt>
                <c:pt idx="42">
                  <c:v>115.87366592141504</c:v>
                </c:pt>
                <c:pt idx="43">
                  <c:v>116.22929126142772</c:v>
                </c:pt>
                <c:pt idx="44">
                  <c:v>116.58450875956028</c:v>
                </c:pt>
                <c:pt idx="45">
                  <c:v>116.9393196537273</c:v>
                </c:pt>
                <c:pt idx="46">
                  <c:v>117.29372517661598</c:v>
                </c:pt>
                <c:pt idx="47">
                  <c:v>117.6477265557163</c:v>
                </c:pt>
                <c:pt idx="48">
                  <c:v>118.00132501335088</c:v>
                </c:pt>
                <c:pt idx="49">
                  <c:v>118.35452176670459</c:v>
                </c:pt>
                <c:pt idx="50">
                  <c:v>118.70731802785411</c:v>
                </c:pt>
                <c:pt idx="51">
                  <c:v>119.05971500379711</c:v>
                </c:pt>
                <c:pt idx="52">
                  <c:v>119.41171389648126</c:v>
                </c:pt>
                <c:pt idx="53">
                  <c:v>119.76331590283313</c:v>
                </c:pt>
                <c:pt idx="54">
                  <c:v>120.11452221478673</c:v>
                </c:pt>
                <c:pt idx="55">
                  <c:v>120.46533401931198</c:v>
                </c:pt>
                <c:pt idx="56">
                  <c:v>120.81575249844292</c:v>
                </c:pt>
                <c:pt idx="57">
                  <c:v>121.16577882930569</c:v>
                </c:pt>
                <c:pt idx="58">
                  <c:v>121.51541418414639</c:v>
                </c:pt>
                <c:pt idx="59">
                  <c:v>121.86465973035865</c:v>
                </c:pt>
                <c:pt idx="60">
                  <c:v>122.21351663051111</c:v>
                </c:pt>
                <c:pt idx="61">
                  <c:v>122.56198604237458</c:v>
                </c:pt>
                <c:pt idx="62">
                  <c:v>122.91006911894915</c:v>
                </c:pt>
                <c:pt idx="63">
                  <c:v>123.25776700849097</c:v>
                </c:pt>
                <c:pt idx="64">
                  <c:v>123.60508085453895</c:v>
                </c:pt>
                <c:pt idx="65">
                  <c:v>123.95201179594123</c:v>
                </c:pt>
                <c:pt idx="66">
                  <c:v>124.29856096688142</c:v>
                </c:pt>
                <c:pt idx="67">
                  <c:v>124.64472949690477</c:v>
                </c:pt>
                <c:pt idx="68">
                  <c:v>124.99051851094404</c:v>
                </c:pt>
                <c:pt idx="69">
                  <c:v>125.33592912934523</c:v>
                </c:pt>
                <c:pt idx="70">
                  <c:v>125.68096246789318</c:v>
                </c:pt>
                <c:pt idx="71">
                  <c:v>126.02561963783691</c:v>
                </c:pt>
                <c:pt idx="72">
                  <c:v>126.36990174591486</c:v>
                </c:pt>
                <c:pt idx="73">
                  <c:v>126.71380989437986</c:v>
                </c:pt>
                <c:pt idx="74">
                  <c:v>127.05734518102408</c:v>
                </c:pt>
                <c:pt idx="75">
                  <c:v>127.40050869920358</c:v>
                </c:pt>
                <c:pt idx="76">
                  <c:v>127.74330153786298</c:v>
                </c:pt>
                <c:pt idx="77">
                  <c:v>128.08572478155966</c:v>
                </c:pt>
                <c:pt idx="78">
                  <c:v>128.42777951048802</c:v>
                </c:pt>
                <c:pt idx="79">
                  <c:v>128.76946680050344</c:v>
                </c:pt>
                <c:pt idx="80">
                  <c:v>129.11078772314619</c:v>
                </c:pt>
                <c:pt idx="81">
                  <c:v>129.45174334566502</c:v>
                </c:pt>
                <c:pt idx="82">
                  <c:v>129.79233473104077</c:v>
                </c:pt>
                <c:pt idx="83">
                  <c:v>130.13256293800964</c:v>
                </c:pt>
                <c:pt idx="84">
                  <c:v>130.47242902108644</c:v>
                </c:pt>
                <c:pt idx="85">
                  <c:v>130.81193403058762</c:v>
                </c:pt>
                <c:pt idx="86">
                  <c:v>131.15107901265418</c:v>
                </c:pt>
                <c:pt idx="87">
                  <c:v>131.4898650092743</c:v>
                </c:pt>
                <c:pt idx="88">
                  <c:v>131.828293058306</c:v>
                </c:pt>
                <c:pt idx="89">
                  <c:v>132.16636419349956</c:v>
                </c:pt>
                <c:pt idx="90">
                  <c:v>132.5040794445197</c:v>
                </c:pt>
                <c:pt idx="91">
                  <c:v>132.84143983696782</c:v>
                </c:pt>
                <c:pt idx="92">
                  <c:v>133.17844639240386</c:v>
                </c:pt>
                <c:pt idx="93">
                  <c:v>133.51510012836815</c:v>
                </c:pt>
                <c:pt idx="94">
                  <c:v>133.8514020584031</c:v>
                </c:pt>
                <c:pt idx="95">
                  <c:v>134.18735319207471</c:v>
                </c:pt>
                <c:pt idx="96">
                  <c:v>134.52295453499397</c:v>
                </c:pt>
                <c:pt idx="97">
                  <c:v>134.85820708883804</c:v>
                </c:pt>
                <c:pt idx="98">
                  <c:v>135.19311185137138</c:v>
                </c:pt>
                <c:pt idx="99">
                  <c:v>135.52766981646676</c:v>
                </c:pt>
                <c:pt idx="100">
                  <c:v>135.86188197412594</c:v>
                </c:pt>
                <c:pt idx="101">
                  <c:v>139.18506052527101</c:v>
                </c:pt>
                <c:pt idx="102">
                  <c:v>142.47429287036471</c:v>
                </c:pt>
                <c:pt idx="103">
                  <c:v>145.73053387857243</c:v>
                </c:pt>
                <c:pt idx="104">
                  <c:v>148.95470227547415</c:v>
                </c:pt>
                <c:pt idx="105">
                  <c:v>152.14768250434443</c:v>
                </c:pt>
                <c:pt idx="106">
                  <c:v>155.31032646895665</c:v>
                </c:pt>
                <c:pt idx="107">
                  <c:v>158.44345516689319</c:v>
                </c:pt>
                <c:pt idx="108">
                  <c:v>161.54786022155599</c:v>
                </c:pt>
                <c:pt idx="109">
                  <c:v>164.6243053203618</c:v>
                </c:pt>
                <c:pt idx="110">
                  <c:v>167.67352756596662</c:v>
                </c:pt>
                <c:pt idx="111">
                  <c:v>170.69623874678561</c:v>
                </c:pt>
                <c:pt idx="112">
                  <c:v>173.69312653255162</c:v>
                </c:pt>
                <c:pt idx="113">
                  <c:v>176.66485560018222</c:v>
                </c:pt>
                <c:pt idx="114">
                  <c:v>179.61206869479562</c:v>
                </c:pt>
                <c:pt idx="115">
                  <c:v>182.53538763032586</c:v>
                </c:pt>
                <c:pt idx="116">
                  <c:v>185.43541423383371</c:v>
                </c:pt>
                <c:pt idx="117">
                  <c:v>188.31273123728724</c:v>
                </c:pt>
                <c:pt idx="118">
                  <c:v>191.16790312029181</c:v>
                </c:pt>
                <c:pt idx="119">
                  <c:v>194.00147690698219</c:v>
                </c:pt>
                <c:pt idx="120">
                  <c:v>196.81398292004411</c:v>
                </c:pt>
                <c:pt idx="121">
                  <c:v>199.60593549460953</c:v>
                </c:pt>
                <c:pt idx="122">
                  <c:v>202.37783365456511</c:v>
                </c:pt>
                <c:pt idx="123">
                  <c:v>205.130161753626</c:v>
                </c:pt>
                <c:pt idx="124">
                  <c:v>207.8633900833552</c:v>
                </c:pt>
                <c:pt idx="125">
                  <c:v>210.57797545015134</c:v>
                </c:pt>
                <c:pt idx="126">
                  <c:v>213.27436172308254</c:v>
                </c:pt>
                <c:pt idx="127">
                  <c:v>215.95298035431091</c:v>
                </c:pt>
                <c:pt idx="128">
                  <c:v>218.61425087372962</c:v>
                </c:pt>
                <c:pt idx="129">
                  <c:v>221.25858135932148</c:v>
                </c:pt>
                <c:pt idx="130">
                  <c:v>223.88636888464359</c:v>
                </c:pt>
                <c:pt idx="131">
                  <c:v>226.49799994474643</c:v>
                </c:pt>
                <c:pt idx="132">
                  <c:v>229.0938508617472</c:v>
                </c:pt>
                <c:pt idx="133">
                  <c:v>231.67428817119421</c:v>
                </c:pt>
                <c:pt idx="134">
                  <c:v>234.23966899028343</c:v>
                </c:pt>
                <c:pt idx="135">
                  <c:v>236.79034136891792</c:v>
                </c:pt>
                <c:pt idx="136">
                  <c:v>239.32664462453445</c:v>
                </c:pt>
                <c:pt idx="137">
                  <c:v>241.84890966156186</c:v>
                </c:pt>
                <c:pt idx="138">
                  <c:v>244.35745927631802</c:v>
                </c:pt>
                <c:pt idx="139">
                  <c:v>246.85260844810043</c:v>
                </c:pt>
                <c:pt idx="140">
                  <c:v>249.33466461717578</c:v>
                </c:pt>
                <c:pt idx="141">
                  <c:v>251.80392795032816</c:v>
                </c:pt>
                <c:pt idx="142">
                  <c:v>254.26069159458282</c:v>
                </c:pt>
                <c:pt idx="143">
                  <c:v>256.70524191968178</c:v>
                </c:pt>
                <c:pt idx="144">
                  <c:v>259.13785874985075</c:v>
                </c:pt>
                <c:pt idx="145">
                  <c:v>261.55881558536072</c:v>
                </c:pt>
                <c:pt idx="146">
                  <c:v>263.96837981435442</c:v>
                </c:pt>
                <c:pt idx="147">
                  <c:v>266.3668129153773</c:v>
                </c:pt>
                <c:pt idx="148">
                  <c:v>268.75437065102165</c:v>
                </c:pt>
                <c:pt idx="149">
                  <c:v>271.13130325306571</c:v>
                </c:pt>
                <c:pt idx="150">
                  <c:v>273.49785559946184</c:v>
                </c:pt>
                <c:pt idx="151">
                  <c:v>275.85426738350333</c:v>
                </c:pt>
                <c:pt idx="152">
                  <c:v>278.20077327547398</c:v>
                </c:pt>
                <c:pt idx="153">
                  <c:v>280.5376030770629</c:v>
                </c:pt>
                <c:pt idx="154">
                  <c:v>282.86498186880226</c:v>
                </c:pt>
                <c:pt idx="155">
                  <c:v>285.18313015076603</c:v>
                </c:pt>
                <c:pt idx="156">
                  <c:v>287.49226397674522</c:v>
                </c:pt>
                <c:pt idx="157">
                  <c:v>289.7925950820952</c:v>
                </c:pt>
                <c:pt idx="158">
                  <c:v>292.08433100542965</c:v>
                </c:pt>
                <c:pt idx="159">
                  <c:v>294.36767520431647</c:v>
                </c:pt>
                <c:pt idx="160">
                  <c:v>296.64282716511053</c:v>
                </c:pt>
                <c:pt idx="161">
                  <c:v>298.90998250703768</c:v>
                </c:pt>
                <c:pt idx="162">
                  <c:v>301.16933308062596</c:v>
                </c:pt>
                <c:pt idx="163">
                  <c:v>303.42106706055768</c:v>
                </c:pt>
                <c:pt idx="164">
                  <c:v>305.66536903299732</c:v>
                </c:pt>
                <c:pt idx="165">
                  <c:v>307.90242007742751</c:v>
                </c:pt>
                <c:pt idx="166">
                  <c:v>310.13239784300464</c:v>
                </c:pt>
                <c:pt idx="167">
                  <c:v>312.35547661942275</c:v>
                </c:pt>
                <c:pt idx="168">
                  <c:v>314.57182740225107</c:v>
                </c:pt>
                <c:pt idx="169">
                  <c:v>316.7816179526867</c:v>
                </c:pt>
                <c:pt idx="170">
                  <c:v>318.98501285163746</c:v>
                </c:pt>
                <c:pt idx="171">
                  <c:v>321.18217354802471</c:v>
                </c:pt>
                <c:pt idx="172">
                  <c:v>323.37325840116711</c:v>
                </c:pt>
                <c:pt idx="173">
                  <c:v>325.55842271707729</c:v>
                </c:pt>
                <c:pt idx="174">
                  <c:v>327.73781877847279</c:v>
                </c:pt>
                <c:pt idx="175">
                  <c:v>329.91159586827092</c:v>
                </c:pt>
                <c:pt idx="176">
                  <c:v>332.07990028630377</c:v>
                </c:pt>
                <c:pt idx="177">
                  <c:v>334.24287535895542</c:v>
                </c:pt>
                <c:pt idx="178">
                  <c:v>336.40066144138899</c:v>
                </c:pt>
                <c:pt idx="179">
                  <c:v>338.55339591199544</c:v>
                </c:pt>
                <c:pt idx="180">
                  <c:v>340.7012131586622</c:v>
                </c:pt>
                <c:pt idx="181">
                  <c:v>342.84424455642647</c:v>
                </c:pt>
                <c:pt idx="182">
                  <c:v>344.98261843604809</c:v>
                </c:pt>
                <c:pt idx="183">
                  <c:v>347.11646004301122</c:v>
                </c:pt>
                <c:pt idx="184">
                  <c:v>349.24589148644651</c:v>
                </c:pt>
                <c:pt idx="185">
                  <c:v>351.37103167745562</c:v>
                </c:pt>
                <c:pt idx="186">
                  <c:v>353.4919962563261</c:v>
                </c:pt>
                <c:pt idx="187">
                  <c:v>355.60889750814681</c:v>
                </c:pt>
                <c:pt idx="188">
                  <c:v>357.72184426638091</c:v>
                </c:pt>
                <c:pt idx="189">
                  <c:v>359.83094180402861</c:v>
                </c:pt>
                <c:pt idx="190">
                  <c:v>361.93629171212478</c:v>
                </c:pt>
                <c:pt idx="191">
                  <c:v>364.03799176547329</c:v>
                </c:pt>
                <c:pt idx="192">
                  <c:v>366.13613577572903</c:v>
                </c:pt>
                <c:pt idx="193">
                  <c:v>368.23081343220872</c:v>
                </c:pt>
                <c:pt idx="194">
                  <c:v>370.32211013114733</c:v>
                </c:pt>
                <c:pt idx="195">
                  <c:v>372.4101067945254</c:v>
                </c:pt>
                <c:pt idx="196">
                  <c:v>374.4948796800698</c:v>
                </c:pt>
                <c:pt idx="197">
                  <c:v>376.57650018457508</c:v>
                </c:pt>
                <c:pt idx="198">
                  <c:v>378.65503464328737</c:v>
                </c:pt>
                <c:pt idx="199">
                  <c:v>380.73054412871574</c:v>
                </c:pt>
                <c:pt idx="200">
                  <c:v>382.80308425285142</c:v>
                </c:pt>
                <c:pt idx="201">
                  <c:v>384.87270497734028</c:v>
                </c:pt>
                <c:pt idx="202">
                  <c:v>386.93945043660966</c:v>
                </c:pt>
                <c:pt idx="203">
                  <c:v>389.00335877924203</c:v>
                </c:pt>
                <c:pt idx="204">
                  <c:v>391.06446203295349</c:v>
                </c:pt>
                <c:pt idx="205">
                  <c:v>393.12278599832877</c:v>
                </c:pt>
                <c:pt idx="206">
                  <c:v>395.17835017595712</c:v>
                </c:pt>
                <c:pt idx="207">
                  <c:v>397.23116773080341</c:v>
                </c:pt>
                <c:pt idx="208">
                  <c:v>399.28124549656883</c:v>
                </c:pt>
                <c:pt idx="209">
                  <c:v>401.32858402150811</c:v>
                </c:pt>
                <c:pt idx="210">
                  <c:v>403.37317765576751</c:v>
                </c:pt>
                <c:pt idx="211">
                  <c:v>405.41501467889606</c:v>
                </c:pt>
                <c:pt idx="212">
                  <c:v>407.45407746487058</c:v>
                </c:pt>
                <c:pt idx="213">
                  <c:v>409.49034268085802</c:v>
                </c:pt>
                <c:pt idx="214">
                  <c:v>411.52378151508674</c:v>
                </c:pt>
                <c:pt idx="215">
                  <c:v>413.55435992864903</c:v>
                </c:pt>
                <c:pt idx="216">
                  <c:v>415.58203892581611</c:v>
                </c:pt>
                <c:pt idx="217">
                  <c:v>417.60677483748776</c:v>
                </c:pt>
                <c:pt idx="218">
                  <c:v>419.62851961267785</c:v>
                </c:pt>
                <c:pt idx="219">
                  <c:v>421.64722111339188</c:v>
                </c:pt>
                <c:pt idx="220">
                  <c:v>423.66282340882833</c:v>
                </c:pt>
                <c:pt idx="221">
                  <c:v>425.67526706546835</c:v>
                </c:pt>
                <c:pt idx="222">
                  <c:v>427.68448943026408</c:v>
                </c:pt>
                <c:pt idx="223">
                  <c:v>429.69042490475573</c:v>
                </c:pt>
                <c:pt idx="224">
                  <c:v>431.69300520851596</c:v>
                </c:pt>
                <c:pt idx="225">
                  <c:v>433.69215963082098</c:v>
                </c:pt>
                <c:pt idx="226">
                  <c:v>435.6878152698751</c:v>
                </c:pt>
                <c:pt idx="227">
                  <c:v>437.67989725926901</c:v>
                </c:pt>
                <c:pt idx="228">
                  <c:v>439.6683289816346</c:v>
                </c:pt>
                <c:pt idx="229">
                  <c:v>441.65303226967865</c:v>
                </c:pt>
                <c:pt idx="230">
                  <c:v>443.63392759494144</c:v>
                </c:pt>
                <c:pt idx="231">
                  <c:v>445.61093424474456</c:v>
                </c:pt>
                <c:pt idx="232">
                  <c:v>447.58397048787054</c:v>
                </c:pt>
                <c:pt idx="233">
                  <c:v>449.55295372956516</c:v>
                </c:pt>
                <c:pt idx="234">
                  <c:v>451.51780065647728</c:v>
                </c:pt>
                <c:pt idx="235">
                  <c:v>453.47842737215626</c:v>
                </c:pt>
                <c:pt idx="236">
                  <c:v>455.43474952371832</c:v>
                </c:pt>
                <c:pt idx="237">
                  <c:v>457.38668242027558</c:v>
                </c:pt>
                <c:pt idx="238">
                  <c:v>459.33414114369521</c:v>
                </c:pt>
                <c:pt idx="239">
                  <c:v>461.27704065222741</c:v>
                </c:pt>
                <c:pt idx="240">
                  <c:v>463.21529587750842</c:v>
                </c:pt>
                <c:pt idx="241">
                  <c:v>465.14882181541105</c:v>
                </c:pt>
                <c:pt idx="242">
                  <c:v>467.07753361118301</c:v>
                </c:pt>
                <c:pt idx="243">
                  <c:v>469.00134663927935</c:v>
                </c:pt>
                <c:pt idx="244">
                  <c:v>470.92017657826426</c:v>
                </c:pt>
                <c:pt idx="245">
                  <c:v>472.83393948112825</c:v>
                </c:pt>
                <c:pt idx="246">
                  <c:v>474.74255184133699</c:v>
                </c:pt>
                <c:pt idx="247">
                  <c:v>476.64593065490317</c:v>
                </c:pt>
                <c:pt idx="248">
                  <c:v>478.5439934787475</c:v>
                </c:pt>
                <c:pt idx="249">
                  <c:v>480.43665848559203</c:v>
                </c:pt>
                <c:pt idx="250">
                  <c:v>482.32384451560955</c:v>
                </c:pt>
                <c:pt idx="251">
                  <c:v>484.20547112503152</c:v>
                </c:pt>
                <c:pt idx="252">
                  <c:v>486.08145863190225</c:v>
                </c:pt>
                <c:pt idx="253">
                  <c:v>487.95172815914862</c:v>
                </c:pt>
                <c:pt idx="254">
                  <c:v>489.81620167512187</c:v>
                </c:pt>
                <c:pt idx="255">
                  <c:v>491.67480203175433</c:v>
                </c:pt>
                <c:pt idx="256">
                  <c:v>493.52745300046155</c:v>
                </c:pt>
                <c:pt idx="257">
                  <c:v>495.37407930591036</c:v>
                </c:pt>
                <c:pt idx="258">
                  <c:v>497.214606657763</c:v>
                </c:pt>
                <c:pt idx="259">
                  <c:v>499.04896178049876</c:v>
                </c:pt>
                <c:pt idx="260">
                  <c:v>500.87707244140626</c:v>
                </c:pt>
                <c:pt idx="261">
                  <c:v>502.6988674768333</c:v>
                </c:pt>
                <c:pt idx="262">
                  <c:v>504.51427681677296</c:v>
                </c:pt>
                <c:pt idx="263">
                  <c:v>506.32323150786044</c:v>
                </c:pt>
                <c:pt idx="264">
                  <c:v>508.1256637348485</c:v>
                </c:pt>
                <c:pt idx="265">
                  <c:v>509.92150684062517</c:v>
                </c:pt>
                <c:pt idx="266">
                  <c:v>511.71069534483308</c:v>
                </c:pt>
                <c:pt idx="267">
                  <c:v>513.49316496114534</c:v>
                </c:pt>
                <c:pt idx="268">
                  <c:v>515.26885261324935</c:v>
                </c:pt>
                <c:pt idx="269">
                  <c:v>517.03769644958822</c:v>
                </c:pt>
                <c:pt idx="270">
                  <c:v>518.79963585690325</c:v>
                </c:pt>
                <c:pt idx="271">
                  <c:v>520.55461147262235</c:v>
                </c:pt>
                <c:pt idx="272">
                  <c:v>522.30256519613363</c:v>
                </c:pt>
                <c:pt idx="273">
                  <c:v>524.04344019898292</c:v>
                </c:pt>
                <c:pt idx="274">
                  <c:v>525.77718093403143</c:v>
                </c:pt>
                <c:pt idx="275">
                  <c:v>527.50373314360832</c:v>
                </c:pt>
                <c:pt idx="276">
                  <c:v>529.22304386669134</c:v>
                </c:pt>
                <c:pt idx="277">
                  <c:v>530.9350614451464</c:v>
                </c:pt>
                <c:pt idx="278">
                  <c:v>532.63973552905691</c:v>
                </c:pt>
                <c:pt idx="279">
                  <c:v>534.33701708117155</c:v>
                </c:pt>
                <c:pt idx="280">
                  <c:v>536.02685838049899</c:v>
                </c:pt>
                <c:pt idx="281">
                  <c:v>537.70921302507509</c:v>
                </c:pt>
                <c:pt idx="282">
                  <c:v>539.38403593393059</c:v>
                </c:pt>
                <c:pt idx="283">
                  <c:v>541.05128334828237</c:v>
                </c:pt>
                <c:pt idx="284">
                  <c:v>542.71091283197393</c:v>
                </c:pt>
                <c:pt idx="285">
                  <c:v>544.36288327118893</c:v>
                </c:pt>
                <c:pt idx="286">
                  <c:v>546.00715487345974</c:v>
                </c:pt>
                <c:pt idx="287">
                  <c:v>547.64368916599426</c:v>
                </c:pt>
                <c:pt idx="288">
                  <c:v>549.27244899334312</c:v>
                </c:pt>
                <c:pt idx="289">
                  <c:v>550.89339851442742</c:v>
                </c:pt>
                <c:pt idx="290">
                  <c:v>552.50650319894964</c:v>
                </c:pt>
                <c:pt idx="291">
                  <c:v>554.11172982320625</c:v>
                </c:pt>
                <c:pt idx="292">
                  <c:v>555.70904646532358</c:v>
                </c:pt>
                <c:pt idx="293">
                  <c:v>557.29842249993612</c:v>
                </c:pt>
                <c:pt idx="294">
                  <c:v>558.87982859232568</c:v>
                </c:pt>
                <c:pt idx="295">
                  <c:v>560.4532366920414</c:v>
                </c:pt>
                <c:pt idx="296">
                  <c:v>562.01862002601854</c:v>
                </c:pt>
                <c:pt idx="297">
                  <c:v>563.57595309121439</c:v>
                </c:pt>
                <c:pt idx="298">
                  <c:v>565.12521164677935</c:v>
                </c:pt>
                <c:pt idx="299">
                  <c:v>566.66637270578019</c:v>
                </c:pt>
                <c:pt idx="300">
                  <c:v>568.19941452649346</c:v>
                </c:pt>
                <c:pt idx="301">
                  <c:v>569.7243166032855</c:v>
                </c:pt>
                <c:pt idx="302">
                  <c:v>571.24105965709634</c:v>
                </c:pt>
                <c:pt idx="303">
                  <c:v>572.74962562554299</c:v>
                </c:pt>
                <c:pt idx="304">
                  <c:v>574.24999765265932</c:v>
                </c:pt>
                <c:pt idx="305">
                  <c:v>575.74216007828772</c:v>
                </c:pt>
                <c:pt idx="306">
                  <c:v>577.22609842713814</c:v>
                </c:pt>
                <c:pt idx="307">
                  <c:v>578.70179939753018</c:v>
                </c:pt>
                <c:pt idx="308">
                  <c:v>580.16925084983347</c:v>
                </c:pt>
                <c:pt idx="309">
                  <c:v>581.62844179462024</c:v>
                </c:pt>
                <c:pt idx="310">
                  <c:v>583.0793623805456</c:v>
                </c:pt>
                <c:pt idx="311">
                  <c:v>584.52200388196968</c:v>
                </c:pt>
                <c:pt idx="312">
                  <c:v>585.95635868633485</c:v>
                </c:pt>
                <c:pt idx="313">
                  <c:v>587.38242028131299</c:v>
                </c:pt>
                <c:pt idx="314">
                  <c:v>588.800183241735</c:v>
                </c:pt>
                <c:pt idx="315">
                  <c:v>590.20964321631743</c:v>
                </c:pt>
                <c:pt idx="316">
                  <c:v>591.61079691419764</c:v>
                </c:pt>
                <c:pt idx="317">
                  <c:v>593.00364209129089</c:v>
                </c:pt>
                <c:pt idx="318">
                  <c:v>594.3881775364822</c:v>
                </c:pt>
                <c:pt idx="319">
                  <c:v>595.76440305766448</c:v>
                </c:pt>
                <c:pt idx="320">
                  <c:v>597.1323194676354</c:v>
                </c:pt>
                <c:pt idx="321">
                  <c:v>598.4919285698644</c:v>
                </c:pt>
                <c:pt idx="322">
                  <c:v>599.84323314414121</c:v>
                </c:pt>
                <c:pt idx="323">
                  <c:v>601.18623693211771</c:v>
                </c:pt>
                <c:pt idx="324">
                  <c:v>602.52094462275295</c:v>
                </c:pt>
                <c:pt idx="325">
                  <c:v>603.84736183767245</c:v>
                </c:pt>
                <c:pt idx="326">
                  <c:v>605.16549511645314</c:v>
                </c:pt>
                <c:pt idx="327">
                  <c:v>606.47535190184203</c:v>
                </c:pt>
                <c:pt idx="328">
                  <c:v>607.77694052492029</c:v>
                </c:pt>
                <c:pt idx="329">
                  <c:v>609.07027019022166</c:v>
                </c:pt>
                <c:pt idx="330">
                  <c:v>610.35535096081412</c:v>
                </c:pt>
                <c:pt idx="331">
                  <c:v>611.63219374335461</c:v>
                </c:pt>
                <c:pt idx="332">
                  <c:v>612.90081027312544</c:v>
                </c:pt>
                <c:pt idx="333">
                  <c:v>614.16121309906066</c:v>
                </c:pt>
                <c:pt idx="334">
                  <c:v>615.4134155687708</c:v>
                </c:pt>
                <c:pt idx="335">
                  <c:v>616.65743181357459</c:v>
                </c:pt>
                <c:pt idx="336">
                  <c:v>617.89327673354489</c:v>
                </c:pt>
                <c:pt idx="337">
                  <c:v>619.12096598257642</c:v>
                </c:pt>
                <c:pt idx="338">
                  <c:v>620.34051595348296</c:v>
                </c:pt>
                <c:pt idx="339">
                  <c:v>621.55194376313102</c:v>
                </c:pt>
                <c:pt idx="340">
                  <c:v>622.75526723761652</c:v>
                </c:pt>
                <c:pt idx="341">
                  <c:v>623.95050489749167</c:v>
                </c:pt>
                <c:pt idx="342">
                  <c:v>625.13767594304784</c:v>
                </c:pt>
                <c:pt idx="343">
                  <c:v>626.31680023966067</c:v>
                </c:pt>
                <c:pt idx="344">
                  <c:v>627.48789830320413</c:v>
                </c:pt>
                <c:pt idx="345">
                  <c:v>628.65099128553766</c:v>
                </c:pt>
                <c:pt idx="346">
                  <c:v>629.80610096007354</c:v>
                </c:pt>
                <c:pt idx="347">
                  <c:v>630.9532497074282</c:v>
                </c:pt>
                <c:pt idx="348">
                  <c:v>632.09246050116417</c:v>
                </c:pt>
                <c:pt idx="349">
                  <c:v>633.2237568936257</c:v>
                </c:pt>
                <c:pt idx="350">
                  <c:v>634.34716300187392</c:v>
                </c:pt>
                <c:pt idx="351">
                  <c:v>635.46270349372537</c:v>
                </c:pt>
                <c:pt idx="352">
                  <c:v>636.57040357389826</c:v>
                </c:pt>
                <c:pt idx="353">
                  <c:v>637.6702889702708</c:v>
                </c:pt>
                <c:pt idx="354">
                  <c:v>638.76238592025413</c:v>
                </c:pt>
                <c:pt idx="355">
                  <c:v>639.84672115728517</c:v>
                </c:pt>
                <c:pt idx="356">
                  <c:v>640.92332189744161</c:v>
                </c:pt>
                <c:pt idx="357">
                  <c:v>641.99221582618247</c:v>
                </c:pt>
                <c:pt idx="358">
                  <c:v>643.05343108521799</c:v>
                </c:pt>
                <c:pt idx="359">
                  <c:v>644.1069962595102</c:v>
                </c:pt>
                <c:pt idx="360">
                  <c:v>645.15294036440878</c:v>
                </c:pt>
                <c:pt idx="361">
                  <c:v>646.19129283292307</c:v>
                </c:pt>
                <c:pt idx="362">
                  <c:v>647.2220835031336</c:v>
                </c:pt>
                <c:pt idx="363">
                  <c:v>648.24534260574501</c:v>
                </c:pt>
                <c:pt idx="364">
                  <c:v>649.26110075178224</c:v>
                </c:pt>
                <c:pt idx="365">
                  <c:v>650.26938892043188</c:v>
                </c:pt>
                <c:pt idx="366">
                  <c:v>651.27023844703115</c:v>
                </c:pt>
                <c:pt idx="367">
                  <c:v>652.26368101120499</c:v>
                </c:pt>
                <c:pt idx="368">
                  <c:v>653.24974862515319</c:v>
                </c:pt>
                <c:pt idx="369">
                  <c:v>654.22847362208927</c:v>
                </c:pt>
                <c:pt idx="370">
                  <c:v>655.19988864483173</c:v>
                </c:pt>
                <c:pt idx="371">
                  <c:v>656.16402663454869</c:v>
                </c:pt>
                <c:pt idx="372">
                  <c:v>657.12092081965739</c:v>
                </c:pt>
                <c:pt idx="373">
                  <c:v>658.07060470487875</c:v>
                </c:pt>
                <c:pt idx="374">
                  <c:v>659.01311206044795</c:v>
                </c:pt>
                <c:pt idx="375">
                  <c:v>659.94847691148175</c:v>
                </c:pt>
                <c:pt idx="376">
                  <c:v>660.87673352750244</c:v>
                </c:pt>
                <c:pt idx="377">
                  <c:v>661.79791641211932</c:v>
                </c:pt>
                <c:pt idx="378">
                  <c:v>662.71206029286782</c:v>
                </c:pt>
                <c:pt idx="379">
                  <c:v>663.61920011120594</c:v>
                </c:pt>
                <c:pt idx="380">
                  <c:v>664.5193710126689</c:v>
                </c:pt>
                <c:pt idx="381">
                  <c:v>665.41260833718115</c:v>
                </c:pt>
                <c:pt idx="382">
                  <c:v>666.29894760952607</c:v>
                </c:pt>
                <c:pt idx="383">
                  <c:v>667.17842452997274</c:v>
                </c:pt>
                <c:pt idx="384">
                  <c:v>668.0510749650598</c:v>
                </c:pt>
                <c:pt idx="385">
                  <c:v>668.91693493853597</c:v>
                </c:pt>
                <c:pt idx="386">
                  <c:v>669.77604062245678</c:v>
                </c:pt>
                <c:pt idx="387">
                  <c:v>670.62842832843637</c:v>
                </c:pt>
                <c:pt idx="388">
                  <c:v>671.47413449905468</c:v>
                </c:pt>
                <c:pt idx="389">
                  <c:v>672.31319569941866</c:v>
                </c:pt>
                <c:pt idx="390">
                  <c:v>673.14564860887731</c:v>
                </c:pt>
                <c:pt idx="391">
                  <c:v>673.97153001288882</c:v>
                </c:pt>
                <c:pt idx="392">
                  <c:v>674.79087679504005</c:v>
                </c:pt>
                <c:pt idx="393">
                  <c:v>675.60372592921647</c:v>
                </c:pt>
                <c:pt idx="394">
                  <c:v>676.4101144719225</c:v>
                </c:pt>
                <c:pt idx="395">
                  <c:v>677.21007955475034</c:v>
                </c:pt>
                <c:pt idx="396">
                  <c:v>677.21007955475034</c:v>
                </c:pt>
                <c:pt idx="397">
                  <c:v>677.21007955475034</c:v>
                </c:pt>
                <c:pt idx="398">
                  <c:v>677.21007955475034</c:v>
                </c:pt>
                <c:pt idx="399">
                  <c:v>677.21007955475034</c:v>
                </c:pt>
                <c:pt idx="400">
                  <c:v>677.21007955475034</c:v>
                </c:pt>
                <c:pt idx="401">
                  <c:v>677.21007955475034</c:v>
                </c:pt>
                <c:pt idx="402">
                  <c:v>677.21007955475034</c:v>
                </c:pt>
                <c:pt idx="403">
                  <c:v>677.21007955475034</c:v>
                </c:pt>
                <c:pt idx="404">
                  <c:v>677.21007955475034</c:v>
                </c:pt>
                <c:pt idx="405">
                  <c:v>677.21007955475034</c:v>
                </c:pt>
                <c:pt idx="406">
                  <c:v>677.21007955475034</c:v>
                </c:pt>
                <c:pt idx="407">
                  <c:v>677.21007955475034</c:v>
                </c:pt>
                <c:pt idx="408">
                  <c:v>677.21007955475034</c:v>
                </c:pt>
                <c:pt idx="409">
                  <c:v>677.21007955475034</c:v>
                </c:pt>
                <c:pt idx="410">
                  <c:v>677.21007955475034</c:v>
                </c:pt>
                <c:pt idx="411">
                  <c:v>677.21007955475034</c:v>
                </c:pt>
                <c:pt idx="412">
                  <c:v>677.21007955475034</c:v>
                </c:pt>
                <c:pt idx="413">
                  <c:v>677.21007955475034</c:v>
                </c:pt>
                <c:pt idx="414">
                  <c:v>677.21007955475034</c:v>
                </c:pt>
                <c:pt idx="415">
                  <c:v>677.21007955475034</c:v>
                </c:pt>
                <c:pt idx="416">
                  <c:v>677.21007955475034</c:v>
                </c:pt>
                <c:pt idx="417">
                  <c:v>677.21007955475034</c:v>
                </c:pt>
                <c:pt idx="418">
                  <c:v>677.21007955475034</c:v>
                </c:pt>
                <c:pt idx="419">
                  <c:v>677.21007955475034</c:v>
                </c:pt>
                <c:pt idx="420">
                  <c:v>677.21007955475034</c:v>
                </c:pt>
                <c:pt idx="421">
                  <c:v>677.21007955475034</c:v>
                </c:pt>
                <c:pt idx="422">
                  <c:v>677.21007955475034</c:v>
                </c:pt>
                <c:pt idx="423">
                  <c:v>677.21007955475034</c:v>
                </c:pt>
                <c:pt idx="424">
                  <c:v>677.21007955475034</c:v>
                </c:pt>
                <c:pt idx="425">
                  <c:v>677.21007955475034</c:v>
                </c:pt>
                <c:pt idx="426">
                  <c:v>677.21007955475034</c:v>
                </c:pt>
                <c:pt idx="427">
                  <c:v>677.21007955475034</c:v>
                </c:pt>
                <c:pt idx="428">
                  <c:v>677.21007955475034</c:v>
                </c:pt>
                <c:pt idx="429">
                  <c:v>677.21007955475034</c:v>
                </c:pt>
                <c:pt idx="430">
                  <c:v>677.21007955475034</c:v>
                </c:pt>
                <c:pt idx="431">
                  <c:v>677.21007955475034</c:v>
                </c:pt>
                <c:pt idx="432">
                  <c:v>677.21007955475034</c:v>
                </c:pt>
                <c:pt idx="433">
                  <c:v>677.21007955475034</c:v>
                </c:pt>
                <c:pt idx="434">
                  <c:v>677.21007955475034</c:v>
                </c:pt>
                <c:pt idx="435">
                  <c:v>677.21007955475034</c:v>
                </c:pt>
                <c:pt idx="436">
                  <c:v>677.21007955475034</c:v>
                </c:pt>
                <c:pt idx="437">
                  <c:v>677.21007955475034</c:v>
                </c:pt>
                <c:pt idx="438">
                  <c:v>677.21007955475034</c:v>
                </c:pt>
                <c:pt idx="439">
                  <c:v>677.21007955475034</c:v>
                </c:pt>
                <c:pt idx="440">
                  <c:v>677.21007955475034</c:v>
                </c:pt>
                <c:pt idx="441">
                  <c:v>677.21007955475034</c:v>
                </c:pt>
                <c:pt idx="442">
                  <c:v>677.21007955475034</c:v>
                </c:pt>
                <c:pt idx="443">
                  <c:v>677.21007955475034</c:v>
                </c:pt>
                <c:pt idx="444">
                  <c:v>677.21007955475034</c:v>
                </c:pt>
                <c:pt idx="445">
                  <c:v>677.21007955475034</c:v>
                </c:pt>
                <c:pt idx="446">
                  <c:v>677.21007955475034</c:v>
                </c:pt>
                <c:pt idx="447">
                  <c:v>677.21007955475034</c:v>
                </c:pt>
                <c:pt idx="448">
                  <c:v>677.21007955475034</c:v>
                </c:pt>
                <c:pt idx="449">
                  <c:v>677.21007955475034</c:v>
                </c:pt>
                <c:pt idx="450">
                  <c:v>677.21007955475034</c:v>
                </c:pt>
                <c:pt idx="451">
                  <c:v>677.21007955475034</c:v>
                </c:pt>
                <c:pt idx="452">
                  <c:v>677.21007955475034</c:v>
                </c:pt>
                <c:pt idx="453">
                  <c:v>677.21007955475034</c:v>
                </c:pt>
                <c:pt idx="454">
                  <c:v>677.21007955475034</c:v>
                </c:pt>
                <c:pt idx="455">
                  <c:v>677.21007955475034</c:v>
                </c:pt>
                <c:pt idx="456">
                  <c:v>677.21007955475034</c:v>
                </c:pt>
                <c:pt idx="457">
                  <c:v>677.21007955475034</c:v>
                </c:pt>
                <c:pt idx="458">
                  <c:v>677.21007955475034</c:v>
                </c:pt>
                <c:pt idx="459">
                  <c:v>677.21007955475034</c:v>
                </c:pt>
                <c:pt idx="460">
                  <c:v>677.21007955475034</c:v>
                </c:pt>
                <c:pt idx="461">
                  <c:v>677.21007955475034</c:v>
                </c:pt>
                <c:pt idx="462">
                  <c:v>677.21007955475034</c:v>
                </c:pt>
                <c:pt idx="463">
                  <c:v>677.21007955475034</c:v>
                </c:pt>
                <c:pt idx="464">
                  <c:v>677.21007955475034</c:v>
                </c:pt>
                <c:pt idx="465">
                  <c:v>677.21007955475034</c:v>
                </c:pt>
                <c:pt idx="466">
                  <c:v>677.21007955475034</c:v>
                </c:pt>
                <c:pt idx="467">
                  <c:v>677.21007955475034</c:v>
                </c:pt>
                <c:pt idx="468">
                  <c:v>677.21007955475034</c:v>
                </c:pt>
                <c:pt idx="469">
                  <c:v>677.21007955475034</c:v>
                </c:pt>
                <c:pt idx="470">
                  <c:v>677.21007955475034</c:v>
                </c:pt>
                <c:pt idx="471">
                  <c:v>677.21007955475034</c:v>
                </c:pt>
                <c:pt idx="472">
                  <c:v>677.21007955475034</c:v>
                </c:pt>
                <c:pt idx="473">
                  <c:v>677.21007955475034</c:v>
                </c:pt>
                <c:pt idx="474">
                  <c:v>677.21007955475034</c:v>
                </c:pt>
                <c:pt idx="475">
                  <c:v>677.21007955475034</c:v>
                </c:pt>
                <c:pt idx="476">
                  <c:v>677.21007955475034</c:v>
                </c:pt>
                <c:pt idx="477">
                  <c:v>677.21007955475034</c:v>
                </c:pt>
                <c:pt idx="478">
                  <c:v>677.21007955475034</c:v>
                </c:pt>
                <c:pt idx="479">
                  <c:v>677.21007955475034</c:v>
                </c:pt>
                <c:pt idx="480">
                  <c:v>677.21007955475034</c:v>
                </c:pt>
                <c:pt idx="481">
                  <c:v>677.21007955475034</c:v>
                </c:pt>
                <c:pt idx="482">
                  <c:v>677.21007955475034</c:v>
                </c:pt>
                <c:pt idx="483">
                  <c:v>677.21007955475034</c:v>
                </c:pt>
                <c:pt idx="484">
                  <c:v>677.21007955475034</c:v>
                </c:pt>
                <c:pt idx="485">
                  <c:v>677.21007955475034</c:v>
                </c:pt>
                <c:pt idx="486">
                  <c:v>677.21007955475034</c:v>
                </c:pt>
                <c:pt idx="487">
                  <c:v>677.21007955475034</c:v>
                </c:pt>
                <c:pt idx="488">
                  <c:v>677.21007955475034</c:v>
                </c:pt>
                <c:pt idx="489">
                  <c:v>677.21007955475034</c:v>
                </c:pt>
                <c:pt idx="490">
                  <c:v>677.21007955475034</c:v>
                </c:pt>
                <c:pt idx="491">
                  <c:v>677.21007955475034</c:v>
                </c:pt>
                <c:pt idx="492">
                  <c:v>677.21007955475034</c:v>
                </c:pt>
                <c:pt idx="493">
                  <c:v>677.21007955475034</c:v>
                </c:pt>
                <c:pt idx="494">
                  <c:v>677.21007955475034</c:v>
                </c:pt>
                <c:pt idx="495">
                  <c:v>677.21007955475034</c:v>
                </c:pt>
                <c:pt idx="496">
                  <c:v>677.21007955475034</c:v>
                </c:pt>
                <c:pt idx="497">
                  <c:v>677.21007955475034</c:v>
                </c:pt>
                <c:pt idx="498">
                  <c:v>677.21007955475034</c:v>
                </c:pt>
                <c:pt idx="499">
                  <c:v>677.21007955475034</c:v>
                </c:pt>
                <c:pt idx="500">
                  <c:v>677.21007955475034</c:v>
                </c:pt>
                <c:pt idx="501">
                  <c:v>677.21007955475034</c:v>
                </c:pt>
                <c:pt idx="502">
                  <c:v>677.21007955475034</c:v>
                </c:pt>
                <c:pt idx="503">
                  <c:v>677.21007955475034</c:v>
                </c:pt>
                <c:pt idx="504">
                  <c:v>677.21007955475034</c:v>
                </c:pt>
                <c:pt idx="505">
                  <c:v>677.21007955475034</c:v>
                </c:pt>
                <c:pt idx="506">
                  <c:v>677.21007955475034</c:v>
                </c:pt>
                <c:pt idx="507">
                  <c:v>677.21007955475034</c:v>
                </c:pt>
                <c:pt idx="508">
                  <c:v>677.21007955475034</c:v>
                </c:pt>
                <c:pt idx="509">
                  <c:v>677.21007955475034</c:v>
                </c:pt>
                <c:pt idx="510">
                  <c:v>677.21007955475034</c:v>
                </c:pt>
                <c:pt idx="511">
                  <c:v>677.21007955475034</c:v>
                </c:pt>
                <c:pt idx="512">
                  <c:v>677.21007955475034</c:v>
                </c:pt>
                <c:pt idx="513">
                  <c:v>677.21007955475034</c:v>
                </c:pt>
                <c:pt idx="514">
                  <c:v>677.21007955475034</c:v>
                </c:pt>
                <c:pt idx="515">
                  <c:v>677.21007955475034</c:v>
                </c:pt>
                <c:pt idx="516">
                  <c:v>677.21007955475034</c:v>
                </c:pt>
                <c:pt idx="517">
                  <c:v>677.21007955475034</c:v>
                </c:pt>
                <c:pt idx="518">
                  <c:v>677.21007955475034</c:v>
                </c:pt>
                <c:pt idx="519">
                  <c:v>677.21007955475034</c:v>
                </c:pt>
                <c:pt idx="520">
                  <c:v>677.21007955475034</c:v>
                </c:pt>
                <c:pt idx="521">
                  <c:v>677.21007955475034</c:v>
                </c:pt>
                <c:pt idx="522">
                  <c:v>677.21007955475034</c:v>
                </c:pt>
                <c:pt idx="523">
                  <c:v>677.21007955475034</c:v>
                </c:pt>
                <c:pt idx="524">
                  <c:v>677.21007955475034</c:v>
                </c:pt>
                <c:pt idx="525">
                  <c:v>677.21007955475034</c:v>
                </c:pt>
                <c:pt idx="526">
                  <c:v>677.21007955475034</c:v>
                </c:pt>
                <c:pt idx="527">
                  <c:v>677.21007955475034</c:v>
                </c:pt>
                <c:pt idx="528">
                  <c:v>677.21007955475034</c:v>
                </c:pt>
                <c:pt idx="529">
                  <c:v>677.21007955475034</c:v>
                </c:pt>
                <c:pt idx="530">
                  <c:v>677.21007955475034</c:v>
                </c:pt>
                <c:pt idx="531">
                  <c:v>677.21007955475034</c:v>
                </c:pt>
                <c:pt idx="532">
                  <c:v>677.21007955475034</c:v>
                </c:pt>
                <c:pt idx="533">
                  <c:v>677.21007955475034</c:v>
                </c:pt>
                <c:pt idx="534">
                  <c:v>677.21007955475034</c:v>
                </c:pt>
                <c:pt idx="535">
                  <c:v>677.21007955475034</c:v>
                </c:pt>
                <c:pt idx="536">
                  <c:v>677.21007955475034</c:v>
                </c:pt>
                <c:pt idx="537">
                  <c:v>677.21007955475034</c:v>
                </c:pt>
                <c:pt idx="538">
                  <c:v>677.21007955475034</c:v>
                </c:pt>
                <c:pt idx="539">
                  <c:v>677.21007955475034</c:v>
                </c:pt>
                <c:pt idx="540">
                  <c:v>677.21007955475034</c:v>
                </c:pt>
                <c:pt idx="541">
                  <c:v>677.21007955475034</c:v>
                </c:pt>
                <c:pt idx="542">
                  <c:v>677.21007955475034</c:v>
                </c:pt>
                <c:pt idx="543">
                  <c:v>677.21007955475034</c:v>
                </c:pt>
                <c:pt idx="544">
                  <c:v>677.21007955475034</c:v>
                </c:pt>
                <c:pt idx="545">
                  <c:v>677.21007955475034</c:v>
                </c:pt>
                <c:pt idx="546">
                  <c:v>677.21007955475034</c:v>
                </c:pt>
                <c:pt idx="547">
                  <c:v>677.21007955475034</c:v>
                </c:pt>
                <c:pt idx="548">
                  <c:v>677.21007955475034</c:v>
                </c:pt>
                <c:pt idx="549">
                  <c:v>677.21007955475034</c:v>
                </c:pt>
                <c:pt idx="550">
                  <c:v>677.21007955475034</c:v>
                </c:pt>
                <c:pt idx="551">
                  <c:v>677.21007955475034</c:v>
                </c:pt>
                <c:pt idx="552">
                  <c:v>677.21007955475034</c:v>
                </c:pt>
                <c:pt idx="553">
                  <c:v>677.21007955475034</c:v>
                </c:pt>
                <c:pt idx="554">
                  <c:v>677.21007955475034</c:v>
                </c:pt>
                <c:pt idx="555">
                  <c:v>677.21007955475034</c:v>
                </c:pt>
                <c:pt idx="556">
                  <c:v>677.21007955475034</c:v>
                </c:pt>
                <c:pt idx="557">
                  <c:v>677.21007955475034</c:v>
                </c:pt>
                <c:pt idx="558">
                  <c:v>677.21007955475034</c:v>
                </c:pt>
                <c:pt idx="559">
                  <c:v>677.21007955475034</c:v>
                </c:pt>
                <c:pt idx="560">
                  <c:v>677.21007955475034</c:v>
                </c:pt>
                <c:pt idx="561">
                  <c:v>677.21007955475034</c:v>
                </c:pt>
                <c:pt idx="562">
                  <c:v>677.21007955475034</c:v>
                </c:pt>
                <c:pt idx="563">
                  <c:v>677.21007955475034</c:v>
                </c:pt>
                <c:pt idx="564">
                  <c:v>677.21007955475034</c:v>
                </c:pt>
                <c:pt idx="565">
                  <c:v>677.21007955475034</c:v>
                </c:pt>
                <c:pt idx="566">
                  <c:v>677.21007955475034</c:v>
                </c:pt>
                <c:pt idx="567">
                  <c:v>677.21007955475034</c:v>
                </c:pt>
                <c:pt idx="568">
                  <c:v>677.21007955475034</c:v>
                </c:pt>
                <c:pt idx="569">
                  <c:v>677.21007955475034</c:v>
                </c:pt>
                <c:pt idx="570">
                  <c:v>677.21007955475034</c:v>
                </c:pt>
                <c:pt idx="571">
                  <c:v>677.21007955475034</c:v>
                </c:pt>
                <c:pt idx="572">
                  <c:v>677.21007955475034</c:v>
                </c:pt>
                <c:pt idx="573">
                  <c:v>677.21007955475034</c:v>
                </c:pt>
                <c:pt idx="574">
                  <c:v>677.21007955475034</c:v>
                </c:pt>
                <c:pt idx="575">
                  <c:v>677.21007955475034</c:v>
                </c:pt>
                <c:pt idx="576">
                  <c:v>677.21007955475034</c:v>
                </c:pt>
                <c:pt idx="577">
                  <c:v>677.21007955475034</c:v>
                </c:pt>
                <c:pt idx="578">
                  <c:v>677.21007955475034</c:v>
                </c:pt>
                <c:pt idx="579">
                  <c:v>677.21007955475034</c:v>
                </c:pt>
                <c:pt idx="580">
                  <c:v>677.21007955475034</c:v>
                </c:pt>
                <c:pt idx="581">
                  <c:v>677.21007955475034</c:v>
                </c:pt>
                <c:pt idx="582">
                  <c:v>677.21007955475034</c:v>
                </c:pt>
                <c:pt idx="583">
                  <c:v>677.21007955475034</c:v>
                </c:pt>
                <c:pt idx="584">
                  <c:v>677.21007955475034</c:v>
                </c:pt>
                <c:pt idx="585">
                  <c:v>677.21007955475034</c:v>
                </c:pt>
                <c:pt idx="586">
                  <c:v>677.21007955475034</c:v>
                </c:pt>
                <c:pt idx="587">
                  <c:v>677.21007955475034</c:v>
                </c:pt>
                <c:pt idx="588">
                  <c:v>677.21007955475034</c:v>
                </c:pt>
                <c:pt idx="589">
                  <c:v>677.21007955475034</c:v>
                </c:pt>
                <c:pt idx="590">
                  <c:v>677.21007955475034</c:v>
                </c:pt>
                <c:pt idx="591">
                  <c:v>677.21007955475034</c:v>
                </c:pt>
                <c:pt idx="592">
                  <c:v>677.21007955475034</c:v>
                </c:pt>
                <c:pt idx="593">
                  <c:v>677.21007955475034</c:v>
                </c:pt>
                <c:pt idx="594">
                  <c:v>677.21007955475034</c:v>
                </c:pt>
                <c:pt idx="595">
                  <c:v>677.21007955475034</c:v>
                </c:pt>
                <c:pt idx="596">
                  <c:v>677.21007955475034</c:v>
                </c:pt>
                <c:pt idx="597">
                  <c:v>677.21007955475034</c:v>
                </c:pt>
                <c:pt idx="598">
                  <c:v>677.21007955475034</c:v>
                </c:pt>
                <c:pt idx="599">
                  <c:v>677.21007955475034</c:v>
                </c:pt>
                <c:pt idx="600">
                  <c:v>677.21007955475034</c:v>
                </c:pt>
                <c:pt idx="601">
                  <c:v>677.21007955475034</c:v>
                </c:pt>
                <c:pt idx="602">
                  <c:v>677.21007955475034</c:v>
                </c:pt>
                <c:pt idx="603">
                  <c:v>677.21007955475034</c:v>
                </c:pt>
                <c:pt idx="604">
                  <c:v>677.21007955475034</c:v>
                </c:pt>
                <c:pt idx="605">
                  <c:v>677.21007955475034</c:v>
                </c:pt>
                <c:pt idx="606">
                  <c:v>677.21007955475034</c:v>
                </c:pt>
                <c:pt idx="607">
                  <c:v>677.21007955475034</c:v>
                </c:pt>
                <c:pt idx="608">
                  <c:v>677.21007955475034</c:v>
                </c:pt>
                <c:pt idx="609">
                  <c:v>677.21007955475034</c:v>
                </c:pt>
                <c:pt idx="610">
                  <c:v>677.21007955475034</c:v>
                </c:pt>
                <c:pt idx="611">
                  <c:v>677.21007955475034</c:v>
                </c:pt>
                <c:pt idx="612">
                  <c:v>677.21007955475034</c:v>
                </c:pt>
                <c:pt idx="613">
                  <c:v>677.21007955475034</c:v>
                </c:pt>
                <c:pt idx="614">
                  <c:v>677.21007955475034</c:v>
                </c:pt>
                <c:pt idx="615">
                  <c:v>677.21007955475034</c:v>
                </c:pt>
                <c:pt idx="616">
                  <c:v>677.21007955475034</c:v>
                </c:pt>
                <c:pt idx="617">
                  <c:v>677.21007955475034</c:v>
                </c:pt>
                <c:pt idx="618">
                  <c:v>677.21007955475034</c:v>
                </c:pt>
                <c:pt idx="619">
                  <c:v>677.21007955475034</c:v>
                </c:pt>
                <c:pt idx="620">
                  <c:v>677.21007955475034</c:v>
                </c:pt>
                <c:pt idx="621">
                  <c:v>677.21007955475034</c:v>
                </c:pt>
                <c:pt idx="622">
                  <c:v>677.21007955475034</c:v>
                </c:pt>
                <c:pt idx="623">
                  <c:v>677.21007955475034</c:v>
                </c:pt>
                <c:pt idx="624">
                  <c:v>677.21007955475034</c:v>
                </c:pt>
                <c:pt idx="625">
                  <c:v>677.21007955475034</c:v>
                </c:pt>
                <c:pt idx="626">
                  <c:v>677.21007955475034</c:v>
                </c:pt>
                <c:pt idx="627">
                  <c:v>677.21007955475034</c:v>
                </c:pt>
                <c:pt idx="628">
                  <c:v>677.21007955475034</c:v>
                </c:pt>
                <c:pt idx="629">
                  <c:v>677.21007955475034</c:v>
                </c:pt>
                <c:pt idx="630">
                  <c:v>677.21007955475034</c:v>
                </c:pt>
                <c:pt idx="631">
                  <c:v>677.21007955475034</c:v>
                </c:pt>
                <c:pt idx="632">
                  <c:v>677.21007955475034</c:v>
                </c:pt>
                <c:pt idx="633">
                  <c:v>677.21007955475034</c:v>
                </c:pt>
                <c:pt idx="634">
                  <c:v>677.21007955475034</c:v>
                </c:pt>
                <c:pt idx="635">
                  <c:v>677.21007955475034</c:v>
                </c:pt>
                <c:pt idx="636">
                  <c:v>677.21007955475034</c:v>
                </c:pt>
                <c:pt idx="637">
                  <c:v>677.21007955475034</c:v>
                </c:pt>
                <c:pt idx="638">
                  <c:v>677.21007955475034</c:v>
                </c:pt>
                <c:pt idx="639">
                  <c:v>677.21007955475034</c:v>
                </c:pt>
                <c:pt idx="640">
                  <c:v>677.21007955475034</c:v>
                </c:pt>
                <c:pt idx="641">
                  <c:v>677.21007955475034</c:v>
                </c:pt>
                <c:pt idx="642">
                  <c:v>677.21007955475034</c:v>
                </c:pt>
                <c:pt idx="643">
                  <c:v>677.21007955475034</c:v>
                </c:pt>
                <c:pt idx="644">
                  <c:v>677.21007955475034</c:v>
                </c:pt>
                <c:pt idx="645">
                  <c:v>677.21007955475034</c:v>
                </c:pt>
                <c:pt idx="646">
                  <c:v>677.21007955475034</c:v>
                </c:pt>
                <c:pt idx="647">
                  <c:v>677.21007955475034</c:v>
                </c:pt>
                <c:pt idx="648">
                  <c:v>677.21007955475034</c:v>
                </c:pt>
                <c:pt idx="649">
                  <c:v>677.21007955475034</c:v>
                </c:pt>
                <c:pt idx="650">
                  <c:v>677.21007955475034</c:v>
                </c:pt>
                <c:pt idx="651">
                  <c:v>677.21007955475034</c:v>
                </c:pt>
                <c:pt idx="652">
                  <c:v>677.21007955475034</c:v>
                </c:pt>
                <c:pt idx="653">
                  <c:v>677.21007955475034</c:v>
                </c:pt>
                <c:pt idx="654">
                  <c:v>677.21007955475034</c:v>
                </c:pt>
                <c:pt idx="655">
                  <c:v>677.21007955475034</c:v>
                </c:pt>
                <c:pt idx="656">
                  <c:v>677.21007955475034</c:v>
                </c:pt>
                <c:pt idx="657">
                  <c:v>677.21007955475034</c:v>
                </c:pt>
                <c:pt idx="658">
                  <c:v>677.21007955475034</c:v>
                </c:pt>
                <c:pt idx="659">
                  <c:v>677.21007955475034</c:v>
                </c:pt>
                <c:pt idx="660">
                  <c:v>677.21007955475034</c:v>
                </c:pt>
                <c:pt idx="661">
                  <c:v>677.21007955475034</c:v>
                </c:pt>
                <c:pt idx="662">
                  <c:v>677.21007955475034</c:v>
                </c:pt>
                <c:pt idx="663">
                  <c:v>677.21007955475034</c:v>
                </c:pt>
                <c:pt idx="664">
                  <c:v>677.21007955475034</c:v>
                </c:pt>
                <c:pt idx="665">
                  <c:v>677.21007955475034</c:v>
                </c:pt>
                <c:pt idx="666">
                  <c:v>677.21007955475034</c:v>
                </c:pt>
                <c:pt idx="667">
                  <c:v>677.21007955475034</c:v>
                </c:pt>
                <c:pt idx="668">
                  <c:v>677.21007955475034</c:v>
                </c:pt>
                <c:pt idx="669">
                  <c:v>677.21007955475034</c:v>
                </c:pt>
                <c:pt idx="670">
                  <c:v>677.21007955475034</c:v>
                </c:pt>
                <c:pt idx="671">
                  <c:v>677.21007955475034</c:v>
                </c:pt>
                <c:pt idx="672">
                  <c:v>677.21007955475034</c:v>
                </c:pt>
                <c:pt idx="673">
                  <c:v>677.21007955475034</c:v>
                </c:pt>
                <c:pt idx="674">
                  <c:v>677.21007955475034</c:v>
                </c:pt>
                <c:pt idx="675">
                  <c:v>677.21007955475034</c:v>
                </c:pt>
                <c:pt idx="676">
                  <c:v>677.21007955475034</c:v>
                </c:pt>
                <c:pt idx="677">
                  <c:v>677.21007955475034</c:v>
                </c:pt>
                <c:pt idx="678">
                  <c:v>677.21007955475034</c:v>
                </c:pt>
                <c:pt idx="679">
                  <c:v>677.21007955475034</c:v>
                </c:pt>
                <c:pt idx="680">
                  <c:v>677.21007955475034</c:v>
                </c:pt>
                <c:pt idx="681">
                  <c:v>677.21007955475034</c:v>
                </c:pt>
                <c:pt idx="682">
                  <c:v>677.21007955475034</c:v>
                </c:pt>
                <c:pt idx="683">
                  <c:v>677.21007955475034</c:v>
                </c:pt>
                <c:pt idx="684">
                  <c:v>677.21007955475034</c:v>
                </c:pt>
                <c:pt idx="685">
                  <c:v>677.21007955475034</c:v>
                </c:pt>
                <c:pt idx="686">
                  <c:v>677.21007955475034</c:v>
                </c:pt>
                <c:pt idx="687">
                  <c:v>677.21007955475034</c:v>
                </c:pt>
                <c:pt idx="688">
                  <c:v>677.21007955475034</c:v>
                </c:pt>
                <c:pt idx="689">
                  <c:v>677.21007955475034</c:v>
                </c:pt>
                <c:pt idx="690">
                  <c:v>677.21007955475034</c:v>
                </c:pt>
                <c:pt idx="691">
                  <c:v>677.21007955475034</c:v>
                </c:pt>
                <c:pt idx="692">
                  <c:v>677.21007955475034</c:v>
                </c:pt>
                <c:pt idx="693">
                  <c:v>677.21007955475034</c:v>
                </c:pt>
                <c:pt idx="694">
                  <c:v>677.21007955475034</c:v>
                </c:pt>
                <c:pt idx="695">
                  <c:v>677.21007955475034</c:v>
                </c:pt>
                <c:pt idx="696">
                  <c:v>677.21007955475034</c:v>
                </c:pt>
                <c:pt idx="697">
                  <c:v>677.21007955475034</c:v>
                </c:pt>
                <c:pt idx="698">
                  <c:v>677.21007955475034</c:v>
                </c:pt>
                <c:pt idx="699">
                  <c:v>677.21007955475034</c:v>
                </c:pt>
                <c:pt idx="700">
                  <c:v>677.21007955475034</c:v>
                </c:pt>
                <c:pt idx="701">
                  <c:v>677.21007955475034</c:v>
                </c:pt>
                <c:pt idx="702">
                  <c:v>677.21007955475034</c:v>
                </c:pt>
                <c:pt idx="703">
                  <c:v>677.21007955475034</c:v>
                </c:pt>
                <c:pt idx="704">
                  <c:v>677.21007955475034</c:v>
                </c:pt>
                <c:pt idx="705">
                  <c:v>677.21007955475034</c:v>
                </c:pt>
                <c:pt idx="706">
                  <c:v>677.21007955475034</c:v>
                </c:pt>
                <c:pt idx="707">
                  <c:v>677.21007955475034</c:v>
                </c:pt>
                <c:pt idx="708">
                  <c:v>677.21007955475034</c:v>
                </c:pt>
                <c:pt idx="709">
                  <c:v>677.21007955475034</c:v>
                </c:pt>
                <c:pt idx="710">
                  <c:v>677.21007955475034</c:v>
                </c:pt>
                <c:pt idx="711">
                  <c:v>677.21007955475034</c:v>
                </c:pt>
                <c:pt idx="712">
                  <c:v>677.21007955475034</c:v>
                </c:pt>
                <c:pt idx="713">
                  <c:v>677.21007955475034</c:v>
                </c:pt>
                <c:pt idx="714">
                  <c:v>677.21007955475034</c:v>
                </c:pt>
                <c:pt idx="715">
                  <c:v>677.21007955475034</c:v>
                </c:pt>
                <c:pt idx="716">
                  <c:v>677.21007955475034</c:v>
                </c:pt>
                <c:pt idx="717">
                  <c:v>677.21007955475034</c:v>
                </c:pt>
                <c:pt idx="718">
                  <c:v>677.21007955475034</c:v>
                </c:pt>
                <c:pt idx="719">
                  <c:v>677.21007955475034</c:v>
                </c:pt>
                <c:pt idx="720">
                  <c:v>677.21007955475034</c:v>
                </c:pt>
                <c:pt idx="721">
                  <c:v>677.21007955475034</c:v>
                </c:pt>
                <c:pt idx="722">
                  <c:v>677.21007955475034</c:v>
                </c:pt>
                <c:pt idx="723">
                  <c:v>677.21007955475034</c:v>
                </c:pt>
                <c:pt idx="724">
                  <c:v>677.21007955475034</c:v>
                </c:pt>
                <c:pt idx="725">
                  <c:v>677.21007955475034</c:v>
                </c:pt>
                <c:pt idx="726">
                  <c:v>677.21007955475034</c:v>
                </c:pt>
                <c:pt idx="727">
                  <c:v>677.21007955475034</c:v>
                </c:pt>
                <c:pt idx="728">
                  <c:v>677.21007955475034</c:v>
                </c:pt>
                <c:pt idx="729">
                  <c:v>677.21007955475034</c:v>
                </c:pt>
                <c:pt idx="730">
                  <c:v>677.21007955475034</c:v>
                </c:pt>
                <c:pt idx="731">
                  <c:v>677.21007955475034</c:v>
                </c:pt>
                <c:pt idx="732">
                  <c:v>677.21007955475034</c:v>
                </c:pt>
                <c:pt idx="733">
                  <c:v>677.21007955475034</c:v>
                </c:pt>
                <c:pt idx="734">
                  <c:v>677.21007955475034</c:v>
                </c:pt>
                <c:pt idx="735">
                  <c:v>677.21007955475034</c:v>
                </c:pt>
                <c:pt idx="736">
                  <c:v>677.21007955475034</c:v>
                </c:pt>
                <c:pt idx="737">
                  <c:v>677.21007955475034</c:v>
                </c:pt>
                <c:pt idx="738">
                  <c:v>677.21007955475034</c:v>
                </c:pt>
                <c:pt idx="739">
                  <c:v>677.21007955475034</c:v>
                </c:pt>
                <c:pt idx="740">
                  <c:v>677.21007955475034</c:v>
                </c:pt>
                <c:pt idx="741">
                  <c:v>677.21007955475034</c:v>
                </c:pt>
                <c:pt idx="742">
                  <c:v>677.21007955475034</c:v>
                </c:pt>
                <c:pt idx="743">
                  <c:v>677.21007955475034</c:v>
                </c:pt>
                <c:pt idx="744">
                  <c:v>677.21007955475034</c:v>
                </c:pt>
                <c:pt idx="745">
                  <c:v>677.21007955475034</c:v>
                </c:pt>
                <c:pt idx="746">
                  <c:v>677.21007955475034</c:v>
                </c:pt>
                <c:pt idx="747">
                  <c:v>677.21007955475034</c:v>
                </c:pt>
                <c:pt idx="748">
                  <c:v>677.21007955475034</c:v>
                </c:pt>
                <c:pt idx="749">
                  <c:v>677.21007955475034</c:v>
                </c:pt>
                <c:pt idx="750">
                  <c:v>677.21007955475034</c:v>
                </c:pt>
                <c:pt idx="751">
                  <c:v>677.21007955475034</c:v>
                </c:pt>
                <c:pt idx="752">
                  <c:v>677.21007955475034</c:v>
                </c:pt>
                <c:pt idx="753">
                  <c:v>677.21007955475034</c:v>
                </c:pt>
                <c:pt idx="754">
                  <c:v>677.21007955475034</c:v>
                </c:pt>
                <c:pt idx="755">
                  <c:v>677.21007955475034</c:v>
                </c:pt>
                <c:pt idx="756">
                  <c:v>677.21007955475034</c:v>
                </c:pt>
                <c:pt idx="757">
                  <c:v>677.21007955475034</c:v>
                </c:pt>
                <c:pt idx="758">
                  <c:v>677.21007955475034</c:v>
                </c:pt>
                <c:pt idx="759">
                  <c:v>677.21007955475034</c:v>
                </c:pt>
                <c:pt idx="760">
                  <c:v>677.21007955475034</c:v>
                </c:pt>
                <c:pt idx="761">
                  <c:v>677.21007955475034</c:v>
                </c:pt>
                <c:pt idx="762">
                  <c:v>677.21007955475034</c:v>
                </c:pt>
                <c:pt idx="763">
                  <c:v>677.21007955475034</c:v>
                </c:pt>
                <c:pt idx="764">
                  <c:v>677.21007955475034</c:v>
                </c:pt>
                <c:pt idx="765">
                  <c:v>677.21007955475034</c:v>
                </c:pt>
                <c:pt idx="766">
                  <c:v>677.21007955475034</c:v>
                </c:pt>
                <c:pt idx="767">
                  <c:v>677.21007955475034</c:v>
                </c:pt>
                <c:pt idx="768">
                  <c:v>677.21007955475034</c:v>
                </c:pt>
                <c:pt idx="769">
                  <c:v>677.21007955475034</c:v>
                </c:pt>
                <c:pt idx="770">
                  <c:v>677.21007955475034</c:v>
                </c:pt>
                <c:pt idx="771">
                  <c:v>677.21007955475034</c:v>
                </c:pt>
                <c:pt idx="772">
                  <c:v>677.21007955475034</c:v>
                </c:pt>
                <c:pt idx="773">
                  <c:v>677.21007955475034</c:v>
                </c:pt>
                <c:pt idx="774">
                  <c:v>677.21007955475034</c:v>
                </c:pt>
                <c:pt idx="775">
                  <c:v>677.21007955475034</c:v>
                </c:pt>
                <c:pt idx="776">
                  <c:v>677.21007955475034</c:v>
                </c:pt>
                <c:pt idx="777">
                  <c:v>677.21007955475034</c:v>
                </c:pt>
                <c:pt idx="778">
                  <c:v>677.21007955475034</c:v>
                </c:pt>
                <c:pt idx="779">
                  <c:v>677.21007955475034</c:v>
                </c:pt>
                <c:pt idx="780">
                  <c:v>677.21007955475034</c:v>
                </c:pt>
                <c:pt idx="781">
                  <c:v>677.21007955475034</c:v>
                </c:pt>
                <c:pt idx="782">
                  <c:v>677.21007955475034</c:v>
                </c:pt>
                <c:pt idx="783">
                  <c:v>677.21007955475034</c:v>
                </c:pt>
                <c:pt idx="784">
                  <c:v>677.21007955475034</c:v>
                </c:pt>
                <c:pt idx="785">
                  <c:v>677.21007955475034</c:v>
                </c:pt>
                <c:pt idx="786">
                  <c:v>677.21007955475034</c:v>
                </c:pt>
                <c:pt idx="787">
                  <c:v>677.21007955475034</c:v>
                </c:pt>
                <c:pt idx="788">
                  <c:v>677.21007955475034</c:v>
                </c:pt>
                <c:pt idx="789">
                  <c:v>677.21007955475034</c:v>
                </c:pt>
                <c:pt idx="790">
                  <c:v>677.21007955475034</c:v>
                </c:pt>
                <c:pt idx="791">
                  <c:v>677.21007955475034</c:v>
                </c:pt>
                <c:pt idx="792">
                  <c:v>677.21007955475034</c:v>
                </c:pt>
                <c:pt idx="793">
                  <c:v>677.21007955475034</c:v>
                </c:pt>
                <c:pt idx="794">
                  <c:v>677.21007955475034</c:v>
                </c:pt>
                <c:pt idx="795">
                  <c:v>677.21007955475034</c:v>
                </c:pt>
                <c:pt idx="796">
                  <c:v>677.21007955475034</c:v>
                </c:pt>
                <c:pt idx="797">
                  <c:v>677.21007955475034</c:v>
                </c:pt>
                <c:pt idx="798">
                  <c:v>677.21007955475034</c:v>
                </c:pt>
                <c:pt idx="799">
                  <c:v>677.21007955475034</c:v>
                </c:pt>
                <c:pt idx="800">
                  <c:v>677.21007955475034</c:v>
                </c:pt>
                <c:pt idx="801">
                  <c:v>677.21007955475034</c:v>
                </c:pt>
                <c:pt idx="802">
                  <c:v>677.21007955475034</c:v>
                </c:pt>
                <c:pt idx="803">
                  <c:v>677.21007955475034</c:v>
                </c:pt>
                <c:pt idx="804">
                  <c:v>677.21007955475034</c:v>
                </c:pt>
                <c:pt idx="805">
                  <c:v>677.21007955475034</c:v>
                </c:pt>
                <c:pt idx="806">
                  <c:v>677.21007955475034</c:v>
                </c:pt>
                <c:pt idx="807">
                  <c:v>677.21007955475034</c:v>
                </c:pt>
                <c:pt idx="808">
                  <c:v>677.21007955475034</c:v>
                </c:pt>
                <c:pt idx="809">
                  <c:v>677.21007955475034</c:v>
                </c:pt>
                <c:pt idx="810">
                  <c:v>677.21007955475034</c:v>
                </c:pt>
                <c:pt idx="811">
                  <c:v>677.21007955475034</c:v>
                </c:pt>
                <c:pt idx="812">
                  <c:v>677.21007955475034</c:v>
                </c:pt>
                <c:pt idx="813">
                  <c:v>677.21007955475034</c:v>
                </c:pt>
                <c:pt idx="814">
                  <c:v>677.21007955475034</c:v>
                </c:pt>
                <c:pt idx="815">
                  <c:v>677.21007955475034</c:v>
                </c:pt>
                <c:pt idx="816">
                  <c:v>677.21007955475034</c:v>
                </c:pt>
                <c:pt idx="817">
                  <c:v>677.21007955475034</c:v>
                </c:pt>
                <c:pt idx="818">
                  <c:v>677.21007955475034</c:v>
                </c:pt>
                <c:pt idx="819">
                  <c:v>677.21007955475034</c:v>
                </c:pt>
                <c:pt idx="820">
                  <c:v>677.21007955475034</c:v>
                </c:pt>
                <c:pt idx="821">
                  <c:v>677.21007955475034</c:v>
                </c:pt>
                <c:pt idx="822">
                  <c:v>677.21007955475034</c:v>
                </c:pt>
                <c:pt idx="823">
                  <c:v>677.21007955475034</c:v>
                </c:pt>
                <c:pt idx="824">
                  <c:v>677.21007955475034</c:v>
                </c:pt>
                <c:pt idx="825">
                  <c:v>677.21007955475034</c:v>
                </c:pt>
                <c:pt idx="826">
                  <c:v>677.21007955475034</c:v>
                </c:pt>
                <c:pt idx="827">
                  <c:v>677.21007955475034</c:v>
                </c:pt>
                <c:pt idx="828">
                  <c:v>677.21007955475034</c:v>
                </c:pt>
                <c:pt idx="829">
                  <c:v>677.21007955475034</c:v>
                </c:pt>
                <c:pt idx="830">
                  <c:v>677.21007955475034</c:v>
                </c:pt>
                <c:pt idx="831">
                  <c:v>677.21007955475034</c:v>
                </c:pt>
                <c:pt idx="832">
                  <c:v>677.21007955475034</c:v>
                </c:pt>
                <c:pt idx="833">
                  <c:v>677.21007955475034</c:v>
                </c:pt>
                <c:pt idx="834">
                  <c:v>677.21007955475034</c:v>
                </c:pt>
                <c:pt idx="835">
                  <c:v>677.21007955475034</c:v>
                </c:pt>
                <c:pt idx="836">
                  <c:v>677.21007955475034</c:v>
                </c:pt>
                <c:pt idx="837">
                  <c:v>677.21007955475034</c:v>
                </c:pt>
                <c:pt idx="838">
                  <c:v>677.21007955475034</c:v>
                </c:pt>
                <c:pt idx="839">
                  <c:v>677.21007955475034</c:v>
                </c:pt>
                <c:pt idx="840">
                  <c:v>677.21007955475034</c:v>
                </c:pt>
                <c:pt idx="841">
                  <c:v>677.21007955475034</c:v>
                </c:pt>
                <c:pt idx="842">
                  <c:v>677.21007955475034</c:v>
                </c:pt>
                <c:pt idx="843">
                  <c:v>677.21007955475034</c:v>
                </c:pt>
                <c:pt idx="844">
                  <c:v>677.21007955475034</c:v>
                </c:pt>
                <c:pt idx="845">
                  <c:v>677.21007955475034</c:v>
                </c:pt>
                <c:pt idx="846">
                  <c:v>677.21007955475034</c:v>
                </c:pt>
                <c:pt idx="847">
                  <c:v>677.21007955475034</c:v>
                </c:pt>
                <c:pt idx="848">
                  <c:v>677.21007955475034</c:v>
                </c:pt>
                <c:pt idx="849">
                  <c:v>677.21007955475034</c:v>
                </c:pt>
                <c:pt idx="850">
                  <c:v>677.21007955475034</c:v>
                </c:pt>
                <c:pt idx="851">
                  <c:v>677.21007955475034</c:v>
                </c:pt>
                <c:pt idx="852">
                  <c:v>677.21007955475034</c:v>
                </c:pt>
                <c:pt idx="853">
                  <c:v>677.21007955475034</c:v>
                </c:pt>
                <c:pt idx="854">
                  <c:v>677.21007955475034</c:v>
                </c:pt>
                <c:pt idx="855">
                  <c:v>677.21007955475034</c:v>
                </c:pt>
                <c:pt idx="856">
                  <c:v>677.21007955475034</c:v>
                </c:pt>
                <c:pt idx="857">
                  <c:v>677.21007955475034</c:v>
                </c:pt>
                <c:pt idx="858">
                  <c:v>677.21007955475034</c:v>
                </c:pt>
                <c:pt idx="859">
                  <c:v>677.21007955475034</c:v>
                </c:pt>
                <c:pt idx="860">
                  <c:v>677.21007955475034</c:v>
                </c:pt>
                <c:pt idx="861">
                  <c:v>677.21007955475034</c:v>
                </c:pt>
                <c:pt idx="862">
                  <c:v>677.21007955475034</c:v>
                </c:pt>
                <c:pt idx="863">
                  <c:v>677.21007955475034</c:v>
                </c:pt>
                <c:pt idx="864">
                  <c:v>677.21007955475034</c:v>
                </c:pt>
                <c:pt idx="865">
                  <c:v>677.21007955475034</c:v>
                </c:pt>
                <c:pt idx="866">
                  <c:v>677.21007955475034</c:v>
                </c:pt>
                <c:pt idx="867">
                  <c:v>677.21007955475034</c:v>
                </c:pt>
                <c:pt idx="868">
                  <c:v>677.21007955475034</c:v>
                </c:pt>
                <c:pt idx="869">
                  <c:v>677.21007955475034</c:v>
                </c:pt>
                <c:pt idx="870">
                  <c:v>677.21007955475034</c:v>
                </c:pt>
                <c:pt idx="871">
                  <c:v>677.21007955475034</c:v>
                </c:pt>
                <c:pt idx="872">
                  <c:v>677.21007955475034</c:v>
                </c:pt>
                <c:pt idx="873">
                  <c:v>677.21007955475034</c:v>
                </c:pt>
                <c:pt idx="874">
                  <c:v>677.21007955475034</c:v>
                </c:pt>
                <c:pt idx="875">
                  <c:v>677.21007955475034</c:v>
                </c:pt>
                <c:pt idx="876">
                  <c:v>677.21007955475034</c:v>
                </c:pt>
                <c:pt idx="877">
                  <c:v>677.21007955475034</c:v>
                </c:pt>
                <c:pt idx="878">
                  <c:v>677.21007955475034</c:v>
                </c:pt>
                <c:pt idx="879">
                  <c:v>677.21007955475034</c:v>
                </c:pt>
                <c:pt idx="880">
                  <c:v>677.21007955475034</c:v>
                </c:pt>
                <c:pt idx="881">
                  <c:v>677.21007955475034</c:v>
                </c:pt>
                <c:pt idx="882">
                  <c:v>677.21007955475034</c:v>
                </c:pt>
                <c:pt idx="883">
                  <c:v>677.21007955475034</c:v>
                </c:pt>
                <c:pt idx="884">
                  <c:v>677.21007955475034</c:v>
                </c:pt>
                <c:pt idx="885">
                  <c:v>677.21007955475034</c:v>
                </c:pt>
                <c:pt idx="886">
                  <c:v>677.21007955475034</c:v>
                </c:pt>
                <c:pt idx="887">
                  <c:v>677.21007955475034</c:v>
                </c:pt>
                <c:pt idx="888">
                  <c:v>677.21007955475034</c:v>
                </c:pt>
                <c:pt idx="889">
                  <c:v>677.21007955475034</c:v>
                </c:pt>
                <c:pt idx="890">
                  <c:v>677.21007955475034</c:v>
                </c:pt>
                <c:pt idx="891">
                  <c:v>677.21007955475034</c:v>
                </c:pt>
                <c:pt idx="892">
                  <c:v>677.21007955475034</c:v>
                </c:pt>
                <c:pt idx="893">
                  <c:v>677.21007955475034</c:v>
                </c:pt>
                <c:pt idx="894">
                  <c:v>677.21007955475034</c:v>
                </c:pt>
                <c:pt idx="895">
                  <c:v>677.21007955475034</c:v>
                </c:pt>
                <c:pt idx="896">
                  <c:v>677.21007955475034</c:v>
                </c:pt>
                <c:pt idx="897">
                  <c:v>677.21007955475034</c:v>
                </c:pt>
                <c:pt idx="898">
                  <c:v>677.21007955475034</c:v>
                </c:pt>
                <c:pt idx="899">
                  <c:v>677.21007955475034</c:v>
                </c:pt>
                <c:pt idx="900">
                  <c:v>677.21007955475034</c:v>
                </c:pt>
                <c:pt idx="901">
                  <c:v>677.21007955475034</c:v>
                </c:pt>
                <c:pt idx="902">
                  <c:v>677.21007955475034</c:v>
                </c:pt>
                <c:pt idx="903">
                  <c:v>677.21007955475034</c:v>
                </c:pt>
                <c:pt idx="904">
                  <c:v>677.21007955475034</c:v>
                </c:pt>
                <c:pt idx="905">
                  <c:v>677.21007955475034</c:v>
                </c:pt>
                <c:pt idx="906">
                  <c:v>677.21007955475034</c:v>
                </c:pt>
                <c:pt idx="907">
                  <c:v>677.21007955475034</c:v>
                </c:pt>
                <c:pt idx="908">
                  <c:v>677.21007955475034</c:v>
                </c:pt>
                <c:pt idx="909">
                  <c:v>677.21007955475034</c:v>
                </c:pt>
                <c:pt idx="910">
                  <c:v>677.21007955475034</c:v>
                </c:pt>
                <c:pt idx="911">
                  <c:v>677.21007955475034</c:v>
                </c:pt>
                <c:pt idx="912">
                  <c:v>677.21007955475034</c:v>
                </c:pt>
                <c:pt idx="913">
                  <c:v>677.21007955475034</c:v>
                </c:pt>
                <c:pt idx="914">
                  <c:v>677.21007955475034</c:v>
                </c:pt>
                <c:pt idx="915">
                  <c:v>677.21007955475034</c:v>
                </c:pt>
                <c:pt idx="916">
                  <c:v>677.21007955475034</c:v>
                </c:pt>
                <c:pt idx="917">
                  <c:v>677.21007955475034</c:v>
                </c:pt>
                <c:pt idx="918">
                  <c:v>677.21007955475034</c:v>
                </c:pt>
                <c:pt idx="919">
                  <c:v>677.21007955475034</c:v>
                </c:pt>
                <c:pt idx="920">
                  <c:v>677.21007955475034</c:v>
                </c:pt>
                <c:pt idx="921">
                  <c:v>677.21007955475034</c:v>
                </c:pt>
                <c:pt idx="922">
                  <c:v>677.21007955475034</c:v>
                </c:pt>
                <c:pt idx="923">
                  <c:v>677.21007955475034</c:v>
                </c:pt>
                <c:pt idx="924">
                  <c:v>677.21007955475034</c:v>
                </c:pt>
                <c:pt idx="925">
                  <c:v>677.21007955475034</c:v>
                </c:pt>
                <c:pt idx="926">
                  <c:v>677.21007955475034</c:v>
                </c:pt>
                <c:pt idx="927">
                  <c:v>677.21007955475034</c:v>
                </c:pt>
                <c:pt idx="928">
                  <c:v>677.21007955475034</c:v>
                </c:pt>
                <c:pt idx="929">
                  <c:v>677.21007955475034</c:v>
                </c:pt>
                <c:pt idx="930">
                  <c:v>677.21007955475034</c:v>
                </c:pt>
                <c:pt idx="931">
                  <c:v>677.21007955475034</c:v>
                </c:pt>
                <c:pt idx="932">
                  <c:v>677.21007955475034</c:v>
                </c:pt>
                <c:pt idx="933">
                  <c:v>677.21007955475034</c:v>
                </c:pt>
                <c:pt idx="934">
                  <c:v>677.21007955475034</c:v>
                </c:pt>
                <c:pt idx="935">
                  <c:v>677.21007955475034</c:v>
                </c:pt>
                <c:pt idx="936">
                  <c:v>677.21007955475034</c:v>
                </c:pt>
                <c:pt idx="937">
                  <c:v>677.21007955475034</c:v>
                </c:pt>
                <c:pt idx="938">
                  <c:v>677.21007955475034</c:v>
                </c:pt>
                <c:pt idx="939">
                  <c:v>677.21007955475034</c:v>
                </c:pt>
                <c:pt idx="940">
                  <c:v>677.21007955475034</c:v>
                </c:pt>
                <c:pt idx="941">
                  <c:v>677.21007955475034</c:v>
                </c:pt>
                <c:pt idx="942">
                  <c:v>677.21007955475034</c:v>
                </c:pt>
                <c:pt idx="943">
                  <c:v>677.21007955475034</c:v>
                </c:pt>
                <c:pt idx="944">
                  <c:v>677.21007955475034</c:v>
                </c:pt>
                <c:pt idx="945">
                  <c:v>677.21007955475034</c:v>
                </c:pt>
                <c:pt idx="946">
                  <c:v>677.21007955475034</c:v>
                </c:pt>
                <c:pt idx="947">
                  <c:v>677.21007955475034</c:v>
                </c:pt>
                <c:pt idx="948">
                  <c:v>677.21007955475034</c:v>
                </c:pt>
                <c:pt idx="949">
                  <c:v>677.21007955475034</c:v>
                </c:pt>
                <c:pt idx="950">
                  <c:v>677.21007955475034</c:v>
                </c:pt>
                <c:pt idx="951">
                  <c:v>677.21007955475034</c:v>
                </c:pt>
                <c:pt idx="952">
                  <c:v>677.21007955475034</c:v>
                </c:pt>
                <c:pt idx="953">
                  <c:v>677.21007955475034</c:v>
                </c:pt>
                <c:pt idx="954">
                  <c:v>677.21007955475034</c:v>
                </c:pt>
                <c:pt idx="955">
                  <c:v>677.21007955475034</c:v>
                </c:pt>
                <c:pt idx="956">
                  <c:v>677.21007955475034</c:v>
                </c:pt>
                <c:pt idx="957">
                  <c:v>677.21007955475034</c:v>
                </c:pt>
                <c:pt idx="958">
                  <c:v>677.21007955475034</c:v>
                </c:pt>
                <c:pt idx="959">
                  <c:v>677.21007955475034</c:v>
                </c:pt>
                <c:pt idx="960">
                  <c:v>677.21007955475034</c:v>
                </c:pt>
                <c:pt idx="961">
                  <c:v>677.21007955475034</c:v>
                </c:pt>
                <c:pt idx="962">
                  <c:v>677.21007955475034</c:v>
                </c:pt>
                <c:pt idx="963">
                  <c:v>677.21007955475034</c:v>
                </c:pt>
                <c:pt idx="964">
                  <c:v>677.21007955475034</c:v>
                </c:pt>
                <c:pt idx="965">
                  <c:v>677.21007955475034</c:v>
                </c:pt>
                <c:pt idx="966">
                  <c:v>677.21007955475034</c:v>
                </c:pt>
                <c:pt idx="967">
                  <c:v>677.21007955475034</c:v>
                </c:pt>
                <c:pt idx="968">
                  <c:v>677.21007955475034</c:v>
                </c:pt>
                <c:pt idx="969">
                  <c:v>677.21007955475034</c:v>
                </c:pt>
                <c:pt idx="970">
                  <c:v>677.21007955475034</c:v>
                </c:pt>
                <c:pt idx="971">
                  <c:v>677.21007955475034</c:v>
                </c:pt>
                <c:pt idx="972">
                  <c:v>677.21007955475034</c:v>
                </c:pt>
                <c:pt idx="973">
                  <c:v>677.21007955475034</c:v>
                </c:pt>
                <c:pt idx="974">
                  <c:v>677.21007955475034</c:v>
                </c:pt>
                <c:pt idx="975">
                  <c:v>677.21007955475034</c:v>
                </c:pt>
                <c:pt idx="976">
                  <c:v>677.21007955475034</c:v>
                </c:pt>
                <c:pt idx="977">
                  <c:v>677.21007955475034</c:v>
                </c:pt>
                <c:pt idx="978">
                  <c:v>677.21007955475034</c:v>
                </c:pt>
                <c:pt idx="979">
                  <c:v>677.21007955475034</c:v>
                </c:pt>
                <c:pt idx="980">
                  <c:v>677.21007955475034</c:v>
                </c:pt>
                <c:pt idx="981">
                  <c:v>677.21007955475034</c:v>
                </c:pt>
                <c:pt idx="982">
                  <c:v>677.21007955475034</c:v>
                </c:pt>
                <c:pt idx="983">
                  <c:v>677.21007955475034</c:v>
                </c:pt>
                <c:pt idx="984">
                  <c:v>677.21007955475034</c:v>
                </c:pt>
                <c:pt idx="985">
                  <c:v>677.21007955475034</c:v>
                </c:pt>
                <c:pt idx="986">
                  <c:v>677.21007955475034</c:v>
                </c:pt>
                <c:pt idx="987">
                  <c:v>677.21007955475034</c:v>
                </c:pt>
                <c:pt idx="988">
                  <c:v>677.21007955475034</c:v>
                </c:pt>
                <c:pt idx="989">
                  <c:v>677.21007955475034</c:v>
                </c:pt>
                <c:pt idx="990">
                  <c:v>677.21007955475034</c:v>
                </c:pt>
                <c:pt idx="991">
                  <c:v>677.21007955475034</c:v>
                </c:pt>
                <c:pt idx="992">
                  <c:v>677.21007955475034</c:v>
                </c:pt>
                <c:pt idx="993">
                  <c:v>677.21007955475034</c:v>
                </c:pt>
                <c:pt idx="994">
                  <c:v>677.21007955475034</c:v>
                </c:pt>
                <c:pt idx="995">
                  <c:v>677.21007955475034</c:v>
                </c:pt>
                <c:pt idx="996">
                  <c:v>677.21007955475034</c:v>
                </c:pt>
                <c:pt idx="997">
                  <c:v>677.21007955475034</c:v>
                </c:pt>
                <c:pt idx="998">
                  <c:v>677.21007955475034</c:v>
                </c:pt>
                <c:pt idx="999">
                  <c:v>677.21007955475034</c:v>
                </c:pt>
                <c:pt idx="1000">
                  <c:v>677.21007955475034</c:v>
                </c:pt>
              </c:numCache>
            </c:numRef>
          </c:xVal>
          <c:yVal>
            <c:numRef>
              <c:f>Calculs!$K$4:$K$1004</c:f>
              <c:numCache>
                <c:formatCode>0.00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1302.1746990200659</c:v>
                </c:pt>
                <c:pt idx="203">
                  <c:v>1302.5112277718285</c:v>
                </c:pt>
                <c:pt idx="204">
                  <c:v>1302.7491988437769</c:v>
                </c:pt>
                <c:pt idx="205">
                  <c:v>1302.888748799307</c:v>
                </c:pt>
                <c:pt idx="206">
                  <c:v>1302.9300114966047</c:v>
                </c:pt>
                <c:pt idx="207">
                  <c:v>1302.8731189837174</c:v>
                </c:pt>
                <c:pt idx="208">
                  <c:v>1302.7182024021338</c:v>
                </c:pt>
                <c:pt idx="209">
                  <c:v>1302.4653928892162</c:v>
                </c:pt>
                <c:pt idx="210">
                  <c:v>1302.1148224695592</c:v>
                </c:pt>
                <c:pt idx="211">
                  <c:v>1301.6666249255375</c:v>
                </c:pt>
                <c:pt idx="212">
                  <c:v>1301.1209366379564</c:v>
                </c:pt>
                <c:pt idx="213">
                  <c:v>1300.4778973887487</c:v>
                </c:pt>
                <c:pt idx="214">
                  <c:v>1299.737651118993</c:v>
                </c:pt>
                <c:pt idx="215">
                  <c:v>1298.9003466370366</c:v>
                </c:pt>
                <c:pt idx="216">
                  <c:v>1297.9661382730801</c:v>
                </c:pt>
                <c:pt idx="217">
                  <c:v>1296.9351864781099</c:v>
                </c:pt>
                <c:pt idx="218">
                  <c:v>1295.8076583664649</c:v>
                </c:pt>
                <c:pt idx="219">
                  <c:v>1294.5837282025418</c:v>
                </c:pt>
                <c:pt idx="220">
                  <c:v>1293.2635778331341</c:v>
                </c:pt>
                <c:pt idx="221">
                  <c:v>1291.847397067666</c:v>
                </c:pt>
                <c:pt idx="222">
                  <c:v>1290.3353840091293</c:v>
                </c:pt>
                <c:pt idx="223">
                  <c:v>1288.7277453388851</c:v>
                </c:pt>
                <c:pt idx="224">
                  <c:v>1287.0246965586689</c:v>
                </c:pt>
                <c:pt idx="225">
                  <c:v>1285.2264621931906</c:v>
                </c:pt>
                <c:pt idx="226">
                  <c:v>1283.3332759566681</c:v>
                </c:pt>
                <c:pt idx="227">
                  <c:v>1281.3453808864999</c:v>
                </c:pt>
                <c:pt idx="228">
                  <c:v>1279.2630294471066</c:v>
                </c:pt>
                <c:pt idx="229">
                  <c:v>1277.0864836067583</c:v>
                </c:pt>
                <c:pt idx="230">
                  <c:v>1274.8160148899842</c:v>
                </c:pt>
                <c:pt idx="231">
                  <c:v>1272.4519044079284</c:v>
                </c:pt>
                <c:pt idx="232">
                  <c:v>1269.9944428687959</c:v>
                </c:pt>
                <c:pt idx="233">
                  <c:v>1267.4439305703199</c:v>
                </c:pt>
                <c:pt idx="234">
                  <c:v>1264.8006773759835</c:v>
                </c:pt>
                <c:pt idx="235">
                  <c:v>1262.0650026765452</c:v>
                </c:pt>
                <c:pt idx="236">
                  <c:v>1259.2372353382539</c:v>
                </c:pt>
                <c:pt idx="237">
                  <c:v>1256.3177136389893</c:v>
                </c:pt>
                <c:pt idx="238">
                  <c:v>1253.3067851934288</c:v>
                </c:pt>
                <c:pt idx="239">
                  <c:v>1250.2048068682284</c:v>
                </c:pt>
                <c:pt idx="240">
                  <c:v>1247.0121446880928</c:v>
                </c:pt>
                <c:pt idx="241">
                  <c:v>1243.7291737335277</c:v>
                </c:pt>
                <c:pt idx="242">
                  <c:v>1240.3562780309767</c:v>
                </c:pt>
                <c:pt idx="243">
                  <c:v>1236.8938504359821</c:v>
                </c:pt>
                <c:pt idx="244">
                  <c:v>1233.3422925099419</c:v>
                </c:pt>
                <c:pt idx="245">
                  <c:v>1229.7020143909845</c:v>
                </c:pt>
                <c:pt idx="246">
                  <c:v>1225.9734346594323</c:v>
                </c:pt>
                <c:pt idx="247">
                  <c:v>1222.1569801982878</c:v>
                </c:pt>
                <c:pt idx="248">
                  <c:v>1218.2530860491347</c:v>
                </c:pt>
                <c:pt idx="249">
                  <c:v>1214.2621952638217</c:v>
                </c:pt>
                <c:pt idx="250">
                  <c:v>1210.1847587522607</c:v>
                </c:pt>
                <c:pt idx="251">
                  <c:v>1206.0212351266553</c:v>
                </c:pt>
                <c:pt idx="252">
                  <c:v>1201.772090542448</c:v>
                </c:pt>
                <c:pt idx="253">
                  <c:v>1197.4377985362594</c:v>
                </c:pt>
                <c:pt idx="254">
                  <c:v>1193.0188398610735</c:v>
                </c:pt>
                <c:pt idx="255">
                  <c:v>1188.5157023189113</c:v>
                </c:pt>
                <c:pt idx="256">
                  <c:v>1183.9288805912195</c:v>
                </c:pt>
                <c:pt idx="257">
                  <c:v>1179.2588760671917</c:v>
                </c:pt>
                <c:pt idx="258">
                  <c:v>1174.5061966702269</c:v>
                </c:pt>
                <c:pt idx="259">
                  <c:v>1169.6713566827214</c:v>
                </c:pt>
                <c:pt idx="260">
                  <c:v>1164.7548765693846</c:v>
                </c:pt>
                <c:pt idx="261">
                  <c:v>1159.7572827992572</c:v>
                </c:pt>
                <c:pt idx="262">
                  <c:v>1154.6791076666048</c:v>
                </c:pt>
                <c:pt idx="263">
                  <c:v>1149.5208891108557</c:v>
                </c:pt>
                <c:pt idx="264">
                  <c:v>1144.2831705357432</c:v>
                </c:pt>
                <c:pt idx="265">
                  <c:v>1138.9665006278065</c:v>
                </c:pt>
                <c:pt idx="266">
                  <c:v>1133.571433174403</c:v>
                </c:pt>
                <c:pt idx="267">
                  <c:v>1128.0985268813768</c:v>
                </c:pt>
                <c:pt idx="268">
                  <c:v>1122.5483451905213</c:v>
                </c:pt>
                <c:pt idx="269">
                  <c:v>1116.9214560969779</c:v>
                </c:pt>
                <c:pt idx="270">
                  <c:v>1111.2184319666965</c:v>
                </c:pt>
                <c:pt idx="271">
                  <c:v>1105.4398493540921</c:v>
                </c:pt>
                <c:pt idx="272">
                  <c:v>1099.5862888200168</c:v>
                </c:pt>
                <c:pt idx="273">
                  <c:v>1093.6583347501712</c:v>
                </c:pt>
                <c:pt idx="274">
                  <c:v>1087.6565751740688</c:v>
                </c:pt>
                <c:pt idx="275">
                  <c:v>1081.581601584669</c:v>
                </c:pt>
                <c:pt idx="276">
                  <c:v>1075.4340087587871</c:v>
                </c:pt>
                <c:pt idx="277">
                  <c:v>1069.2143945783862</c:v>
                </c:pt>
                <c:pt idx="278">
                  <c:v>1062.9233598528565</c:v>
                </c:pt>
                <c:pt idx="279">
                  <c:v>1056.5615081423769</c:v>
                </c:pt>
                <c:pt idx="280">
                  <c:v>1050.1294455824589</c:v>
                </c:pt>
                <c:pt idx="281">
                  <c:v>1043.6277807097617</c:v>
                </c:pt>
                <c:pt idx="282">
                  <c:v>1037.0571242892704</c:v>
                </c:pt>
                <c:pt idx="283">
                  <c:v>1030.4180891429201</c:v>
                </c:pt>
                <c:pt idx="284">
                  <c:v>1023.7112899797517</c:v>
                </c:pt>
                <c:pt idx="285">
                  <c:v>1016.937343227676</c:v>
                </c:pt>
                <c:pt idx="286">
                  <c:v>1010.0968668669238</c:v>
                </c:pt>
                <c:pt idx="287">
                  <c:v>1003.1904802652538</c:v>
                </c:pt>
                <c:pt idx="288">
                  <c:v>996.2188040149889</c:v>
                </c:pt>
                <c:pt idx="289">
                  <c:v>989.18245977194761</c:v>
                </c:pt>
                <c:pt idx="290">
                  <c:v>982.08207009633281</c:v>
                </c:pt>
                <c:pt idx="291">
                  <c:v>974.91825829563959</c:v>
                </c:pt>
                <c:pt idx="292">
                  <c:v>967.69164826963924</c:v>
                </c:pt>
                <c:pt idx="293">
                  <c:v>960.40286435749306</c:v>
                </c:pt>
                <c:pt idx="294">
                  <c:v>953.05253118704809</c:v>
                </c:pt>
                <c:pt idx="295">
                  <c:v>945.64127352636274</c:v>
                </c:pt>
                <c:pt idx="296">
                  <c:v>938.16971613750786</c:v>
                </c:pt>
                <c:pt idx="297">
                  <c:v>930.63848363268585</c:v>
                </c:pt>
                <c:pt idx="298">
                  <c:v>923.04820033270732</c:v>
                </c:pt>
                <c:pt idx="299">
                  <c:v>915.39949012786224</c:v>
                </c:pt>
                <c:pt idx="300">
                  <c:v>907.69297634121972</c:v>
                </c:pt>
                <c:pt idx="301">
                  <c:v>899.92928159438782</c:v>
                </c:pt>
                <c:pt idx="302">
                  <c:v>892.10902767576215</c:v>
                </c:pt>
                <c:pt idx="303">
                  <c:v>884.23283541128865</c:v>
                </c:pt>
                <c:pt idx="304">
                  <c:v>876.30132453776457</c:v>
                </c:pt>
                <c:pt idx="305">
                  <c:v>868.31511357869886</c:v>
                </c:pt>
                <c:pt idx="306">
                  <c:v>860.27481972274882</c:v>
                </c:pt>
                <c:pt idx="307">
                  <c:v>852.18105870475119</c:v>
                </c:pt>
                <c:pt idx="308">
                  <c:v>844.03444468935879</c:v>
                </c:pt>
                <c:pt idx="309">
                  <c:v>835.83559015729577</c:v>
                </c:pt>
                <c:pt idx="310">
                  <c:v>827.58510579423955</c:v>
                </c:pt>
                <c:pt idx="311">
                  <c:v>819.28360038233598</c:v>
                </c:pt>
                <c:pt idx="312">
                  <c:v>810.93168069435228</c:v>
                </c:pt>
                <c:pt idx="313">
                  <c:v>802.52995139047084</c:v>
                </c:pt>
                <c:pt idx="314">
                  <c:v>794.07901491772293</c:v>
                </c:pt>
                <c:pt idx="315">
                  <c:v>785.57947141206182</c:v>
                </c:pt>
                <c:pt idx="316">
                  <c:v>777.03191860307072</c:v>
                </c:pt>
                <c:pt idx="317">
                  <c:v>768.43695172130094</c:v>
                </c:pt>
                <c:pt idx="318">
                  <c:v>759.7951634082317</c:v>
                </c:pt>
                <c:pt idx="319">
                  <c:v>751.1071436288438</c:v>
                </c:pt>
                <c:pt idx="320">
                  <c:v>742.3734795867955</c:v>
                </c:pt>
                <c:pt idx="321">
                  <c:v>733.59475564218849</c:v>
                </c:pt>
                <c:pt idx="322">
                  <c:v>724.77155323190971</c:v>
                </c:pt>
                <c:pt idx="323">
                  <c:v>715.90445079253334</c:v>
                </c:pt>
                <c:pt idx="324">
                  <c:v>706.99402368576693</c:v>
                </c:pt>
                <c:pt idx="325">
                  <c:v>698.04084412642146</c:v>
                </c:pt>
                <c:pt idx="326">
                  <c:v>689.04548111288761</c:v>
                </c:pt>
                <c:pt idx="327">
                  <c:v>680.00850036009513</c:v>
                </c:pt>
                <c:pt idx="328">
                  <c:v>670.93046423493502</c:v>
                </c:pt>
                <c:pt idx="329">
                  <c:v>661.81193169411961</c:v>
                </c:pt>
                <c:pt idx="330">
                  <c:v>652.65345822445681</c:v>
                </c:pt>
                <c:pt idx="331">
                  <c:v>643.45559578551229</c:v>
                </c:pt>
                <c:pt idx="332">
                  <c:v>634.21889275463377</c:v>
                </c:pt>
                <c:pt idx="333">
                  <c:v>624.94389387430908</c:v>
                </c:pt>
                <c:pt idx="334">
                  <c:v>615.63114020183025</c:v>
                </c:pt>
                <c:pt idx="335">
                  <c:v>606.28116906123375</c:v>
                </c:pt>
                <c:pt idx="336">
                  <c:v>596.89451399748771</c:v>
                </c:pt>
                <c:pt idx="337">
                  <c:v>587.47170473289384</c:v>
                </c:pt>
                <c:pt idx="338">
                  <c:v>578.01326712567482</c:v>
                </c:pt>
                <c:pt idx="339">
                  <c:v>568.51972313071246</c:v>
                </c:pt>
                <c:pt idx="340">
                  <c:v>558.99159076240653</c:v>
                </c:pt>
                <c:pt idx="341">
                  <c:v>549.42938405961911</c:v>
                </c:pt>
                <c:pt idx="342">
                  <c:v>539.83361305267192</c:v>
                </c:pt>
                <c:pt idx="343">
                  <c:v>530.20478373236176</c:v>
                </c:pt>
                <c:pt idx="344">
                  <c:v>520.54339802096069</c:v>
                </c:pt>
                <c:pt idx="345">
                  <c:v>510.84995374516444</c:v>
                </c:pt>
                <c:pt idx="346">
                  <c:v>501.12494461095542</c:v>
                </c:pt>
                <c:pt idx="347">
                  <c:v>491.36886018034397</c:v>
                </c:pt>
                <c:pt idx="348">
                  <c:v>481.58218584995251</c:v>
                </c:pt>
                <c:pt idx="349">
                  <c:v>471.76540283140679</c:v>
                </c:pt>
                <c:pt idx="350">
                  <c:v>461.91898813349786</c:v>
                </c:pt>
                <c:pt idx="351">
                  <c:v>452.04341454607913</c:v>
                </c:pt>
                <c:pt idx="352">
                  <c:v>442.13915062566196</c:v>
                </c:pt>
                <c:pt idx="353">
                  <c:v>432.20666068267332</c:v>
                </c:pt>
                <c:pt idx="354">
                  <c:v>422.24640477034012</c:v>
                </c:pt>
                <c:pt idx="355">
                  <c:v>412.25883867516279</c:v>
                </c:pt>
                <c:pt idx="356">
                  <c:v>402.24441390894253</c:v>
                </c:pt>
                <c:pt idx="357">
                  <c:v>392.2035777023263</c:v>
                </c:pt>
                <c:pt idx="358">
                  <c:v>382.13677299983271</c:v>
                </c:pt>
                <c:pt idx="359">
                  <c:v>372.0444384563238</c:v>
                </c:pt>
                <c:pt idx="360">
                  <c:v>361.92700843488615</c:v>
                </c:pt>
                <c:pt idx="361">
                  <c:v>351.78491300608619</c:v>
                </c:pt>
                <c:pt idx="362">
                  <c:v>341.61857794856445</c:v>
                </c:pt>
                <c:pt idx="363">
                  <c:v>331.42842475093289</c:v>
                </c:pt>
                <c:pt idx="364">
                  <c:v>321.21487061494128</c:v>
                </c:pt>
                <c:pt idx="365">
                  <c:v>310.97832845987722</c:v>
                </c:pt>
                <c:pt idx="366">
                  <c:v>300.71920692816599</c:v>
                </c:pt>
                <c:pt idx="367">
                  <c:v>290.43791039213579</c:v>
                </c:pt>
                <c:pt idx="368">
                  <c:v>280.1348389619148</c:v>
                </c:pt>
                <c:pt idx="369">
                  <c:v>269.8103884944266</c:v>
                </c:pt>
                <c:pt idx="370">
                  <c:v>259.46495060345086</c:v>
                </c:pt>
                <c:pt idx="371">
                  <c:v>249.0989126707166</c:v>
                </c:pt>
                <c:pt idx="372">
                  <c:v>238.71265785799591</c:v>
                </c:pt>
                <c:pt idx="373">
                  <c:v>228.3065651201658</c:v>
                </c:pt>
                <c:pt idx="374">
                  <c:v>217.88100921920699</c:v>
                </c:pt>
                <c:pt idx="375">
                  <c:v>207.43636073910832</c:v>
                </c:pt>
                <c:pt idx="376">
                  <c:v>196.97298610164628</c:v>
                </c:pt>
                <c:pt idx="377">
                  <c:v>186.49124758300923</c:v>
                </c:pt>
                <c:pt idx="378">
                  <c:v>175.99150333123643</c:v>
                </c:pt>
                <c:pt idx="379">
                  <c:v>165.4741073844429</c:v>
                </c:pt>
                <c:pt idx="380">
                  <c:v>154.93940968980058</c:v>
                </c:pt>
                <c:pt idx="381">
                  <c:v>144.38775612324787</c:v>
                </c:pt>
                <c:pt idx="382">
                  <c:v>133.81948850989923</c:v>
                </c:pt>
                <c:pt idx="383">
                  <c:v>123.23494464512748</c:v>
                </c:pt>
                <c:pt idx="384">
                  <c:v>112.6344583162917</c:v>
                </c:pt>
                <c:pt idx="385">
                  <c:v>102.01835932508399</c:v>
                </c:pt>
                <c:pt idx="386">
                  <c:v>91.386973510469346</c:v>
                </c:pt>
                <c:pt idx="387">
                  <c:v>80.740622772192722</c:v>
                </c:pt>
                <c:pt idx="388">
                  <c:v>70.079625094828302</c:v>
                </c:pt>
                <c:pt idx="389">
                  <c:v>59.404294572346302</c:v>
                </c:pt>
                <c:pt idx="390">
                  <c:v>48.714941433173173</c:v>
                </c:pt>
                <c:pt idx="391">
                  <c:v>38.011872065721505</c:v>
                </c:pt>
                <c:pt idx="392">
                  <c:v>27.29538904436648</c:v>
                </c:pt>
                <c:pt idx="393">
                  <c:v>16.565791155846178</c:v>
                </c:pt>
                <c:pt idx="394">
                  <c:v>5.8233734260634904</c:v>
                </c:pt>
                <c:pt idx="395">
                  <c:v>-4.931572852732014</c:v>
                </c:pt>
                <c:pt idx="396">
                  <c:v>-4.9423339969762958</c:v>
                </c:pt>
                <c:pt idx="397">
                  <c:v>-4.9530951533185297</c:v>
                </c:pt>
                <c:pt idx="398">
                  <c:v>-4.9638563217584339</c:v>
                </c:pt>
                <c:pt idx="399">
                  <c:v>-4.9746175022957271</c:v>
                </c:pt>
                <c:pt idx="400">
                  <c:v>-4.9853786949301275</c:v>
                </c:pt>
                <c:pt idx="401">
                  <c:v>-4.9961398996613537</c:v>
                </c:pt>
                <c:pt idx="402">
                  <c:v>-5.0069011164891233</c:v>
                </c:pt>
                <c:pt idx="403">
                  <c:v>-5.0176623454131555</c:v>
                </c:pt>
                <c:pt idx="404">
                  <c:v>-5.0284235864331679</c:v>
                </c:pt>
                <c:pt idx="405">
                  <c:v>-5.0391848395488799</c:v>
                </c:pt>
                <c:pt idx="406">
                  <c:v>-5.0499461047600089</c:v>
                </c:pt>
                <c:pt idx="407">
                  <c:v>-5.0607073820662736</c:v>
                </c:pt>
                <c:pt idx="408">
                  <c:v>-5.0714686714673922</c:v>
                </c:pt>
                <c:pt idx="409">
                  <c:v>-5.0822299729630833</c:v>
                </c:pt>
                <c:pt idx="410">
                  <c:v>-5.0929912865530662</c:v>
                </c:pt>
                <c:pt idx="411">
                  <c:v>-5.1037526122370585</c:v>
                </c:pt>
                <c:pt idx="412">
                  <c:v>-5.1145139500147776</c:v>
                </c:pt>
                <c:pt idx="413">
                  <c:v>-5.125275299885943</c:v>
                </c:pt>
                <c:pt idx="414">
                  <c:v>-5.1360366618502731</c:v>
                </c:pt>
                <c:pt idx="415">
                  <c:v>-5.1467980359074863</c:v>
                </c:pt>
                <c:pt idx="416">
                  <c:v>-5.1575594220573011</c:v>
                </c:pt>
                <c:pt idx="417">
                  <c:v>-5.168320820299436</c:v>
                </c:pt>
                <c:pt idx="418">
                  <c:v>-5.1790822306336084</c:v>
                </c:pt>
                <c:pt idx="419">
                  <c:v>-5.1898436530595378</c:v>
                </c:pt>
                <c:pt idx="420">
                  <c:v>-5.2006050875769425</c:v>
                </c:pt>
                <c:pt idx="421">
                  <c:v>-5.2113665341855402</c:v>
                </c:pt>
                <c:pt idx="422">
                  <c:v>-5.2221279928850501</c:v>
                </c:pt>
                <c:pt idx="423">
                  <c:v>-5.2328894636751908</c:v>
                </c:pt>
                <c:pt idx="424">
                  <c:v>-5.2436509465556806</c:v>
                </c:pt>
                <c:pt idx="425">
                  <c:v>-5.2544124415262372</c:v>
                </c:pt>
                <c:pt idx="426">
                  <c:v>-5.2651739485865798</c:v>
                </c:pt>
                <c:pt idx="427">
                  <c:v>-5.275935467736427</c:v>
                </c:pt>
                <c:pt idx="428">
                  <c:v>-5.2866969989754962</c:v>
                </c:pt>
                <c:pt idx="429">
                  <c:v>-5.2974585423035068</c:v>
                </c:pt>
                <c:pt idx="430">
                  <c:v>-5.3082200977201772</c:v>
                </c:pt>
                <c:pt idx="431">
                  <c:v>-5.318981665225226</c:v>
                </c:pt>
                <c:pt idx="432">
                  <c:v>-5.3297432448183715</c:v>
                </c:pt>
                <c:pt idx="433">
                  <c:v>-5.3405048364993313</c:v>
                </c:pt>
                <c:pt idx="434">
                  <c:v>-5.3512664402678247</c:v>
                </c:pt>
                <c:pt idx="435">
                  <c:v>-5.3620280561235703</c:v>
                </c:pt>
                <c:pt idx="436">
                  <c:v>-5.3727896840662863</c:v>
                </c:pt>
                <c:pt idx="437">
                  <c:v>-5.3835513240956914</c:v>
                </c:pt>
                <c:pt idx="438">
                  <c:v>-5.3943129762115047</c:v>
                </c:pt>
                <c:pt idx="439">
                  <c:v>-5.405074640413444</c:v>
                </c:pt>
                <c:pt idx="440">
                  <c:v>-5.4158363167012276</c:v>
                </c:pt>
                <c:pt idx="441">
                  <c:v>-5.4265980050745739</c:v>
                </c:pt>
                <c:pt idx="442">
                  <c:v>-5.4373597055332024</c:v>
                </c:pt>
                <c:pt idx="443">
                  <c:v>-5.4481214180768305</c:v>
                </c:pt>
                <c:pt idx="444">
                  <c:v>-5.4588831427051776</c:v>
                </c:pt>
                <c:pt idx="445">
                  <c:v>-5.4696448794179613</c:v>
                </c:pt>
                <c:pt idx="446">
                  <c:v>-5.4804066282149009</c:v>
                </c:pt>
                <c:pt idx="447">
                  <c:v>-5.4911683890957148</c:v>
                </c:pt>
                <c:pt idx="448">
                  <c:v>-5.5019301620601215</c:v>
                </c:pt>
                <c:pt idx="449">
                  <c:v>-5.5126919471078395</c:v>
                </c:pt>
                <c:pt idx="450">
                  <c:v>-5.5234537442385871</c:v>
                </c:pt>
                <c:pt idx="451">
                  <c:v>-5.5342155534520829</c:v>
                </c:pt>
                <c:pt idx="452">
                  <c:v>-5.5449773747480462</c:v>
                </c:pt>
                <c:pt idx="453">
                  <c:v>-5.5557392081261945</c:v>
                </c:pt>
                <c:pt idx="454">
                  <c:v>-5.5665010535862471</c:v>
                </c:pt>
                <c:pt idx="455">
                  <c:v>-5.5772629111279226</c:v>
                </c:pt>
                <c:pt idx="456">
                  <c:v>-5.5880247807509393</c:v>
                </c:pt>
                <c:pt idx="457">
                  <c:v>-5.5987866624550158</c:v>
                </c:pt>
                <c:pt idx="458">
                  <c:v>-5.6095485562398704</c:v>
                </c:pt>
                <c:pt idx="459">
                  <c:v>-5.6203104621052216</c:v>
                </c:pt>
                <c:pt idx="460">
                  <c:v>-5.6310723800507878</c:v>
                </c:pt>
                <c:pt idx="461">
                  <c:v>-5.6418343100762884</c:v>
                </c:pt>
                <c:pt idx="462">
                  <c:v>-5.6525962521814419</c:v>
                </c:pt>
                <c:pt idx="463">
                  <c:v>-5.6633582063659667</c:v>
                </c:pt>
                <c:pt idx="464">
                  <c:v>-5.6741201726295811</c:v>
                </c:pt>
                <c:pt idx="465">
                  <c:v>-5.6848821509720038</c:v>
                </c:pt>
                <c:pt idx="466">
                  <c:v>-5.6956441413929531</c:v>
                </c:pt>
                <c:pt idx="467">
                  <c:v>-5.7064061438921483</c:v>
                </c:pt>
                <c:pt idx="468">
                  <c:v>-5.7171681584693079</c:v>
                </c:pt>
                <c:pt idx="469">
                  <c:v>-5.7279301851241504</c:v>
                </c:pt>
                <c:pt idx="470">
                  <c:v>-5.7386922238563942</c:v>
                </c:pt>
                <c:pt idx="471">
                  <c:v>-5.7494542746657578</c:v>
                </c:pt>
                <c:pt idx="472">
                  <c:v>-5.7602163375519604</c:v>
                </c:pt>
                <c:pt idx="473">
                  <c:v>-5.7709784125147197</c:v>
                </c:pt>
                <c:pt idx="474">
                  <c:v>-5.7817404995537549</c:v>
                </c:pt>
                <c:pt idx="475">
                  <c:v>-5.7925025986687846</c:v>
                </c:pt>
                <c:pt idx="476">
                  <c:v>-5.803264709859528</c:v>
                </c:pt>
                <c:pt idx="477">
                  <c:v>-5.8140268331257028</c:v>
                </c:pt>
                <c:pt idx="478">
                  <c:v>-5.8247889684670282</c:v>
                </c:pt>
                <c:pt idx="479">
                  <c:v>-5.8355511158832227</c:v>
                </c:pt>
                <c:pt idx="480">
                  <c:v>-5.8463132753740048</c:v>
                </c:pt>
                <c:pt idx="481">
                  <c:v>-5.8570754469390938</c:v>
                </c:pt>
                <c:pt idx="482">
                  <c:v>-5.8678376305782081</c:v>
                </c:pt>
                <c:pt idx="483">
                  <c:v>-5.8785998262910661</c:v>
                </c:pt>
                <c:pt idx="484">
                  <c:v>-5.8893620340773865</c:v>
                </c:pt>
                <c:pt idx="485">
                  <c:v>-5.9001242539368874</c:v>
                </c:pt>
                <c:pt idx="486">
                  <c:v>-5.9108864858692884</c:v>
                </c:pt>
                <c:pt idx="487">
                  <c:v>-5.9216487298743079</c:v>
                </c:pt>
                <c:pt idx="488">
                  <c:v>-5.9324109859516643</c:v>
                </c:pt>
                <c:pt idx="489">
                  <c:v>-5.943173254101076</c:v>
                </c:pt>
                <c:pt idx="490">
                  <c:v>-5.9539355343222624</c:v>
                </c:pt>
                <c:pt idx="491">
                  <c:v>-5.964697826614942</c:v>
                </c:pt>
                <c:pt idx="492">
                  <c:v>-5.975460130978834</c:v>
                </c:pt>
                <c:pt idx="493">
                  <c:v>-5.9862224474136561</c:v>
                </c:pt>
                <c:pt idx="494">
                  <c:v>-5.9969847759191275</c:v>
                </c:pt>
                <c:pt idx="495">
                  <c:v>-6.0077471164949667</c:v>
                </c:pt>
                <c:pt idx="496">
                  <c:v>-6.0185094691408931</c:v>
                </c:pt>
                <c:pt idx="497">
                  <c:v>-6.0292718338566242</c:v>
                </c:pt>
                <c:pt idx="498">
                  <c:v>-6.0400342106418794</c:v>
                </c:pt>
                <c:pt idx="499">
                  <c:v>-6.0507965994963779</c:v>
                </c:pt>
                <c:pt idx="500">
                  <c:v>-6.0615590004198374</c:v>
                </c:pt>
                <c:pt idx="501">
                  <c:v>-6.0723214134119772</c:v>
                </c:pt>
                <c:pt idx="502">
                  <c:v>-6.0830838384725165</c:v>
                </c:pt>
                <c:pt idx="503">
                  <c:v>-6.0938462756011731</c:v>
                </c:pt>
                <c:pt idx="504">
                  <c:v>-6.1046087247976661</c:v>
                </c:pt>
                <c:pt idx="505">
                  <c:v>-6.115371186061715</c:v>
                </c:pt>
                <c:pt idx="506">
                  <c:v>-6.1261336593930373</c:v>
                </c:pt>
                <c:pt idx="507">
                  <c:v>-6.1368961447913524</c:v>
                </c:pt>
                <c:pt idx="508">
                  <c:v>-6.1476586422563786</c:v>
                </c:pt>
                <c:pt idx="509">
                  <c:v>-6.1584211517878353</c:v>
                </c:pt>
                <c:pt idx="510">
                  <c:v>-6.169183673385441</c:v>
                </c:pt>
                <c:pt idx="511">
                  <c:v>-6.1799462070489142</c:v>
                </c:pt>
                <c:pt idx="512">
                  <c:v>-6.1907087527779741</c:v>
                </c:pt>
                <c:pt idx="513">
                  <c:v>-6.2014713105723391</c:v>
                </c:pt>
                <c:pt idx="514">
                  <c:v>-6.2122338804317287</c:v>
                </c:pt>
                <c:pt idx="515">
                  <c:v>-6.2229964623558605</c:v>
                </c:pt>
                <c:pt idx="516">
                  <c:v>-6.2337590563444545</c:v>
                </c:pt>
                <c:pt idx="517">
                  <c:v>-6.2445216623972284</c:v>
                </c:pt>
                <c:pt idx="518">
                  <c:v>-6.2552842805139015</c:v>
                </c:pt>
                <c:pt idx="519">
                  <c:v>-6.2660469106941923</c:v>
                </c:pt>
                <c:pt idx="520">
                  <c:v>-6.2768095529378201</c:v>
                </c:pt>
                <c:pt idx="521">
                  <c:v>-6.2875722072445033</c:v>
                </c:pt>
                <c:pt idx="522">
                  <c:v>-6.2983348736139613</c:v>
                </c:pt>
                <c:pt idx="523">
                  <c:v>-6.3090975520459125</c:v>
                </c:pt>
                <c:pt idx="524">
                  <c:v>-6.3198602425400754</c:v>
                </c:pt>
                <c:pt idx="525">
                  <c:v>-6.3306229450961693</c:v>
                </c:pt>
                <c:pt idx="526">
                  <c:v>-6.3413856597139127</c:v>
                </c:pt>
                <c:pt idx="527">
                  <c:v>-6.3521483863930239</c:v>
                </c:pt>
                <c:pt idx="528">
                  <c:v>-6.3629111251332224</c:v>
                </c:pt>
                <c:pt idx="529">
                  <c:v>-6.3736738759342275</c:v>
                </c:pt>
                <c:pt idx="530">
                  <c:v>-6.3844366387957576</c:v>
                </c:pt>
                <c:pt idx="531">
                  <c:v>-6.3951994137175312</c:v>
                </c:pt>
                <c:pt idx="532">
                  <c:v>-6.4059622006992676</c:v>
                </c:pt>
                <c:pt idx="533">
                  <c:v>-6.4167249997406852</c:v>
                </c:pt>
                <c:pt idx="534">
                  <c:v>-6.4274878108415034</c:v>
                </c:pt>
                <c:pt idx="535">
                  <c:v>-6.4382506340014407</c:v>
                </c:pt>
                <c:pt idx="536">
                  <c:v>-6.4490134692202155</c:v>
                </c:pt>
                <c:pt idx="537">
                  <c:v>-6.459776316497547</c:v>
                </c:pt>
                <c:pt idx="538">
                  <c:v>-6.4705391758331547</c:v>
                </c:pt>
                <c:pt idx="539">
                  <c:v>-6.4813020472267571</c:v>
                </c:pt>
                <c:pt idx="540">
                  <c:v>-6.4920649306780724</c:v>
                </c:pt>
                <c:pt idx="541">
                  <c:v>-6.5028278261868202</c:v>
                </c:pt>
                <c:pt idx="542">
                  <c:v>-6.5135907337527188</c:v>
                </c:pt>
                <c:pt idx="543">
                  <c:v>-6.5243536533754876</c:v>
                </c:pt>
                <c:pt idx="544">
                  <c:v>-6.5351165850548449</c:v>
                </c:pt>
                <c:pt idx="545">
                  <c:v>-6.5458795287905103</c:v>
                </c:pt>
                <c:pt idx="546">
                  <c:v>-6.556642484582202</c:v>
                </c:pt>
                <c:pt idx="547">
                  <c:v>-6.5674054524296395</c:v>
                </c:pt>
                <c:pt idx="548">
                  <c:v>-6.578168432332542</c:v>
                </c:pt>
                <c:pt idx="549">
                  <c:v>-6.5889314242906272</c:v>
                </c:pt>
                <c:pt idx="550">
                  <c:v>-6.5996944283036152</c:v>
                </c:pt>
                <c:pt idx="551">
                  <c:v>-6.6104574443712245</c:v>
                </c:pt>
                <c:pt idx="552">
                  <c:v>-6.6212204724931736</c:v>
                </c:pt>
                <c:pt idx="553">
                  <c:v>-6.6319835126691817</c:v>
                </c:pt>
                <c:pt idx="554">
                  <c:v>-6.6427465648989674</c:v>
                </c:pt>
                <c:pt idx="555">
                  <c:v>-6.65350962918225</c:v>
                </c:pt>
                <c:pt idx="556">
                  <c:v>-6.6642727055187487</c:v>
                </c:pt>
                <c:pt idx="557">
                  <c:v>-6.6750357939081821</c:v>
                </c:pt>
                <c:pt idx="558">
                  <c:v>-6.6857988943502686</c:v>
                </c:pt>
                <c:pt idx="559">
                  <c:v>-6.6965620068447285</c:v>
                </c:pt>
                <c:pt idx="560">
                  <c:v>-6.7073251313912792</c:v>
                </c:pt>
                <c:pt idx="561">
                  <c:v>-6.718088267989641</c:v>
                </c:pt>
                <c:pt idx="562">
                  <c:v>-6.7288514166395315</c:v>
                </c:pt>
                <c:pt idx="563">
                  <c:v>-6.7396145773406708</c:v>
                </c:pt>
                <c:pt idx="564">
                  <c:v>-6.7503777500927775</c:v>
                </c:pt>
                <c:pt idx="565">
                  <c:v>-6.76114093489557</c:v>
                </c:pt>
                <c:pt idx="566">
                  <c:v>-6.7719041317487676</c:v>
                </c:pt>
                <c:pt idx="567">
                  <c:v>-6.7826673406520896</c:v>
                </c:pt>
                <c:pt idx="568">
                  <c:v>-6.7934305616052546</c:v>
                </c:pt>
                <c:pt idx="569">
                  <c:v>-6.8041937946079818</c:v>
                </c:pt>
                <c:pt idx="570">
                  <c:v>-6.8149570396599906</c:v>
                </c:pt>
                <c:pt idx="571">
                  <c:v>-6.8257202967609993</c:v>
                </c:pt>
                <c:pt idx="572">
                  <c:v>-6.8364835659107266</c:v>
                </c:pt>
                <c:pt idx="573">
                  <c:v>-6.8472468471088925</c:v>
                </c:pt>
                <c:pt idx="574">
                  <c:v>-6.8580101403552147</c:v>
                </c:pt>
                <c:pt idx="575">
                  <c:v>-6.8687734456494134</c:v>
                </c:pt>
                <c:pt idx="576">
                  <c:v>-6.879536762991207</c:v>
                </c:pt>
                <c:pt idx="577">
                  <c:v>-6.8903000923803148</c:v>
                </c:pt>
                <c:pt idx="578">
                  <c:v>-6.9010634338164554</c:v>
                </c:pt>
                <c:pt idx="579">
                  <c:v>-6.911826787299348</c:v>
                </c:pt>
                <c:pt idx="580">
                  <c:v>-6.9225901528287119</c:v>
                </c:pt>
                <c:pt idx="581">
                  <c:v>-6.9333535304042657</c:v>
                </c:pt>
                <c:pt idx="582">
                  <c:v>-6.9441169200257287</c:v>
                </c:pt>
                <c:pt idx="583">
                  <c:v>-6.9548803216928192</c:v>
                </c:pt>
                <c:pt idx="584">
                  <c:v>-6.9656437354052576</c:v>
                </c:pt>
                <c:pt idx="585">
                  <c:v>-6.9764071611627614</c:v>
                </c:pt>
                <c:pt idx="586">
                  <c:v>-6.9871705989650508</c:v>
                </c:pt>
                <c:pt idx="587">
                  <c:v>-6.9979340488118442</c:v>
                </c:pt>
                <c:pt idx="588">
                  <c:v>-7.0086975107028611</c:v>
                </c:pt>
                <c:pt idx="589">
                  <c:v>-7.0194609846378206</c:v>
                </c:pt>
                <c:pt idx="590">
                  <c:v>-7.0302244706164414</c:v>
                </c:pt>
                <c:pt idx="591">
                  <c:v>-7.0409879686384427</c:v>
                </c:pt>
                <c:pt idx="592">
                  <c:v>-7.0517514787035429</c:v>
                </c:pt>
                <c:pt idx="593">
                  <c:v>-7.0625150008114614</c:v>
                </c:pt>
                <c:pt idx="594">
                  <c:v>-7.0732785349619176</c:v>
                </c:pt>
                <c:pt idx="595">
                  <c:v>-7.0840420811546307</c:v>
                </c:pt>
                <c:pt idx="596">
                  <c:v>-7.0948056393893193</c:v>
                </c:pt>
                <c:pt idx="597">
                  <c:v>-7.1055692096657026</c:v>
                </c:pt>
                <c:pt idx="598">
                  <c:v>-7.1163327919835</c:v>
                </c:pt>
                <c:pt idx="599">
                  <c:v>-7.1270963863424308</c:v>
                </c:pt>
                <c:pt idx="600">
                  <c:v>-7.1378599927422135</c:v>
                </c:pt>
                <c:pt idx="601">
                  <c:v>-7.1486236111825674</c:v>
                </c:pt>
                <c:pt idx="602">
                  <c:v>-7.1593872416632109</c:v>
                </c:pt>
                <c:pt idx="603">
                  <c:v>-7.1701508841838644</c:v>
                </c:pt>
                <c:pt idx="604">
                  <c:v>-7.1809145387442461</c:v>
                </c:pt>
                <c:pt idx="605">
                  <c:v>-7.1916782053440746</c:v>
                </c:pt>
                <c:pt idx="606">
                  <c:v>-7.2024418839830702</c:v>
                </c:pt>
                <c:pt idx="607">
                  <c:v>-7.2132055746609511</c:v>
                </c:pt>
                <c:pt idx="608">
                  <c:v>-7.2239692773774369</c:v>
                </c:pt>
                <c:pt idx="609">
                  <c:v>-7.2347329921322467</c:v>
                </c:pt>
                <c:pt idx="610">
                  <c:v>-7.2454967189251001</c:v>
                </c:pt>
                <c:pt idx="611">
                  <c:v>-7.2562604577557153</c:v>
                </c:pt>
                <c:pt idx="612">
                  <c:v>-7.2670242086238117</c:v>
                </c:pt>
                <c:pt idx="613">
                  <c:v>-7.2777879715291087</c:v>
                </c:pt>
                <c:pt idx="614">
                  <c:v>-7.2885517464713256</c:v>
                </c:pt>
                <c:pt idx="615">
                  <c:v>-7.2993155334501809</c:v>
                </c:pt>
                <c:pt idx="616">
                  <c:v>-7.3100793324653939</c:v>
                </c:pt>
                <c:pt idx="617">
                  <c:v>-7.3208431435166839</c:v>
                </c:pt>
                <c:pt idx="618">
                  <c:v>-7.3316069666037702</c:v>
                </c:pt>
                <c:pt idx="619">
                  <c:v>-7.3423708017263714</c:v>
                </c:pt>
                <c:pt idx="620">
                  <c:v>-7.3531346488842075</c:v>
                </c:pt>
                <c:pt idx="621">
                  <c:v>-7.3638985080769972</c:v>
                </c:pt>
                <c:pt idx="622">
                  <c:v>-7.3746623793044597</c:v>
                </c:pt>
                <c:pt idx="623">
                  <c:v>-7.3854262625663143</c:v>
                </c:pt>
                <c:pt idx="624">
                  <c:v>-7.3961901578622795</c:v>
                </c:pt>
                <c:pt idx="625">
                  <c:v>-7.4069540651920756</c:v>
                </c:pt>
                <c:pt idx="626">
                  <c:v>-7.4177179845554209</c:v>
                </c:pt>
                <c:pt idx="627">
                  <c:v>-7.4284819159520348</c:v>
                </c:pt>
                <c:pt idx="628">
                  <c:v>-7.4392458593816366</c:v>
                </c:pt>
                <c:pt idx="629">
                  <c:v>-7.4500098148439449</c:v>
                </c:pt>
                <c:pt idx="630">
                  <c:v>-7.4607737823386797</c:v>
                </c:pt>
                <c:pt idx="631">
                  <c:v>-7.4715377618655596</c:v>
                </c:pt>
                <c:pt idx="632">
                  <c:v>-7.4823017534243039</c:v>
                </c:pt>
                <c:pt idx="633">
                  <c:v>-7.4930657570146328</c:v>
                </c:pt>
                <c:pt idx="634">
                  <c:v>-7.5038297726362639</c:v>
                </c:pt>
                <c:pt idx="635">
                  <c:v>-7.5145938002889174</c:v>
                </c:pt>
                <c:pt idx="636">
                  <c:v>-7.5253578399723127</c:v>
                </c:pt>
                <c:pt idx="637">
                  <c:v>-7.5361218916861681</c:v>
                </c:pt>
                <c:pt idx="638">
                  <c:v>-7.5468859554302039</c:v>
                </c:pt>
                <c:pt idx="639">
                  <c:v>-7.5576500312041386</c:v>
                </c:pt>
                <c:pt idx="640">
                  <c:v>-7.5684141190076915</c:v>
                </c:pt>
                <c:pt idx="641">
                  <c:v>-7.5791782188405818</c:v>
                </c:pt>
                <c:pt idx="642">
                  <c:v>-7.5899423307025291</c:v>
                </c:pt>
                <c:pt idx="643">
                  <c:v>-7.6007064545932526</c:v>
                </c:pt>
                <c:pt idx="644">
                  <c:v>-7.6114705905124715</c:v>
                </c:pt>
                <c:pt idx="645">
                  <c:v>-7.6222347384599045</c:v>
                </c:pt>
                <c:pt idx="646">
                  <c:v>-7.6329988984352717</c:v>
                </c:pt>
                <c:pt idx="647">
                  <c:v>-7.6437630704382915</c:v>
                </c:pt>
                <c:pt idx="648">
                  <c:v>-7.6545272544686833</c:v>
                </c:pt>
                <c:pt idx="649">
                  <c:v>-7.6652914505261673</c:v>
                </c:pt>
                <c:pt idx="650">
                  <c:v>-7.676055658610462</c:v>
                </c:pt>
                <c:pt idx="651">
                  <c:v>-7.6868198787212867</c:v>
                </c:pt>
                <c:pt idx="652">
                  <c:v>-7.6975841108583607</c:v>
                </c:pt>
                <c:pt idx="653">
                  <c:v>-7.7083483550214034</c:v>
                </c:pt>
                <c:pt idx="654">
                  <c:v>-7.719112611210134</c:v>
                </c:pt>
                <c:pt idx="655">
                  <c:v>-7.7298768794242712</c:v>
                </c:pt>
                <c:pt idx="656">
                  <c:v>-7.7406411596635349</c:v>
                </c:pt>
                <c:pt idx="657">
                  <c:v>-7.7514054519276447</c:v>
                </c:pt>
                <c:pt idx="658">
                  <c:v>-7.762169756216319</c:v>
                </c:pt>
                <c:pt idx="659">
                  <c:v>-7.7729340725292779</c:v>
                </c:pt>
                <c:pt idx="660">
                  <c:v>-7.7836984008662409</c:v>
                </c:pt>
                <c:pt idx="661">
                  <c:v>-7.7944627412269263</c:v>
                </c:pt>
                <c:pt idx="662">
                  <c:v>-7.8052270936110544</c:v>
                </c:pt>
                <c:pt idx="663">
                  <c:v>-7.8159914580183436</c:v>
                </c:pt>
                <c:pt idx="664">
                  <c:v>-7.8267558344485142</c:v>
                </c:pt>
                <c:pt idx="665">
                  <c:v>-7.8375202229012846</c:v>
                </c:pt>
                <c:pt idx="666">
                  <c:v>-7.8482846233763741</c:v>
                </c:pt>
                <c:pt idx="667">
                  <c:v>-7.859049035873503</c:v>
                </c:pt>
                <c:pt idx="668">
                  <c:v>-7.8698134603923897</c:v>
                </c:pt>
                <c:pt idx="669">
                  <c:v>-7.8805778969327536</c:v>
                </c:pt>
                <c:pt idx="670">
                  <c:v>-7.8913423454943148</c:v>
                </c:pt>
                <c:pt idx="671">
                  <c:v>-7.9021068060767918</c:v>
                </c:pt>
                <c:pt idx="672">
                  <c:v>-7.9128712786799049</c:v>
                </c:pt>
                <c:pt idx="673">
                  <c:v>-7.9236357633033725</c:v>
                </c:pt>
                <c:pt idx="674">
                  <c:v>-7.9344002599469139</c:v>
                </c:pt>
                <c:pt idx="675">
                  <c:v>-7.9451647686102493</c:v>
                </c:pt>
                <c:pt idx="676">
                  <c:v>-7.9559292892930973</c:v>
                </c:pt>
                <c:pt idx="677">
                  <c:v>-7.9666938219951779</c:v>
                </c:pt>
                <c:pt idx="678">
                  <c:v>-7.9774583667162098</c:v>
                </c:pt>
                <c:pt idx="679">
                  <c:v>-7.988222923455913</c:v>
                </c:pt>
                <c:pt idx="680">
                  <c:v>-7.9989874922140061</c:v>
                </c:pt>
                <c:pt idx="681">
                  <c:v>-8.0097520729902101</c:v>
                </c:pt>
                <c:pt idx="682">
                  <c:v>-8.0205166657842426</c:v>
                </c:pt>
                <c:pt idx="683">
                  <c:v>-8.031281270595823</c:v>
                </c:pt>
                <c:pt idx="684">
                  <c:v>-8.0420458874246723</c:v>
                </c:pt>
                <c:pt idx="685">
                  <c:v>-8.0528105162705081</c:v>
                </c:pt>
                <c:pt idx="686">
                  <c:v>-8.0635751571330516</c:v>
                </c:pt>
                <c:pt idx="687">
                  <c:v>-8.0743398100120203</c:v>
                </c:pt>
                <c:pt idx="688">
                  <c:v>-8.0851044749071352</c:v>
                </c:pt>
                <c:pt idx="689">
                  <c:v>-8.0958691518181141</c:v>
                </c:pt>
                <c:pt idx="690">
                  <c:v>-8.1066338407446779</c:v>
                </c:pt>
                <c:pt idx="691">
                  <c:v>-8.1173985416865442</c:v>
                </c:pt>
                <c:pt idx="692">
                  <c:v>-8.1281632546434341</c:v>
                </c:pt>
                <c:pt idx="693">
                  <c:v>-8.1389279796150671</c:v>
                </c:pt>
                <c:pt idx="694">
                  <c:v>-8.1496927166011623</c:v>
                </c:pt>
                <c:pt idx="695">
                  <c:v>-8.1604574656014393</c:v>
                </c:pt>
                <c:pt idx="696">
                  <c:v>-8.1712222266156154</c:v>
                </c:pt>
                <c:pt idx="697">
                  <c:v>-8.1819869996434118</c:v>
                </c:pt>
                <c:pt idx="698">
                  <c:v>-8.1927517846845479</c:v>
                </c:pt>
                <c:pt idx="699">
                  <c:v>-8.203516581738743</c:v>
                </c:pt>
                <c:pt idx="700">
                  <c:v>-8.2142813908057182</c:v>
                </c:pt>
                <c:pt idx="701">
                  <c:v>-8.225046211885191</c:v>
                </c:pt>
                <c:pt idx="702">
                  <c:v>-8.2358110449768809</c:v>
                </c:pt>
                <c:pt idx="703">
                  <c:v>-8.2465758900805071</c:v>
                </c:pt>
                <c:pt idx="704">
                  <c:v>-8.2573407471957907</c:v>
                </c:pt>
                <c:pt idx="705">
                  <c:v>-8.2681056163224493</c:v>
                </c:pt>
                <c:pt idx="706">
                  <c:v>-8.2788704974602041</c:v>
                </c:pt>
                <c:pt idx="707">
                  <c:v>-8.2896353906087725</c:v>
                </c:pt>
                <c:pt idx="708">
                  <c:v>-8.3004002957678757</c:v>
                </c:pt>
                <c:pt idx="709">
                  <c:v>-8.3111652129372331</c:v>
                </c:pt>
                <c:pt idx="710">
                  <c:v>-8.3219301421165639</c:v>
                </c:pt>
                <c:pt idx="711">
                  <c:v>-8.3326950833055875</c:v>
                </c:pt>
                <c:pt idx="712">
                  <c:v>-8.3434600365040232</c:v>
                </c:pt>
                <c:pt idx="713">
                  <c:v>-8.3542250017115904</c:v>
                </c:pt>
                <c:pt idx="714">
                  <c:v>-8.3649899789280084</c:v>
                </c:pt>
                <c:pt idx="715">
                  <c:v>-8.3757549681529966</c:v>
                </c:pt>
                <c:pt idx="716">
                  <c:v>-8.386519969386276</c:v>
                </c:pt>
                <c:pt idx="717">
                  <c:v>-8.3972849826275642</c:v>
                </c:pt>
                <c:pt idx="718">
                  <c:v>-8.4080500078765823</c:v>
                </c:pt>
                <c:pt idx="719">
                  <c:v>-8.4188150451330479</c:v>
                </c:pt>
                <c:pt idx="720">
                  <c:v>-8.4295800943966821</c:v>
                </c:pt>
                <c:pt idx="721">
                  <c:v>-8.4403451556672042</c:v>
                </c:pt>
                <c:pt idx="722">
                  <c:v>-8.4511102289443336</c:v>
                </c:pt>
                <c:pt idx="723">
                  <c:v>-8.4618753142277896</c:v>
                </c:pt>
                <c:pt idx="724">
                  <c:v>-8.4726404115172915</c:v>
                </c:pt>
                <c:pt idx="725">
                  <c:v>-8.4834055208125605</c:v>
                </c:pt>
                <c:pt idx="726">
                  <c:v>-8.4941706421133141</c:v>
                </c:pt>
                <c:pt idx="727">
                  <c:v>-8.5049357754192716</c:v>
                </c:pt>
                <c:pt idx="728">
                  <c:v>-8.5157009207301542</c:v>
                </c:pt>
                <c:pt idx="729">
                  <c:v>-8.5264660780456811</c:v>
                </c:pt>
                <c:pt idx="730">
                  <c:v>-8.5372312473655718</c:v>
                </c:pt>
                <c:pt idx="731">
                  <c:v>-8.5479964286895456</c:v>
                </c:pt>
                <c:pt idx="732">
                  <c:v>-8.5587616220173217</c:v>
                </c:pt>
                <c:pt idx="733">
                  <c:v>-8.5695268273486196</c:v>
                </c:pt>
                <c:pt idx="734">
                  <c:v>-8.5802920446831603</c:v>
                </c:pt>
                <c:pt idx="735">
                  <c:v>-8.5910572740206614</c:v>
                </c:pt>
                <c:pt idx="736">
                  <c:v>-8.6018225153608441</c:v>
                </c:pt>
                <c:pt idx="737">
                  <c:v>-8.6125877687034276</c:v>
                </c:pt>
                <c:pt idx="738">
                  <c:v>-8.6233530340481312</c:v>
                </c:pt>
                <c:pt idx="739">
                  <c:v>-8.6341183113946744</c:v>
                </c:pt>
                <c:pt idx="740">
                  <c:v>-8.6448836007427765</c:v>
                </c:pt>
                <c:pt idx="741">
                  <c:v>-8.6556489020921568</c:v>
                </c:pt>
                <c:pt idx="742">
                  <c:v>-8.6664142154425363</c:v>
                </c:pt>
                <c:pt idx="743">
                  <c:v>-8.6771795407936327</c:v>
                </c:pt>
                <c:pt idx="744">
                  <c:v>-8.6879448781451671</c:v>
                </c:pt>
                <c:pt idx="745">
                  <c:v>-8.6987102274968588</c:v>
                </c:pt>
                <c:pt idx="746">
                  <c:v>-8.7094755888484272</c:v>
                </c:pt>
                <c:pt idx="747">
                  <c:v>-8.7202409621995933</c:v>
                </c:pt>
                <c:pt idx="748">
                  <c:v>-8.7310063475500748</c:v>
                </c:pt>
                <c:pt idx="749">
                  <c:v>-8.7417717448995926</c:v>
                </c:pt>
                <c:pt idx="750">
                  <c:v>-8.7525371542478645</c:v>
                </c:pt>
                <c:pt idx="751">
                  <c:v>-8.7633025755946115</c:v>
                </c:pt>
                <c:pt idx="752">
                  <c:v>-8.7740680089395529</c:v>
                </c:pt>
                <c:pt idx="753">
                  <c:v>-8.7848334542824098</c:v>
                </c:pt>
                <c:pt idx="754">
                  <c:v>-8.7955989116228999</c:v>
                </c:pt>
                <c:pt idx="755">
                  <c:v>-8.8063643809607441</c:v>
                </c:pt>
                <c:pt idx="756">
                  <c:v>-8.817129862295662</c:v>
                </c:pt>
                <c:pt idx="757">
                  <c:v>-8.8278953556273709</c:v>
                </c:pt>
                <c:pt idx="758">
                  <c:v>-8.8386608609555939</c:v>
                </c:pt>
                <c:pt idx="759">
                  <c:v>-8.8494263782800484</c:v>
                </c:pt>
                <c:pt idx="760">
                  <c:v>-8.8601919076004538</c:v>
                </c:pt>
                <c:pt idx="761">
                  <c:v>-8.8709574489165313</c:v>
                </c:pt>
                <c:pt idx="762">
                  <c:v>-8.881723002228</c:v>
                </c:pt>
                <c:pt idx="763">
                  <c:v>-8.8924885675345795</c:v>
                </c:pt>
                <c:pt idx="764">
                  <c:v>-8.903254144835989</c:v>
                </c:pt>
                <c:pt idx="765">
                  <c:v>-8.9140197341319496</c:v>
                </c:pt>
                <c:pt idx="766">
                  <c:v>-8.9247853354221789</c:v>
                </c:pt>
                <c:pt idx="767">
                  <c:v>-8.935550948706398</c:v>
                </c:pt>
                <c:pt idx="768">
                  <c:v>-8.9463165739843262</c:v>
                </c:pt>
                <c:pt idx="769">
                  <c:v>-8.9570822112556829</c:v>
                </c:pt>
                <c:pt idx="770">
                  <c:v>-8.9678478605201892</c:v>
                </c:pt>
                <c:pt idx="771">
                  <c:v>-8.9786135217775627</c:v>
                </c:pt>
                <c:pt idx="772">
                  <c:v>-8.9893791950275244</c:v>
                </c:pt>
                <c:pt idx="773">
                  <c:v>-9.0001448802697936</c:v>
                </c:pt>
                <c:pt idx="774">
                  <c:v>-9.0109105775040916</c:v>
                </c:pt>
                <c:pt idx="775">
                  <c:v>-9.0216762867301359</c:v>
                </c:pt>
                <c:pt idx="776">
                  <c:v>-9.0324420079476475</c:v>
                </c:pt>
                <c:pt idx="777">
                  <c:v>-9.0432077411563458</c:v>
                </c:pt>
                <c:pt idx="778">
                  <c:v>-9.0539734863559502</c:v>
                </c:pt>
                <c:pt idx="779">
                  <c:v>-9.06473924354618</c:v>
                </c:pt>
                <c:pt idx="780">
                  <c:v>-9.0755050127267562</c:v>
                </c:pt>
                <c:pt idx="781">
                  <c:v>-9.0862707938973966</c:v>
                </c:pt>
                <c:pt idx="782">
                  <c:v>-9.097036587057822</c:v>
                </c:pt>
                <c:pt idx="783">
                  <c:v>-9.1078023922077538</c:v>
                </c:pt>
                <c:pt idx="784">
                  <c:v>-9.1185682093469094</c:v>
                </c:pt>
                <c:pt idx="785">
                  <c:v>-9.1293340384750099</c:v>
                </c:pt>
                <c:pt idx="786">
                  <c:v>-9.1400998795917747</c:v>
                </c:pt>
                <c:pt idx="787">
                  <c:v>-9.1508657326969232</c:v>
                </c:pt>
                <c:pt idx="788">
                  <c:v>-9.1616315977901746</c:v>
                </c:pt>
                <c:pt idx="789">
                  <c:v>-9.17239747487125</c:v>
                </c:pt>
                <c:pt idx="790">
                  <c:v>-9.1831633639398689</c:v>
                </c:pt>
                <c:pt idx="791">
                  <c:v>-9.1939292649957505</c:v>
                </c:pt>
                <c:pt idx="792">
                  <c:v>-9.2046951780386159</c:v>
                </c:pt>
                <c:pt idx="793">
                  <c:v>-9.2154611030681828</c:v>
                </c:pt>
                <c:pt idx="794">
                  <c:v>-9.2262270400841722</c:v>
                </c:pt>
                <c:pt idx="795">
                  <c:v>-9.2369929890863034</c:v>
                </c:pt>
                <c:pt idx="796">
                  <c:v>-9.2477589500742976</c:v>
                </c:pt>
                <c:pt idx="797">
                  <c:v>-9.2585249230478723</c:v>
                </c:pt>
                <c:pt idx="798">
                  <c:v>-9.2692909080067487</c:v>
                </c:pt>
                <c:pt idx="799">
                  <c:v>-9.2800569049506461</c:v>
                </c:pt>
                <c:pt idx="800">
                  <c:v>-9.2908229138792855</c:v>
                </c:pt>
                <c:pt idx="801">
                  <c:v>-9.3015889347923864</c:v>
                </c:pt>
                <c:pt idx="802">
                  <c:v>-9.312354967689668</c:v>
                </c:pt>
                <c:pt idx="803">
                  <c:v>-9.3231210125708497</c:v>
                </c:pt>
                <c:pt idx="804">
                  <c:v>-9.3338870694356508</c:v>
                </c:pt>
                <c:pt idx="805">
                  <c:v>-9.3446531382837925</c:v>
                </c:pt>
                <c:pt idx="806">
                  <c:v>-9.3554192191149941</c:v>
                </c:pt>
                <c:pt idx="807">
                  <c:v>-9.3661853119289766</c:v>
                </c:pt>
                <c:pt idx="808">
                  <c:v>-9.3769514167254577</c:v>
                </c:pt>
                <c:pt idx="809">
                  <c:v>-9.3877175335041585</c:v>
                </c:pt>
                <c:pt idx="810">
                  <c:v>-9.3984836622647983</c:v>
                </c:pt>
                <c:pt idx="811">
                  <c:v>-9.4092498030070981</c:v>
                </c:pt>
                <c:pt idx="812">
                  <c:v>-9.4200159557307774</c:v>
                </c:pt>
                <c:pt idx="813">
                  <c:v>-9.4307821204355555</c:v>
                </c:pt>
                <c:pt idx="814">
                  <c:v>-9.4415482971211517</c:v>
                </c:pt>
                <c:pt idx="815">
                  <c:v>-9.4523144857872872</c:v>
                </c:pt>
                <c:pt idx="816">
                  <c:v>-9.4630806864336812</c:v>
                </c:pt>
                <c:pt idx="817">
                  <c:v>-9.4738468990600531</c:v>
                </c:pt>
                <c:pt idx="818">
                  <c:v>-9.4846131236661222</c:v>
                </c:pt>
                <c:pt idx="819">
                  <c:v>-9.4953793602516097</c:v>
                </c:pt>
                <c:pt idx="820">
                  <c:v>-9.5061456088162348</c:v>
                </c:pt>
                <c:pt idx="821">
                  <c:v>-9.5169118693597188</c:v>
                </c:pt>
                <c:pt idx="822">
                  <c:v>-9.5276781418817809</c:v>
                </c:pt>
                <c:pt idx="823">
                  <c:v>-9.5384444263821404</c:v>
                </c:pt>
                <c:pt idx="824">
                  <c:v>-9.5492107228605168</c:v>
                </c:pt>
                <c:pt idx="825">
                  <c:v>-9.559977031316631</c:v>
                </c:pt>
                <c:pt idx="826">
                  <c:v>-9.5707433517502025</c:v>
                </c:pt>
                <c:pt idx="827">
                  <c:v>-9.5815096841609506</c:v>
                </c:pt>
                <c:pt idx="828">
                  <c:v>-9.5922760285485964</c:v>
                </c:pt>
                <c:pt idx="829">
                  <c:v>-9.6030423849128592</c:v>
                </c:pt>
                <c:pt idx="830">
                  <c:v>-9.6138087532534584</c:v>
                </c:pt>
                <c:pt idx="831">
                  <c:v>-9.6245751335701151</c:v>
                </c:pt>
                <c:pt idx="832">
                  <c:v>-9.6353415258625486</c:v>
                </c:pt>
                <c:pt idx="833">
                  <c:v>-9.6461079301304782</c:v>
                </c:pt>
                <c:pt idx="834">
                  <c:v>-9.6568743463736251</c:v>
                </c:pt>
                <c:pt idx="835">
                  <c:v>-9.6676407745917086</c:v>
                </c:pt>
                <c:pt idx="836">
                  <c:v>-9.678407214784448</c:v>
                </c:pt>
                <c:pt idx="837">
                  <c:v>-9.6891736669515627</c:v>
                </c:pt>
                <c:pt idx="838">
                  <c:v>-9.6999401310927738</c:v>
                </c:pt>
                <c:pt idx="839">
                  <c:v>-9.7107066072078023</c:v>
                </c:pt>
                <c:pt idx="840">
                  <c:v>-9.7214730952963659</c:v>
                </c:pt>
                <c:pt idx="841">
                  <c:v>-9.7322395953581857</c:v>
                </c:pt>
                <c:pt idx="842">
                  <c:v>-9.7430061073929828</c:v>
                </c:pt>
                <c:pt idx="843">
                  <c:v>-9.7537726314004747</c:v>
                </c:pt>
                <c:pt idx="844">
                  <c:v>-9.7645391673803825</c:v>
                </c:pt>
                <c:pt idx="845">
                  <c:v>-9.7753057153324274</c:v>
                </c:pt>
                <c:pt idx="846">
                  <c:v>-9.7860722752563287</c:v>
                </c:pt>
                <c:pt idx="847">
                  <c:v>-9.7968388471518058</c:v>
                </c:pt>
                <c:pt idx="848">
                  <c:v>-9.8076054310185778</c:v>
                </c:pt>
                <c:pt idx="849">
                  <c:v>-9.8183720268563661</c:v>
                </c:pt>
                <c:pt idx="850">
                  <c:v>-9.8291386346648899</c:v>
                </c:pt>
                <c:pt idx="851">
                  <c:v>-9.8399052544438703</c:v>
                </c:pt>
                <c:pt idx="852">
                  <c:v>-9.8506718861930267</c:v>
                </c:pt>
                <c:pt idx="853">
                  <c:v>-9.8614385299120784</c:v>
                </c:pt>
                <c:pt idx="854">
                  <c:v>-9.8722051856007464</c:v>
                </c:pt>
                <c:pt idx="855">
                  <c:v>-9.8829718532587503</c:v>
                </c:pt>
                <c:pt idx="856">
                  <c:v>-9.8937385328858092</c:v>
                </c:pt>
                <c:pt idx="857">
                  <c:v>-9.9045052244816443</c:v>
                </c:pt>
                <c:pt idx="858">
                  <c:v>-9.9152719280459749</c:v>
                </c:pt>
                <c:pt idx="859">
                  <c:v>-9.9260386435785222</c:v>
                </c:pt>
                <c:pt idx="860">
                  <c:v>-9.9368053710790054</c:v>
                </c:pt>
                <c:pt idx="861">
                  <c:v>-9.947572110547144</c:v>
                </c:pt>
                <c:pt idx="862">
                  <c:v>-9.9583388619826589</c:v>
                </c:pt>
                <c:pt idx="863">
                  <c:v>-9.9691056253852697</c:v>
                </c:pt>
                <c:pt idx="864">
                  <c:v>-9.9798724007546973</c:v>
                </c:pt>
                <c:pt idx="865">
                  <c:v>-9.9906391880906611</c:v>
                </c:pt>
                <c:pt idx="866">
                  <c:v>-10.00140598739288</c:v>
                </c:pt>
                <c:pt idx="867">
                  <c:v>-10.012172798661076</c:v>
                </c:pt>
                <c:pt idx="868">
                  <c:v>-10.022939621894968</c:v>
                </c:pt>
                <c:pt idx="869">
                  <c:v>-10.033706457094276</c:v>
                </c:pt>
                <c:pt idx="870">
                  <c:v>-10.04447330425872</c:v>
                </c:pt>
                <c:pt idx="871">
                  <c:v>-10.055240163388021</c:v>
                </c:pt>
                <c:pt idx="872">
                  <c:v>-10.066007034481897</c:v>
                </c:pt>
                <c:pt idx="873">
                  <c:v>-10.076773917540072</c:v>
                </c:pt>
                <c:pt idx="874">
                  <c:v>-10.087540812562262</c:v>
                </c:pt>
                <c:pt idx="875">
                  <c:v>-10.098307719548188</c:v>
                </c:pt>
                <c:pt idx="876">
                  <c:v>-10.109074638497573</c:v>
                </c:pt>
                <c:pt idx="877">
                  <c:v>-10.119841569410132</c:v>
                </c:pt>
                <c:pt idx="878">
                  <c:v>-10.13060851228559</c:v>
                </c:pt>
                <c:pt idx="879">
                  <c:v>-10.141375467123664</c:v>
                </c:pt>
                <c:pt idx="880">
                  <c:v>-10.152142433924075</c:v>
                </c:pt>
                <c:pt idx="881">
                  <c:v>-10.162909412686544</c:v>
                </c:pt>
                <c:pt idx="882">
                  <c:v>-10.17367640341079</c:v>
                </c:pt>
                <c:pt idx="883">
                  <c:v>-10.184443406096532</c:v>
                </c:pt>
                <c:pt idx="884">
                  <c:v>-10.195210420743493</c:v>
                </c:pt>
                <c:pt idx="885">
                  <c:v>-10.20597744735139</c:v>
                </c:pt>
                <c:pt idx="886">
                  <c:v>-10.216744485919946</c:v>
                </c:pt>
                <c:pt idx="887">
                  <c:v>-10.22751153644888</c:v>
                </c:pt>
                <c:pt idx="888">
                  <c:v>-10.238278598937912</c:v>
                </c:pt>
                <c:pt idx="889">
                  <c:v>-10.249045673386762</c:v>
                </c:pt>
                <c:pt idx="890">
                  <c:v>-10.25981275979515</c:v>
                </c:pt>
                <c:pt idx="891">
                  <c:v>-10.270579858162796</c:v>
                </c:pt>
                <c:pt idx="892">
                  <c:v>-10.281346968489421</c:v>
                </c:pt>
                <c:pt idx="893">
                  <c:v>-10.292114090774744</c:v>
                </c:pt>
                <c:pt idx="894">
                  <c:v>-10.302881225018487</c:v>
                </c:pt>
                <c:pt idx="895">
                  <c:v>-10.313648371220367</c:v>
                </c:pt>
                <c:pt idx="896">
                  <c:v>-10.324415529380108</c:v>
                </c:pt>
                <c:pt idx="897">
                  <c:v>-10.335182699497427</c:v>
                </c:pt>
                <c:pt idx="898">
                  <c:v>-10.345949881572045</c:v>
                </c:pt>
                <c:pt idx="899">
                  <c:v>-10.356717075603683</c:v>
                </c:pt>
                <c:pt idx="900">
                  <c:v>-10.367484281592061</c:v>
                </c:pt>
                <c:pt idx="901">
                  <c:v>-10.378251499536898</c:v>
                </c:pt>
                <c:pt idx="902">
                  <c:v>-10.389018729437915</c:v>
                </c:pt>
                <c:pt idx="903">
                  <c:v>-10.399785971294833</c:v>
                </c:pt>
                <c:pt idx="904">
                  <c:v>-10.410553225107371</c:v>
                </c:pt>
                <c:pt idx="905">
                  <c:v>-10.421320490875249</c:v>
                </c:pt>
                <c:pt idx="906">
                  <c:v>-10.432087768598189</c:v>
                </c:pt>
                <c:pt idx="907">
                  <c:v>-10.442855058275908</c:v>
                </c:pt>
                <c:pt idx="908">
                  <c:v>-10.453622359908129</c:v>
                </c:pt>
                <c:pt idx="909">
                  <c:v>-10.464389673494573</c:v>
                </c:pt>
                <c:pt idx="910">
                  <c:v>-10.475156999034956</c:v>
                </c:pt>
                <c:pt idx="911">
                  <c:v>-10.485924336529003</c:v>
                </c:pt>
                <c:pt idx="912">
                  <c:v>-10.49669168597643</c:v>
                </c:pt>
                <c:pt idx="913">
                  <c:v>-10.50745904737696</c:v>
                </c:pt>
                <c:pt idx="914">
                  <c:v>-10.518226420730311</c:v>
                </c:pt>
                <c:pt idx="915">
                  <c:v>-10.528993806036206</c:v>
                </c:pt>
                <c:pt idx="916">
                  <c:v>-10.539761203294365</c:v>
                </c:pt>
                <c:pt idx="917">
                  <c:v>-10.550528612504506</c:v>
                </c:pt>
                <c:pt idx="918">
                  <c:v>-10.56129603366635</c:v>
                </c:pt>
                <c:pt idx="919">
                  <c:v>-10.572063466779618</c:v>
                </c:pt>
                <c:pt idx="920">
                  <c:v>-10.582830911844029</c:v>
                </c:pt>
                <c:pt idx="921">
                  <c:v>-10.593598368859304</c:v>
                </c:pt>
                <c:pt idx="922">
                  <c:v>-10.604365837825164</c:v>
                </c:pt>
                <c:pt idx="923">
                  <c:v>-10.615133318741327</c:v>
                </c:pt>
                <c:pt idx="924">
                  <c:v>-10.625900811607515</c:v>
                </c:pt>
                <c:pt idx="925">
                  <c:v>-10.636668316423448</c:v>
                </c:pt>
                <c:pt idx="926">
                  <c:v>-10.647435833188846</c:v>
                </c:pt>
                <c:pt idx="927">
                  <c:v>-10.658203361903428</c:v>
                </c:pt>
                <c:pt idx="928">
                  <c:v>-10.668970902566917</c:v>
                </c:pt>
                <c:pt idx="929">
                  <c:v>-10.679738455179033</c:v>
                </c:pt>
                <c:pt idx="930">
                  <c:v>-10.690506019739495</c:v>
                </c:pt>
                <c:pt idx="931">
                  <c:v>-10.701273596248022</c:v>
                </c:pt>
                <c:pt idx="932">
                  <c:v>-10.712041184704336</c:v>
                </c:pt>
                <c:pt idx="933">
                  <c:v>-10.722808785108159</c:v>
                </c:pt>
                <c:pt idx="934">
                  <c:v>-10.733576397459208</c:v>
                </c:pt>
                <c:pt idx="935">
                  <c:v>-10.744344021757206</c:v>
                </c:pt>
                <c:pt idx="936">
                  <c:v>-10.755111658001871</c:v>
                </c:pt>
                <c:pt idx="937">
                  <c:v>-10.765879306192923</c:v>
                </c:pt>
                <c:pt idx="938">
                  <c:v>-10.776646966330086</c:v>
                </c:pt>
                <c:pt idx="939">
                  <c:v>-10.787414638413075</c:v>
                </c:pt>
                <c:pt idx="940">
                  <c:v>-10.798182322441615</c:v>
                </c:pt>
                <c:pt idx="941">
                  <c:v>-10.808950018415425</c:v>
                </c:pt>
                <c:pt idx="942">
                  <c:v>-10.819717726334224</c:v>
                </c:pt>
                <c:pt idx="943">
                  <c:v>-10.830485446197732</c:v>
                </c:pt>
                <c:pt idx="944">
                  <c:v>-10.841253178005672</c:v>
                </c:pt>
                <c:pt idx="945">
                  <c:v>-10.852020921757763</c:v>
                </c:pt>
                <c:pt idx="946">
                  <c:v>-10.862788677453723</c:v>
                </c:pt>
                <c:pt idx="947">
                  <c:v>-10.873556445093277</c:v>
                </c:pt>
                <c:pt idx="948">
                  <c:v>-10.88432422467614</c:v>
                </c:pt>
                <c:pt idx="949">
                  <c:v>-10.895092016202037</c:v>
                </c:pt>
                <c:pt idx="950">
                  <c:v>-10.905859819670686</c:v>
                </c:pt>
                <c:pt idx="951">
                  <c:v>-10.916627635081808</c:v>
                </c:pt>
                <c:pt idx="952">
                  <c:v>-10.927395462435122</c:v>
                </c:pt>
                <c:pt idx="953">
                  <c:v>-10.93816330173035</c:v>
                </c:pt>
                <c:pt idx="954">
                  <c:v>-10.948931152967212</c:v>
                </c:pt>
                <c:pt idx="955">
                  <c:v>-10.959699016145429</c:v>
                </c:pt>
                <c:pt idx="956">
                  <c:v>-10.970466891264719</c:v>
                </c:pt>
                <c:pt idx="957">
                  <c:v>-10.981234778324804</c:v>
                </c:pt>
                <c:pt idx="958">
                  <c:v>-10.992002677325406</c:v>
                </c:pt>
                <c:pt idx="959">
                  <c:v>-11.002770588266243</c:v>
                </c:pt>
                <c:pt idx="960">
                  <c:v>-11.013538511147036</c:v>
                </c:pt>
                <c:pt idx="961">
                  <c:v>-11.024306445967506</c:v>
                </c:pt>
                <c:pt idx="962">
                  <c:v>-11.035074392727372</c:v>
                </c:pt>
                <c:pt idx="963">
                  <c:v>-11.045842351426355</c:v>
                </c:pt>
                <c:pt idx="964">
                  <c:v>-11.056610322064175</c:v>
                </c:pt>
                <c:pt idx="965">
                  <c:v>-11.067378304640554</c:v>
                </c:pt>
                <c:pt idx="966">
                  <c:v>-11.078146299155211</c:v>
                </c:pt>
                <c:pt idx="967">
                  <c:v>-11.088914305607867</c:v>
                </c:pt>
                <c:pt idx="968">
                  <c:v>-11.099682323998243</c:v>
                </c:pt>
                <c:pt idx="969">
                  <c:v>-11.110450354326058</c:v>
                </c:pt>
                <c:pt idx="970">
                  <c:v>-11.121218396591033</c:v>
                </c:pt>
                <c:pt idx="971">
                  <c:v>-11.131986450792889</c:v>
                </c:pt>
                <c:pt idx="972">
                  <c:v>-11.142754516931346</c:v>
                </c:pt>
                <c:pt idx="973">
                  <c:v>-11.153522595006123</c:v>
                </c:pt>
                <c:pt idx="974">
                  <c:v>-11.164290685016942</c:v>
                </c:pt>
                <c:pt idx="975">
                  <c:v>-11.175058786963524</c:v>
                </c:pt>
                <c:pt idx="976">
                  <c:v>-11.185826900845589</c:v>
                </c:pt>
                <c:pt idx="977">
                  <c:v>-11.196595026662857</c:v>
                </c:pt>
                <c:pt idx="978">
                  <c:v>-11.207363164415048</c:v>
                </c:pt>
                <c:pt idx="979">
                  <c:v>-11.218131314101882</c:v>
                </c:pt>
                <c:pt idx="980">
                  <c:v>-11.228899475723081</c:v>
                </c:pt>
                <c:pt idx="981">
                  <c:v>-11.239667649278365</c:v>
                </c:pt>
                <c:pt idx="982">
                  <c:v>-11.250435834767455</c:v>
                </c:pt>
                <c:pt idx="983">
                  <c:v>-11.26120403219007</c:v>
                </c:pt>
                <c:pt idx="984">
                  <c:v>-11.271972241545932</c:v>
                </c:pt>
                <c:pt idx="985">
                  <c:v>-11.282740462834759</c:v>
                </c:pt>
                <c:pt idx="986">
                  <c:v>-11.293508696056275</c:v>
                </c:pt>
                <c:pt idx="987">
                  <c:v>-11.304276941210198</c:v>
                </c:pt>
                <c:pt idx="988">
                  <c:v>-11.315045198296248</c:v>
                </c:pt>
                <c:pt idx="989">
                  <c:v>-11.325813467314148</c:v>
                </c:pt>
                <c:pt idx="990">
                  <c:v>-11.336581748263617</c:v>
                </c:pt>
                <c:pt idx="991">
                  <c:v>-11.347350041144376</c:v>
                </c:pt>
                <c:pt idx="992">
                  <c:v>-11.358118345956145</c:v>
                </c:pt>
                <c:pt idx="993">
                  <c:v>-11.368886662698644</c:v>
                </c:pt>
                <c:pt idx="994">
                  <c:v>-11.379654991371595</c:v>
                </c:pt>
                <c:pt idx="995">
                  <c:v>-11.390423331974716</c:v>
                </c:pt>
                <c:pt idx="996">
                  <c:v>-11.401191684507729</c:v>
                </c:pt>
                <c:pt idx="997">
                  <c:v>-11.411960048970355</c:v>
                </c:pt>
                <c:pt idx="998">
                  <c:v>-11.422728425362315</c:v>
                </c:pt>
                <c:pt idx="999">
                  <c:v>-11.433496813683329</c:v>
                </c:pt>
                <c:pt idx="1000">
                  <c:v>-11.444265213933116</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100.55190764607381</c:v>
                </c:pt>
                <c:pt idx="1">
                  <c:v>100.92585370536733</c:v>
                </c:pt>
                <c:pt idx="2">
                  <c:v>101.29933479085183</c:v>
                </c:pt>
                <c:pt idx="3">
                  <c:v>101.67235239427049</c:v>
                </c:pt>
                <c:pt idx="4">
                  <c:v>102.04490800055667</c:v>
                </c:pt>
                <c:pt idx="5">
                  <c:v>102.41700308787632</c:v>
                </c:pt>
                <c:pt idx="6">
                  <c:v>102.78863912766994</c:v>
                </c:pt>
                <c:pt idx="7">
                  <c:v>103.15981758469428</c:v>
                </c:pt>
                <c:pt idx="8">
                  <c:v>103.53053991706378</c:v>
                </c:pt>
                <c:pt idx="9">
                  <c:v>103.90080757629151</c:v>
                </c:pt>
                <c:pt idx="10">
                  <c:v>104.27062200733002</c:v>
                </c:pt>
                <c:pt idx="11">
                  <c:v>104.63998464656093</c:v>
                </c:pt>
                <c:pt idx="12">
                  <c:v>105.0088969198297</c:v>
                </c:pt>
                <c:pt idx="13">
                  <c:v>105.37736024462865</c:v>
                </c:pt>
                <c:pt idx="14">
                  <c:v>105.74537603223341</c:v>
                </c:pt>
                <c:pt idx="15">
                  <c:v>106.11294568773982</c:v>
                </c:pt>
                <c:pt idx="16">
                  <c:v>106.48007061010063</c:v>
                </c:pt>
                <c:pt idx="17">
                  <c:v>106.8467521921619</c:v>
                </c:pt>
                <c:pt idx="18">
                  <c:v>107.21299182069916</c:v>
                </c:pt>
                <c:pt idx="19">
                  <c:v>107.57879087645328</c:v>
                </c:pt>
                <c:pt idx="20">
                  <c:v>107.94415073416606</c:v>
                </c:pt>
                <c:pt idx="21">
                  <c:v>108.30907276364751</c:v>
                </c:pt>
                <c:pt idx="22">
                  <c:v>108.6735583308209</c:v>
                </c:pt>
                <c:pt idx="23">
                  <c:v>109.03760879668087</c:v>
                </c:pt>
                <c:pt idx="24">
                  <c:v>109.40122551627368</c:v>
                </c:pt>
                <c:pt idx="25">
                  <c:v>109.76440983873258</c:v>
                </c:pt>
                <c:pt idx="26">
                  <c:v>110.12716310731292</c:v>
                </c:pt>
                <c:pt idx="27">
                  <c:v>110.48948665942707</c:v>
                </c:pt>
                <c:pt idx="28">
                  <c:v>110.85138182667896</c:v>
                </c:pt>
                <c:pt idx="29">
                  <c:v>111.21284993489841</c:v>
                </c:pt>
                <c:pt idx="30">
                  <c:v>111.57389230417529</c:v>
                </c:pt>
                <c:pt idx="31">
                  <c:v>111.93451024889328</c:v>
                </c:pt>
                <c:pt idx="32">
                  <c:v>112.2947050777635</c:v>
                </c:pt>
                <c:pt idx="33">
                  <c:v>112.65447809385783</c:v>
                </c:pt>
                <c:pt idx="34">
                  <c:v>113.01383059464204</c:v>
                </c:pt>
                <c:pt idx="35">
                  <c:v>113.3727638720086</c:v>
                </c:pt>
                <c:pt idx="36">
                  <c:v>113.7312792123093</c:v>
                </c:pt>
                <c:pt idx="37">
                  <c:v>114.08937789638765</c:v>
                </c:pt>
                <c:pt idx="38">
                  <c:v>114.44706119961097</c:v>
                </c:pt>
                <c:pt idx="39">
                  <c:v>114.80433039190235</c:v>
                </c:pt>
                <c:pt idx="40">
                  <c:v>115.16118673777227</c:v>
                </c:pt>
                <c:pt idx="41">
                  <c:v>115.51763149635003</c:v>
                </c:pt>
                <c:pt idx="42">
                  <c:v>115.87366592141504</c:v>
                </c:pt>
                <c:pt idx="43">
                  <c:v>116.22929126142772</c:v>
                </c:pt>
                <c:pt idx="44">
                  <c:v>116.58450875956028</c:v>
                </c:pt>
                <c:pt idx="45">
                  <c:v>116.9393196537273</c:v>
                </c:pt>
                <c:pt idx="46">
                  <c:v>117.29372517661598</c:v>
                </c:pt>
                <c:pt idx="47">
                  <c:v>117.6477265557163</c:v>
                </c:pt>
                <c:pt idx="48">
                  <c:v>118.00132501335088</c:v>
                </c:pt>
                <c:pt idx="49">
                  <c:v>118.35452176670459</c:v>
                </c:pt>
                <c:pt idx="50">
                  <c:v>118.70731802785411</c:v>
                </c:pt>
                <c:pt idx="51">
                  <c:v>119.05971500379711</c:v>
                </c:pt>
                <c:pt idx="52">
                  <c:v>119.41171389648126</c:v>
                </c:pt>
                <c:pt idx="53">
                  <c:v>119.76331590283313</c:v>
                </c:pt>
                <c:pt idx="54">
                  <c:v>120.11452221478673</c:v>
                </c:pt>
                <c:pt idx="55">
                  <c:v>120.46533401931198</c:v>
                </c:pt>
                <c:pt idx="56">
                  <c:v>120.81575249844292</c:v>
                </c:pt>
                <c:pt idx="57">
                  <c:v>121.16577882930569</c:v>
                </c:pt>
                <c:pt idx="58">
                  <c:v>121.51541418414639</c:v>
                </c:pt>
                <c:pt idx="59">
                  <c:v>121.86465973035865</c:v>
                </c:pt>
                <c:pt idx="60">
                  <c:v>122.21351663051111</c:v>
                </c:pt>
                <c:pt idx="61">
                  <c:v>122.56198604237458</c:v>
                </c:pt>
                <c:pt idx="62">
                  <c:v>122.91006911894915</c:v>
                </c:pt>
                <c:pt idx="63">
                  <c:v>123.25776700849097</c:v>
                </c:pt>
                <c:pt idx="64">
                  <c:v>123.60508085453895</c:v>
                </c:pt>
                <c:pt idx="65">
                  <c:v>123.95201179594123</c:v>
                </c:pt>
                <c:pt idx="66">
                  <c:v>124.29856096688142</c:v>
                </c:pt>
                <c:pt idx="67">
                  <c:v>124.64472949690477</c:v>
                </c:pt>
                <c:pt idx="68">
                  <c:v>124.99051851094404</c:v>
                </c:pt>
                <c:pt idx="69">
                  <c:v>125.33592912934523</c:v>
                </c:pt>
                <c:pt idx="70">
                  <c:v>125.68096246789318</c:v>
                </c:pt>
                <c:pt idx="71">
                  <c:v>126.02561963783691</c:v>
                </c:pt>
                <c:pt idx="72">
                  <c:v>126.36990174591486</c:v>
                </c:pt>
                <c:pt idx="73">
                  <c:v>126.71380989437986</c:v>
                </c:pt>
                <c:pt idx="74">
                  <c:v>127.05734518102408</c:v>
                </c:pt>
                <c:pt idx="75">
                  <c:v>127.40050869920358</c:v>
                </c:pt>
                <c:pt idx="76">
                  <c:v>127.74330153786298</c:v>
                </c:pt>
                <c:pt idx="77">
                  <c:v>128.08572478155966</c:v>
                </c:pt>
                <c:pt idx="78">
                  <c:v>128.42777951048802</c:v>
                </c:pt>
                <c:pt idx="79">
                  <c:v>128.76946680050344</c:v>
                </c:pt>
                <c:pt idx="80">
                  <c:v>129.11078772314619</c:v>
                </c:pt>
                <c:pt idx="81">
                  <c:v>129.45174334566502</c:v>
                </c:pt>
                <c:pt idx="82">
                  <c:v>129.79233473104077</c:v>
                </c:pt>
                <c:pt idx="83">
                  <c:v>130.13256293800964</c:v>
                </c:pt>
                <c:pt idx="84">
                  <c:v>130.47242902108644</c:v>
                </c:pt>
                <c:pt idx="85">
                  <c:v>130.81193403058762</c:v>
                </c:pt>
                <c:pt idx="86">
                  <c:v>131.15107901265418</c:v>
                </c:pt>
                <c:pt idx="87">
                  <c:v>131.4898650092743</c:v>
                </c:pt>
                <c:pt idx="88">
                  <c:v>131.828293058306</c:v>
                </c:pt>
                <c:pt idx="89">
                  <c:v>132.16636419349956</c:v>
                </c:pt>
                <c:pt idx="90">
                  <c:v>132.5040794445197</c:v>
                </c:pt>
                <c:pt idx="91">
                  <c:v>132.84143983696782</c:v>
                </c:pt>
                <c:pt idx="92">
                  <c:v>133.17844639240386</c:v>
                </c:pt>
                <c:pt idx="93">
                  <c:v>133.51510012836815</c:v>
                </c:pt>
                <c:pt idx="94">
                  <c:v>133.8514020584031</c:v>
                </c:pt>
                <c:pt idx="95">
                  <c:v>134.18735319207471</c:v>
                </c:pt>
                <c:pt idx="96">
                  <c:v>134.52295453499397</c:v>
                </c:pt>
                <c:pt idx="97">
                  <c:v>134.85820708883804</c:v>
                </c:pt>
                <c:pt idx="98">
                  <c:v>135.19311185137138</c:v>
                </c:pt>
                <c:pt idx="99">
                  <c:v>135.52766981646676</c:v>
                </c:pt>
                <c:pt idx="100">
                  <c:v>135.86188197412594</c:v>
                </c:pt>
                <c:pt idx="101">
                  <c:v>139.18506052527101</c:v>
                </c:pt>
                <c:pt idx="102">
                  <c:v>142.47429287036471</c:v>
                </c:pt>
                <c:pt idx="103">
                  <c:v>145.73053387857243</c:v>
                </c:pt>
                <c:pt idx="104">
                  <c:v>148.95470227547415</c:v>
                </c:pt>
                <c:pt idx="105">
                  <c:v>152.14768250434443</c:v>
                </c:pt>
                <c:pt idx="106">
                  <c:v>155.31032646895665</c:v>
                </c:pt>
                <c:pt idx="107">
                  <c:v>158.44345516689319</c:v>
                </c:pt>
                <c:pt idx="108">
                  <c:v>161.54786022155599</c:v>
                </c:pt>
                <c:pt idx="109">
                  <c:v>164.6243053203618</c:v>
                </c:pt>
                <c:pt idx="110">
                  <c:v>167.67352756596662</c:v>
                </c:pt>
                <c:pt idx="111">
                  <c:v>170.69623874678561</c:v>
                </c:pt>
                <c:pt idx="112">
                  <c:v>173.69312653255162</c:v>
                </c:pt>
                <c:pt idx="113">
                  <c:v>176.66485560018222</c:v>
                </c:pt>
                <c:pt idx="114">
                  <c:v>179.61206869479562</c:v>
                </c:pt>
                <c:pt idx="115">
                  <c:v>182.53538763032586</c:v>
                </c:pt>
                <c:pt idx="116">
                  <c:v>185.43541423383371</c:v>
                </c:pt>
                <c:pt idx="117">
                  <c:v>188.31273123728724</c:v>
                </c:pt>
                <c:pt idx="118">
                  <c:v>191.16790312029181</c:v>
                </c:pt>
                <c:pt idx="119">
                  <c:v>194.00147690698219</c:v>
                </c:pt>
                <c:pt idx="120">
                  <c:v>196.81398292004411</c:v>
                </c:pt>
                <c:pt idx="121">
                  <c:v>199.60593549460953</c:v>
                </c:pt>
                <c:pt idx="122">
                  <c:v>202.37783365456511</c:v>
                </c:pt>
                <c:pt idx="123">
                  <c:v>205.130161753626</c:v>
                </c:pt>
                <c:pt idx="124">
                  <c:v>207.8633900833552</c:v>
                </c:pt>
                <c:pt idx="125">
                  <c:v>210.57797545015134</c:v>
                </c:pt>
                <c:pt idx="126">
                  <c:v>213.27436172308254</c:v>
                </c:pt>
                <c:pt idx="127">
                  <c:v>215.95298035431091</c:v>
                </c:pt>
                <c:pt idx="128">
                  <c:v>218.61425087372962</c:v>
                </c:pt>
                <c:pt idx="129">
                  <c:v>221.25858135932148</c:v>
                </c:pt>
                <c:pt idx="130">
                  <c:v>223.88636888464359</c:v>
                </c:pt>
                <c:pt idx="131">
                  <c:v>226.49799994474643</c:v>
                </c:pt>
                <c:pt idx="132">
                  <c:v>229.0938508617472</c:v>
                </c:pt>
                <c:pt idx="133">
                  <c:v>231.67428817119421</c:v>
                </c:pt>
                <c:pt idx="134">
                  <c:v>234.23966899028343</c:v>
                </c:pt>
                <c:pt idx="135">
                  <c:v>236.79034136891792</c:v>
                </c:pt>
                <c:pt idx="136">
                  <c:v>239.32664462453445</c:v>
                </c:pt>
                <c:pt idx="137">
                  <c:v>241.84890966156186</c:v>
                </c:pt>
                <c:pt idx="138">
                  <c:v>244.35745927631802</c:v>
                </c:pt>
                <c:pt idx="139">
                  <c:v>246.85260844810043</c:v>
                </c:pt>
                <c:pt idx="140">
                  <c:v>249.33466461717578</c:v>
                </c:pt>
                <c:pt idx="141">
                  <c:v>251.80392795032816</c:v>
                </c:pt>
                <c:pt idx="142">
                  <c:v>254.26069159458282</c:v>
                </c:pt>
                <c:pt idx="143">
                  <c:v>256.70524191968178</c:v>
                </c:pt>
                <c:pt idx="144">
                  <c:v>259.13785874985075</c:v>
                </c:pt>
                <c:pt idx="145">
                  <c:v>261.55881558536072</c:v>
                </c:pt>
                <c:pt idx="146">
                  <c:v>263.96837981435442</c:v>
                </c:pt>
                <c:pt idx="147">
                  <c:v>266.3668129153773</c:v>
                </c:pt>
                <c:pt idx="148">
                  <c:v>268.75437065102165</c:v>
                </c:pt>
                <c:pt idx="149">
                  <c:v>271.13130325306571</c:v>
                </c:pt>
                <c:pt idx="150">
                  <c:v>273.49785559946184</c:v>
                </c:pt>
                <c:pt idx="151">
                  <c:v>275.85426738350333</c:v>
                </c:pt>
                <c:pt idx="152">
                  <c:v>278.20077327547398</c:v>
                </c:pt>
                <c:pt idx="153">
                  <c:v>280.5376030770629</c:v>
                </c:pt>
                <c:pt idx="154">
                  <c:v>282.86498186880226</c:v>
                </c:pt>
                <c:pt idx="155">
                  <c:v>285.18313015076603</c:v>
                </c:pt>
                <c:pt idx="156">
                  <c:v>287.49226397674522</c:v>
                </c:pt>
                <c:pt idx="157">
                  <c:v>289.7925950820952</c:v>
                </c:pt>
                <c:pt idx="158">
                  <c:v>292.08433100542965</c:v>
                </c:pt>
                <c:pt idx="159">
                  <c:v>294.36767520431647</c:v>
                </c:pt>
                <c:pt idx="160">
                  <c:v>296.64282716511053</c:v>
                </c:pt>
                <c:pt idx="161">
                  <c:v>298.90998250703768</c:v>
                </c:pt>
                <c:pt idx="162">
                  <c:v>301.16933308062596</c:v>
                </c:pt>
                <c:pt idx="163">
                  <c:v>303.42106706055768</c:v>
                </c:pt>
                <c:pt idx="164">
                  <c:v>305.66536903299732</c:v>
                </c:pt>
                <c:pt idx="165">
                  <c:v>307.90242007742751</c:v>
                </c:pt>
                <c:pt idx="166">
                  <c:v>310.13239784300464</c:v>
                </c:pt>
                <c:pt idx="167">
                  <c:v>312.35547661942275</c:v>
                </c:pt>
                <c:pt idx="168">
                  <c:v>314.57182740225107</c:v>
                </c:pt>
                <c:pt idx="169">
                  <c:v>316.7816179526867</c:v>
                </c:pt>
                <c:pt idx="170">
                  <c:v>318.98501285163746</c:v>
                </c:pt>
                <c:pt idx="171">
                  <c:v>321.18217354802471</c:v>
                </c:pt>
                <c:pt idx="172">
                  <c:v>323.37325840116711</c:v>
                </c:pt>
                <c:pt idx="173">
                  <c:v>325.55842271707729</c:v>
                </c:pt>
                <c:pt idx="174">
                  <c:v>327.73781877847279</c:v>
                </c:pt>
                <c:pt idx="175">
                  <c:v>329.91159586827092</c:v>
                </c:pt>
                <c:pt idx="176">
                  <c:v>332.07990028630377</c:v>
                </c:pt>
                <c:pt idx="177">
                  <c:v>334.24287535895542</c:v>
                </c:pt>
                <c:pt idx="178">
                  <c:v>336.40066144138899</c:v>
                </c:pt>
                <c:pt idx="179">
                  <c:v>338.55339591199544</c:v>
                </c:pt>
                <c:pt idx="180">
                  <c:v>340.7012131586622</c:v>
                </c:pt>
                <c:pt idx="181">
                  <c:v>342.84424455642647</c:v>
                </c:pt>
                <c:pt idx="182">
                  <c:v>344.98261843604809</c:v>
                </c:pt>
                <c:pt idx="183">
                  <c:v>347.11646004301122</c:v>
                </c:pt>
                <c:pt idx="184">
                  <c:v>349.24589148644651</c:v>
                </c:pt>
                <c:pt idx="185">
                  <c:v>351.37103167745562</c:v>
                </c:pt>
                <c:pt idx="186">
                  <c:v>353.4919962563261</c:v>
                </c:pt>
                <c:pt idx="187">
                  <c:v>355.60889750814681</c:v>
                </c:pt>
                <c:pt idx="188">
                  <c:v>357.72184426638091</c:v>
                </c:pt>
                <c:pt idx="189">
                  <c:v>359.83094180402861</c:v>
                </c:pt>
                <c:pt idx="190">
                  <c:v>361.93629171212478</c:v>
                </c:pt>
                <c:pt idx="191">
                  <c:v>364.03799176547329</c:v>
                </c:pt>
                <c:pt idx="192">
                  <c:v>366.13613577572903</c:v>
                </c:pt>
                <c:pt idx="193">
                  <c:v>368.23081343220872</c:v>
                </c:pt>
                <c:pt idx="194">
                  <c:v>370.32211013114733</c:v>
                </c:pt>
                <c:pt idx="195">
                  <c:v>372.4101067945254</c:v>
                </c:pt>
                <c:pt idx="196">
                  <c:v>374.4948796800698</c:v>
                </c:pt>
                <c:pt idx="197">
                  <c:v>376.57650018457508</c:v>
                </c:pt>
                <c:pt idx="198">
                  <c:v>378.65503464328737</c:v>
                </c:pt>
                <c:pt idx="199">
                  <c:v>380.73054412871574</c:v>
                </c:pt>
                <c:pt idx="200">
                  <c:v>382.80308425285142</c:v>
                </c:pt>
                <c:pt idx="201">
                  <c:v>384.87270497734028</c:v>
                </c:pt>
                <c:pt idx="202">
                  <c:v>386.93945043660966</c:v>
                </c:pt>
                <c:pt idx="203">
                  <c:v>389.00335877924203</c:v>
                </c:pt>
                <c:pt idx="204">
                  <c:v>391.06446203295349</c:v>
                </c:pt>
                <c:pt idx="205">
                  <c:v>393.12278599832877</c:v>
                </c:pt>
                <c:pt idx="206">
                  <c:v>395.17835017595712</c:v>
                </c:pt>
                <c:pt idx="207">
                  <c:v>397.23116773080341</c:v>
                </c:pt>
                <c:pt idx="208">
                  <c:v>399.28124549656883</c:v>
                </c:pt>
                <c:pt idx="209">
                  <c:v>401.32858402150811</c:v>
                </c:pt>
                <c:pt idx="210">
                  <c:v>403.37317765576751</c:v>
                </c:pt>
                <c:pt idx="211">
                  <c:v>405.41501467889606</c:v>
                </c:pt>
                <c:pt idx="212">
                  <c:v>407.45407746487058</c:v>
                </c:pt>
                <c:pt idx="213">
                  <c:v>409.49034268085802</c:v>
                </c:pt>
                <c:pt idx="214">
                  <c:v>411.52378151508674</c:v>
                </c:pt>
                <c:pt idx="215">
                  <c:v>413.55435992864903</c:v>
                </c:pt>
                <c:pt idx="216">
                  <c:v>415.58203892581611</c:v>
                </c:pt>
                <c:pt idx="217">
                  <c:v>417.60677483748776</c:v>
                </c:pt>
                <c:pt idx="218">
                  <c:v>419.62851961267785</c:v>
                </c:pt>
                <c:pt idx="219">
                  <c:v>421.64722111339188</c:v>
                </c:pt>
                <c:pt idx="220">
                  <c:v>423.66282340882833</c:v>
                </c:pt>
                <c:pt idx="221">
                  <c:v>425.67526706546835</c:v>
                </c:pt>
                <c:pt idx="222">
                  <c:v>427.68448943026408</c:v>
                </c:pt>
                <c:pt idx="223">
                  <c:v>429.69042490475573</c:v>
                </c:pt>
                <c:pt idx="224">
                  <c:v>431.69300520851596</c:v>
                </c:pt>
                <c:pt idx="225">
                  <c:v>433.69215963082098</c:v>
                </c:pt>
                <c:pt idx="226">
                  <c:v>435.6878152698751</c:v>
                </c:pt>
                <c:pt idx="227">
                  <c:v>437.67989725926901</c:v>
                </c:pt>
                <c:pt idx="228">
                  <c:v>439.6683289816346</c:v>
                </c:pt>
                <c:pt idx="229">
                  <c:v>441.65303226967865</c:v>
                </c:pt>
                <c:pt idx="230">
                  <c:v>443.63392759494144</c:v>
                </c:pt>
                <c:pt idx="231">
                  <c:v>445.61093424474456</c:v>
                </c:pt>
                <c:pt idx="232">
                  <c:v>447.58397048787054</c:v>
                </c:pt>
                <c:pt idx="233">
                  <c:v>449.55295372956516</c:v>
                </c:pt>
                <c:pt idx="234">
                  <c:v>451.51780065647728</c:v>
                </c:pt>
                <c:pt idx="235">
                  <c:v>453.47842737215626</c:v>
                </c:pt>
                <c:pt idx="236">
                  <c:v>455.43474952371832</c:v>
                </c:pt>
                <c:pt idx="237">
                  <c:v>457.38668242027558</c:v>
                </c:pt>
                <c:pt idx="238">
                  <c:v>459.33414114369521</c:v>
                </c:pt>
                <c:pt idx="239">
                  <c:v>461.27704065222741</c:v>
                </c:pt>
                <c:pt idx="240">
                  <c:v>463.21529587750842</c:v>
                </c:pt>
                <c:pt idx="241">
                  <c:v>465.14882181541105</c:v>
                </c:pt>
                <c:pt idx="242">
                  <c:v>467.07753361118301</c:v>
                </c:pt>
                <c:pt idx="243">
                  <c:v>469.00134663927935</c:v>
                </c:pt>
                <c:pt idx="244">
                  <c:v>470.92017657826426</c:v>
                </c:pt>
                <c:pt idx="245">
                  <c:v>472.83393948112825</c:v>
                </c:pt>
                <c:pt idx="246">
                  <c:v>474.74255184133699</c:v>
                </c:pt>
                <c:pt idx="247">
                  <c:v>476.64593065490317</c:v>
                </c:pt>
                <c:pt idx="248">
                  <c:v>478.5439934787475</c:v>
                </c:pt>
                <c:pt idx="249">
                  <c:v>480.43665848559203</c:v>
                </c:pt>
                <c:pt idx="250">
                  <c:v>482.32384451560955</c:v>
                </c:pt>
                <c:pt idx="251">
                  <c:v>484.20547112503152</c:v>
                </c:pt>
                <c:pt idx="252">
                  <c:v>486.08145863190225</c:v>
                </c:pt>
                <c:pt idx="253">
                  <c:v>487.95172815914862</c:v>
                </c:pt>
                <c:pt idx="254">
                  <c:v>489.81620167512187</c:v>
                </c:pt>
                <c:pt idx="255">
                  <c:v>491.67480203175433</c:v>
                </c:pt>
                <c:pt idx="256">
                  <c:v>493.52745300046155</c:v>
                </c:pt>
                <c:pt idx="257">
                  <c:v>495.37407930591036</c:v>
                </c:pt>
                <c:pt idx="258">
                  <c:v>497.214606657763</c:v>
                </c:pt>
                <c:pt idx="259">
                  <c:v>499.04896178049876</c:v>
                </c:pt>
                <c:pt idx="260">
                  <c:v>500.87707244140626</c:v>
                </c:pt>
                <c:pt idx="261">
                  <c:v>502.6988674768333</c:v>
                </c:pt>
                <c:pt idx="262">
                  <c:v>504.51427681677296</c:v>
                </c:pt>
                <c:pt idx="263">
                  <c:v>506.32323150786044</c:v>
                </c:pt>
                <c:pt idx="264">
                  <c:v>508.1256637348485</c:v>
                </c:pt>
                <c:pt idx="265">
                  <c:v>509.92150684062517</c:v>
                </c:pt>
                <c:pt idx="266">
                  <c:v>511.71069534483308</c:v>
                </c:pt>
                <c:pt idx="267">
                  <c:v>513.49316496114534</c:v>
                </c:pt>
                <c:pt idx="268">
                  <c:v>515.26885261324935</c:v>
                </c:pt>
                <c:pt idx="269">
                  <c:v>517.03769644958822</c:v>
                </c:pt>
                <c:pt idx="270">
                  <c:v>518.79963585690325</c:v>
                </c:pt>
                <c:pt idx="271">
                  <c:v>520.55461147262235</c:v>
                </c:pt>
                <c:pt idx="272">
                  <c:v>522.30256519613363</c:v>
                </c:pt>
                <c:pt idx="273">
                  <c:v>524.04344019898292</c:v>
                </c:pt>
                <c:pt idx="274">
                  <c:v>525.77718093403143</c:v>
                </c:pt>
                <c:pt idx="275">
                  <c:v>527.50373314360832</c:v>
                </c:pt>
                <c:pt idx="276">
                  <c:v>529.22304386669134</c:v>
                </c:pt>
                <c:pt idx="277">
                  <c:v>530.9350614451464</c:v>
                </c:pt>
                <c:pt idx="278">
                  <c:v>532.63973552905691</c:v>
                </c:pt>
                <c:pt idx="279">
                  <c:v>534.33701708117155</c:v>
                </c:pt>
                <c:pt idx="280">
                  <c:v>536.02685838049899</c:v>
                </c:pt>
                <c:pt idx="281">
                  <c:v>537.70921302507509</c:v>
                </c:pt>
                <c:pt idx="282">
                  <c:v>539.38403593393059</c:v>
                </c:pt>
                <c:pt idx="283">
                  <c:v>541.05128334828237</c:v>
                </c:pt>
                <c:pt idx="284">
                  <c:v>542.71091283197393</c:v>
                </c:pt>
                <c:pt idx="285">
                  <c:v>544.36288327118893</c:v>
                </c:pt>
                <c:pt idx="286">
                  <c:v>546.00715487345974</c:v>
                </c:pt>
                <c:pt idx="287">
                  <c:v>547.64368916599426</c:v>
                </c:pt>
                <c:pt idx="288">
                  <c:v>549.27244899334312</c:v>
                </c:pt>
                <c:pt idx="289">
                  <c:v>550.89339851442742</c:v>
                </c:pt>
                <c:pt idx="290">
                  <c:v>552.50650319894964</c:v>
                </c:pt>
                <c:pt idx="291">
                  <c:v>554.11172982320625</c:v>
                </c:pt>
                <c:pt idx="292">
                  <c:v>555.70904646532358</c:v>
                </c:pt>
                <c:pt idx="293">
                  <c:v>557.29842249993612</c:v>
                </c:pt>
                <c:pt idx="294">
                  <c:v>558.87982859232568</c:v>
                </c:pt>
                <c:pt idx="295">
                  <c:v>560.4532366920414</c:v>
                </c:pt>
                <c:pt idx="296">
                  <c:v>562.01862002601854</c:v>
                </c:pt>
                <c:pt idx="297">
                  <c:v>563.57595309121439</c:v>
                </c:pt>
                <c:pt idx="298">
                  <c:v>565.12521164677935</c:v>
                </c:pt>
                <c:pt idx="299">
                  <c:v>566.66637270578019</c:v>
                </c:pt>
                <c:pt idx="300">
                  <c:v>568.19941452649346</c:v>
                </c:pt>
                <c:pt idx="301">
                  <c:v>569.7243166032855</c:v>
                </c:pt>
                <c:pt idx="302">
                  <c:v>571.24105965709634</c:v>
                </c:pt>
                <c:pt idx="303">
                  <c:v>572.74962562554299</c:v>
                </c:pt>
                <c:pt idx="304">
                  <c:v>574.24999765265932</c:v>
                </c:pt>
                <c:pt idx="305">
                  <c:v>575.74216007828772</c:v>
                </c:pt>
                <c:pt idx="306">
                  <c:v>577.22609842713814</c:v>
                </c:pt>
                <c:pt idx="307">
                  <c:v>578.70179939753018</c:v>
                </c:pt>
                <c:pt idx="308">
                  <c:v>580.16925084983347</c:v>
                </c:pt>
                <c:pt idx="309">
                  <c:v>581.62844179462024</c:v>
                </c:pt>
                <c:pt idx="310">
                  <c:v>583.0793623805456</c:v>
                </c:pt>
                <c:pt idx="311">
                  <c:v>584.52200388196968</c:v>
                </c:pt>
                <c:pt idx="312">
                  <c:v>585.95635868633485</c:v>
                </c:pt>
                <c:pt idx="313">
                  <c:v>587.38242028131299</c:v>
                </c:pt>
                <c:pt idx="314">
                  <c:v>588.800183241735</c:v>
                </c:pt>
                <c:pt idx="315">
                  <c:v>590.20964321631743</c:v>
                </c:pt>
                <c:pt idx="316">
                  <c:v>591.61079691419764</c:v>
                </c:pt>
                <c:pt idx="317">
                  <c:v>593.00364209129089</c:v>
                </c:pt>
                <c:pt idx="318">
                  <c:v>594.3881775364822</c:v>
                </c:pt>
                <c:pt idx="319">
                  <c:v>595.76440305766448</c:v>
                </c:pt>
                <c:pt idx="320">
                  <c:v>597.1323194676354</c:v>
                </c:pt>
                <c:pt idx="321">
                  <c:v>598.4919285698644</c:v>
                </c:pt>
                <c:pt idx="322">
                  <c:v>599.84323314414121</c:v>
                </c:pt>
                <c:pt idx="323">
                  <c:v>601.18623693211771</c:v>
                </c:pt>
                <c:pt idx="324">
                  <c:v>602.52094462275295</c:v>
                </c:pt>
                <c:pt idx="325">
                  <c:v>603.84736183767245</c:v>
                </c:pt>
                <c:pt idx="326">
                  <c:v>605.16549511645314</c:v>
                </c:pt>
                <c:pt idx="327">
                  <c:v>606.47535190184203</c:v>
                </c:pt>
                <c:pt idx="328">
                  <c:v>607.77694052492029</c:v>
                </c:pt>
                <c:pt idx="329">
                  <c:v>609.07027019022166</c:v>
                </c:pt>
                <c:pt idx="330">
                  <c:v>610.35535096081412</c:v>
                </c:pt>
                <c:pt idx="331">
                  <c:v>611.63219374335461</c:v>
                </c:pt>
                <c:pt idx="332">
                  <c:v>612.90081027312544</c:v>
                </c:pt>
                <c:pt idx="333">
                  <c:v>614.16121309906066</c:v>
                </c:pt>
                <c:pt idx="334">
                  <c:v>615.4134155687708</c:v>
                </c:pt>
                <c:pt idx="335">
                  <c:v>616.65743181357459</c:v>
                </c:pt>
                <c:pt idx="336">
                  <c:v>617.89327673354489</c:v>
                </c:pt>
                <c:pt idx="337">
                  <c:v>619.12096598257642</c:v>
                </c:pt>
                <c:pt idx="338">
                  <c:v>620.34051595348296</c:v>
                </c:pt>
                <c:pt idx="339">
                  <c:v>621.55194376313102</c:v>
                </c:pt>
                <c:pt idx="340">
                  <c:v>622.75526723761652</c:v>
                </c:pt>
                <c:pt idx="341">
                  <c:v>623.95050489749167</c:v>
                </c:pt>
                <c:pt idx="342">
                  <c:v>625.13767594304784</c:v>
                </c:pt>
                <c:pt idx="343">
                  <c:v>626.31680023966067</c:v>
                </c:pt>
                <c:pt idx="344">
                  <c:v>627.48789830320413</c:v>
                </c:pt>
                <c:pt idx="345">
                  <c:v>628.65099128553766</c:v>
                </c:pt>
                <c:pt idx="346">
                  <c:v>629.80610096007354</c:v>
                </c:pt>
                <c:pt idx="347">
                  <c:v>630.9532497074282</c:v>
                </c:pt>
                <c:pt idx="348">
                  <c:v>632.09246050116417</c:v>
                </c:pt>
                <c:pt idx="349">
                  <c:v>633.2237568936257</c:v>
                </c:pt>
                <c:pt idx="350">
                  <c:v>634.34716300187392</c:v>
                </c:pt>
                <c:pt idx="351">
                  <c:v>635.46270349372537</c:v>
                </c:pt>
                <c:pt idx="352">
                  <c:v>636.57040357389826</c:v>
                </c:pt>
                <c:pt idx="353">
                  <c:v>637.6702889702708</c:v>
                </c:pt>
                <c:pt idx="354">
                  <c:v>638.76238592025413</c:v>
                </c:pt>
                <c:pt idx="355">
                  <c:v>639.84672115728517</c:v>
                </c:pt>
                <c:pt idx="356">
                  <c:v>640.92332189744161</c:v>
                </c:pt>
                <c:pt idx="357">
                  <c:v>641.99221582618247</c:v>
                </c:pt>
                <c:pt idx="358">
                  <c:v>643.05343108521799</c:v>
                </c:pt>
                <c:pt idx="359">
                  <c:v>644.1069962595102</c:v>
                </c:pt>
                <c:pt idx="360">
                  <c:v>645.15294036440878</c:v>
                </c:pt>
                <c:pt idx="361">
                  <c:v>646.19129283292307</c:v>
                </c:pt>
                <c:pt idx="362">
                  <c:v>647.2220835031336</c:v>
                </c:pt>
                <c:pt idx="363">
                  <c:v>648.24534260574501</c:v>
                </c:pt>
                <c:pt idx="364">
                  <c:v>649.26110075178224</c:v>
                </c:pt>
                <c:pt idx="365">
                  <c:v>650.26938892043188</c:v>
                </c:pt>
                <c:pt idx="366">
                  <c:v>651.27023844703115</c:v>
                </c:pt>
                <c:pt idx="367">
                  <c:v>652.26368101120499</c:v>
                </c:pt>
                <c:pt idx="368">
                  <c:v>653.24974862515319</c:v>
                </c:pt>
                <c:pt idx="369">
                  <c:v>654.22847362208927</c:v>
                </c:pt>
                <c:pt idx="370">
                  <c:v>655.19988864483173</c:v>
                </c:pt>
                <c:pt idx="371">
                  <c:v>656.16402663454869</c:v>
                </c:pt>
                <c:pt idx="372">
                  <c:v>657.12092081965739</c:v>
                </c:pt>
                <c:pt idx="373">
                  <c:v>658.07060470487875</c:v>
                </c:pt>
                <c:pt idx="374">
                  <c:v>659.01311206044795</c:v>
                </c:pt>
                <c:pt idx="375">
                  <c:v>659.94847691148175</c:v>
                </c:pt>
                <c:pt idx="376">
                  <c:v>660.87673352750244</c:v>
                </c:pt>
                <c:pt idx="377">
                  <c:v>661.79791641211932</c:v>
                </c:pt>
                <c:pt idx="378">
                  <c:v>662.71206029286782</c:v>
                </c:pt>
                <c:pt idx="379">
                  <c:v>663.61920011120594</c:v>
                </c:pt>
                <c:pt idx="380">
                  <c:v>664.5193710126689</c:v>
                </c:pt>
                <c:pt idx="381">
                  <c:v>665.41260833718115</c:v>
                </c:pt>
                <c:pt idx="382">
                  <c:v>666.29894760952607</c:v>
                </c:pt>
                <c:pt idx="383">
                  <c:v>667.17842452997274</c:v>
                </c:pt>
                <c:pt idx="384">
                  <c:v>668.0510749650598</c:v>
                </c:pt>
                <c:pt idx="385">
                  <c:v>668.91693493853597</c:v>
                </c:pt>
                <c:pt idx="386">
                  <c:v>669.77604062245678</c:v>
                </c:pt>
                <c:pt idx="387">
                  <c:v>670.62842832843637</c:v>
                </c:pt>
                <c:pt idx="388">
                  <c:v>671.47413449905468</c:v>
                </c:pt>
                <c:pt idx="389">
                  <c:v>672.31319569941866</c:v>
                </c:pt>
                <c:pt idx="390">
                  <c:v>673.14564860887731</c:v>
                </c:pt>
                <c:pt idx="391">
                  <c:v>673.97153001288882</c:v>
                </c:pt>
                <c:pt idx="392">
                  <c:v>674.79087679504005</c:v>
                </c:pt>
                <c:pt idx="393">
                  <c:v>675.60372592921647</c:v>
                </c:pt>
                <c:pt idx="394">
                  <c:v>676.4101144719225</c:v>
                </c:pt>
                <c:pt idx="395">
                  <c:v>677.21007955475034</c:v>
                </c:pt>
                <c:pt idx="396">
                  <c:v>677.21007955475034</c:v>
                </c:pt>
                <c:pt idx="397">
                  <c:v>677.21007955475034</c:v>
                </c:pt>
                <c:pt idx="398">
                  <c:v>677.21007955475034</c:v>
                </c:pt>
                <c:pt idx="399">
                  <c:v>677.21007955475034</c:v>
                </c:pt>
                <c:pt idx="400">
                  <c:v>677.21007955475034</c:v>
                </c:pt>
                <c:pt idx="401">
                  <c:v>677.21007955475034</c:v>
                </c:pt>
                <c:pt idx="402">
                  <c:v>677.21007955475034</c:v>
                </c:pt>
                <c:pt idx="403">
                  <c:v>677.21007955475034</c:v>
                </c:pt>
                <c:pt idx="404">
                  <c:v>677.21007955475034</c:v>
                </c:pt>
                <c:pt idx="405">
                  <c:v>677.21007955475034</c:v>
                </c:pt>
                <c:pt idx="406">
                  <c:v>677.21007955475034</c:v>
                </c:pt>
                <c:pt idx="407">
                  <c:v>677.21007955475034</c:v>
                </c:pt>
                <c:pt idx="408">
                  <c:v>677.21007955475034</c:v>
                </c:pt>
                <c:pt idx="409">
                  <c:v>677.21007955475034</c:v>
                </c:pt>
                <c:pt idx="410">
                  <c:v>677.21007955475034</c:v>
                </c:pt>
                <c:pt idx="411">
                  <c:v>677.21007955475034</c:v>
                </c:pt>
                <c:pt idx="412">
                  <c:v>677.21007955475034</c:v>
                </c:pt>
                <c:pt idx="413">
                  <c:v>677.21007955475034</c:v>
                </c:pt>
                <c:pt idx="414">
                  <c:v>677.21007955475034</c:v>
                </c:pt>
                <c:pt idx="415">
                  <c:v>677.21007955475034</c:v>
                </c:pt>
                <c:pt idx="416">
                  <c:v>677.21007955475034</c:v>
                </c:pt>
                <c:pt idx="417">
                  <c:v>677.21007955475034</c:v>
                </c:pt>
                <c:pt idx="418">
                  <c:v>677.21007955475034</c:v>
                </c:pt>
                <c:pt idx="419">
                  <c:v>677.21007955475034</c:v>
                </c:pt>
                <c:pt idx="420">
                  <c:v>677.21007955475034</c:v>
                </c:pt>
                <c:pt idx="421">
                  <c:v>677.21007955475034</c:v>
                </c:pt>
                <c:pt idx="422">
                  <c:v>677.21007955475034</c:v>
                </c:pt>
                <c:pt idx="423">
                  <c:v>677.21007955475034</c:v>
                </c:pt>
                <c:pt idx="424">
                  <c:v>677.21007955475034</c:v>
                </c:pt>
                <c:pt idx="425">
                  <c:v>677.21007955475034</c:v>
                </c:pt>
                <c:pt idx="426">
                  <c:v>677.21007955475034</c:v>
                </c:pt>
                <c:pt idx="427">
                  <c:v>677.21007955475034</c:v>
                </c:pt>
                <c:pt idx="428">
                  <c:v>677.21007955475034</c:v>
                </c:pt>
                <c:pt idx="429">
                  <c:v>677.21007955475034</c:v>
                </c:pt>
                <c:pt idx="430">
                  <c:v>677.21007955475034</c:v>
                </c:pt>
                <c:pt idx="431">
                  <c:v>677.21007955475034</c:v>
                </c:pt>
                <c:pt idx="432">
                  <c:v>677.21007955475034</c:v>
                </c:pt>
                <c:pt idx="433">
                  <c:v>677.21007955475034</c:v>
                </c:pt>
                <c:pt idx="434">
                  <c:v>677.21007955475034</c:v>
                </c:pt>
                <c:pt idx="435">
                  <c:v>677.21007955475034</c:v>
                </c:pt>
                <c:pt idx="436">
                  <c:v>677.21007955475034</c:v>
                </c:pt>
                <c:pt idx="437">
                  <c:v>677.21007955475034</c:v>
                </c:pt>
                <c:pt idx="438">
                  <c:v>677.21007955475034</c:v>
                </c:pt>
                <c:pt idx="439">
                  <c:v>677.21007955475034</c:v>
                </c:pt>
                <c:pt idx="440">
                  <c:v>677.21007955475034</c:v>
                </c:pt>
                <c:pt idx="441">
                  <c:v>677.21007955475034</c:v>
                </c:pt>
                <c:pt idx="442">
                  <c:v>677.21007955475034</c:v>
                </c:pt>
                <c:pt idx="443">
                  <c:v>677.21007955475034</c:v>
                </c:pt>
                <c:pt idx="444">
                  <c:v>677.21007955475034</c:v>
                </c:pt>
                <c:pt idx="445">
                  <c:v>677.21007955475034</c:v>
                </c:pt>
                <c:pt idx="446">
                  <c:v>677.21007955475034</c:v>
                </c:pt>
                <c:pt idx="447">
                  <c:v>677.21007955475034</c:v>
                </c:pt>
                <c:pt idx="448">
                  <c:v>677.21007955475034</c:v>
                </c:pt>
                <c:pt idx="449">
                  <c:v>677.21007955475034</c:v>
                </c:pt>
                <c:pt idx="450">
                  <c:v>677.21007955475034</c:v>
                </c:pt>
                <c:pt idx="451">
                  <c:v>677.21007955475034</c:v>
                </c:pt>
                <c:pt idx="452">
                  <c:v>677.21007955475034</c:v>
                </c:pt>
                <c:pt idx="453">
                  <c:v>677.21007955475034</c:v>
                </c:pt>
                <c:pt idx="454">
                  <c:v>677.21007955475034</c:v>
                </c:pt>
                <c:pt idx="455">
                  <c:v>677.21007955475034</c:v>
                </c:pt>
                <c:pt idx="456">
                  <c:v>677.21007955475034</c:v>
                </c:pt>
                <c:pt idx="457">
                  <c:v>677.21007955475034</c:v>
                </c:pt>
                <c:pt idx="458">
                  <c:v>677.21007955475034</c:v>
                </c:pt>
                <c:pt idx="459">
                  <c:v>677.21007955475034</c:v>
                </c:pt>
                <c:pt idx="460">
                  <c:v>677.21007955475034</c:v>
                </c:pt>
                <c:pt idx="461">
                  <c:v>677.21007955475034</c:v>
                </c:pt>
                <c:pt idx="462">
                  <c:v>677.21007955475034</c:v>
                </c:pt>
                <c:pt idx="463">
                  <c:v>677.21007955475034</c:v>
                </c:pt>
                <c:pt idx="464">
                  <c:v>677.21007955475034</c:v>
                </c:pt>
                <c:pt idx="465">
                  <c:v>677.21007955475034</c:v>
                </c:pt>
                <c:pt idx="466">
                  <c:v>677.21007955475034</c:v>
                </c:pt>
                <c:pt idx="467">
                  <c:v>677.21007955475034</c:v>
                </c:pt>
                <c:pt idx="468">
                  <c:v>677.21007955475034</c:v>
                </c:pt>
                <c:pt idx="469">
                  <c:v>677.21007955475034</c:v>
                </c:pt>
                <c:pt idx="470">
                  <c:v>677.21007955475034</c:v>
                </c:pt>
                <c:pt idx="471">
                  <c:v>677.21007955475034</c:v>
                </c:pt>
                <c:pt idx="472">
                  <c:v>677.21007955475034</c:v>
                </c:pt>
                <c:pt idx="473">
                  <c:v>677.21007955475034</c:v>
                </c:pt>
                <c:pt idx="474">
                  <c:v>677.21007955475034</c:v>
                </c:pt>
                <c:pt idx="475">
                  <c:v>677.21007955475034</c:v>
                </c:pt>
                <c:pt idx="476">
                  <c:v>677.21007955475034</c:v>
                </c:pt>
                <c:pt idx="477">
                  <c:v>677.21007955475034</c:v>
                </c:pt>
                <c:pt idx="478">
                  <c:v>677.21007955475034</c:v>
                </c:pt>
                <c:pt idx="479">
                  <c:v>677.21007955475034</c:v>
                </c:pt>
                <c:pt idx="480">
                  <c:v>677.21007955475034</c:v>
                </c:pt>
                <c:pt idx="481">
                  <c:v>677.21007955475034</c:v>
                </c:pt>
                <c:pt idx="482">
                  <c:v>677.21007955475034</c:v>
                </c:pt>
                <c:pt idx="483">
                  <c:v>677.21007955475034</c:v>
                </c:pt>
                <c:pt idx="484">
                  <c:v>677.21007955475034</c:v>
                </c:pt>
                <c:pt idx="485">
                  <c:v>677.21007955475034</c:v>
                </c:pt>
                <c:pt idx="486">
                  <c:v>677.21007955475034</c:v>
                </c:pt>
                <c:pt idx="487">
                  <c:v>677.21007955475034</c:v>
                </c:pt>
                <c:pt idx="488">
                  <c:v>677.21007955475034</c:v>
                </c:pt>
                <c:pt idx="489">
                  <c:v>677.21007955475034</c:v>
                </c:pt>
                <c:pt idx="490">
                  <c:v>677.21007955475034</c:v>
                </c:pt>
                <c:pt idx="491">
                  <c:v>677.21007955475034</c:v>
                </c:pt>
                <c:pt idx="492">
                  <c:v>677.21007955475034</c:v>
                </c:pt>
                <c:pt idx="493">
                  <c:v>677.21007955475034</c:v>
                </c:pt>
                <c:pt idx="494">
                  <c:v>677.21007955475034</c:v>
                </c:pt>
                <c:pt idx="495">
                  <c:v>677.21007955475034</c:v>
                </c:pt>
                <c:pt idx="496">
                  <c:v>677.21007955475034</c:v>
                </c:pt>
                <c:pt idx="497">
                  <c:v>677.21007955475034</c:v>
                </c:pt>
                <c:pt idx="498">
                  <c:v>677.21007955475034</c:v>
                </c:pt>
                <c:pt idx="499">
                  <c:v>677.21007955475034</c:v>
                </c:pt>
                <c:pt idx="500">
                  <c:v>677.21007955475034</c:v>
                </c:pt>
                <c:pt idx="501">
                  <c:v>677.21007955475034</c:v>
                </c:pt>
                <c:pt idx="502">
                  <c:v>677.21007955475034</c:v>
                </c:pt>
                <c:pt idx="503">
                  <c:v>677.21007955475034</c:v>
                </c:pt>
                <c:pt idx="504">
                  <c:v>677.21007955475034</c:v>
                </c:pt>
                <c:pt idx="505">
                  <c:v>677.21007955475034</c:v>
                </c:pt>
                <c:pt idx="506">
                  <c:v>677.21007955475034</c:v>
                </c:pt>
                <c:pt idx="507">
                  <c:v>677.21007955475034</c:v>
                </c:pt>
                <c:pt idx="508">
                  <c:v>677.21007955475034</c:v>
                </c:pt>
                <c:pt idx="509">
                  <c:v>677.21007955475034</c:v>
                </c:pt>
                <c:pt idx="510">
                  <c:v>677.21007955475034</c:v>
                </c:pt>
                <c:pt idx="511">
                  <c:v>677.21007955475034</c:v>
                </c:pt>
                <c:pt idx="512">
                  <c:v>677.21007955475034</c:v>
                </c:pt>
                <c:pt idx="513">
                  <c:v>677.21007955475034</c:v>
                </c:pt>
                <c:pt idx="514">
                  <c:v>677.21007955475034</c:v>
                </c:pt>
                <c:pt idx="515">
                  <c:v>677.21007955475034</c:v>
                </c:pt>
                <c:pt idx="516">
                  <c:v>677.21007955475034</c:v>
                </c:pt>
                <c:pt idx="517">
                  <c:v>677.21007955475034</c:v>
                </c:pt>
                <c:pt idx="518">
                  <c:v>677.21007955475034</c:v>
                </c:pt>
                <c:pt idx="519">
                  <c:v>677.21007955475034</c:v>
                </c:pt>
                <c:pt idx="520">
                  <c:v>677.21007955475034</c:v>
                </c:pt>
                <c:pt idx="521">
                  <c:v>677.21007955475034</c:v>
                </c:pt>
                <c:pt idx="522">
                  <c:v>677.21007955475034</c:v>
                </c:pt>
                <c:pt idx="523">
                  <c:v>677.21007955475034</c:v>
                </c:pt>
                <c:pt idx="524">
                  <c:v>677.21007955475034</c:v>
                </c:pt>
                <c:pt idx="525">
                  <c:v>677.21007955475034</c:v>
                </c:pt>
                <c:pt idx="526">
                  <c:v>677.21007955475034</c:v>
                </c:pt>
                <c:pt idx="527">
                  <c:v>677.21007955475034</c:v>
                </c:pt>
                <c:pt idx="528">
                  <c:v>677.21007955475034</c:v>
                </c:pt>
                <c:pt idx="529">
                  <c:v>677.21007955475034</c:v>
                </c:pt>
                <c:pt idx="530">
                  <c:v>677.21007955475034</c:v>
                </c:pt>
                <c:pt idx="531">
                  <c:v>677.21007955475034</c:v>
                </c:pt>
                <c:pt idx="532">
                  <c:v>677.21007955475034</c:v>
                </c:pt>
                <c:pt idx="533">
                  <c:v>677.21007955475034</c:v>
                </c:pt>
                <c:pt idx="534">
                  <c:v>677.21007955475034</c:v>
                </c:pt>
                <c:pt idx="535">
                  <c:v>677.21007955475034</c:v>
                </c:pt>
                <c:pt idx="536">
                  <c:v>677.21007955475034</c:v>
                </c:pt>
                <c:pt idx="537">
                  <c:v>677.21007955475034</c:v>
                </c:pt>
                <c:pt idx="538">
                  <c:v>677.21007955475034</c:v>
                </c:pt>
                <c:pt idx="539">
                  <c:v>677.21007955475034</c:v>
                </c:pt>
                <c:pt idx="540">
                  <c:v>677.21007955475034</c:v>
                </c:pt>
                <c:pt idx="541">
                  <c:v>677.21007955475034</c:v>
                </c:pt>
                <c:pt idx="542">
                  <c:v>677.21007955475034</c:v>
                </c:pt>
                <c:pt idx="543">
                  <c:v>677.21007955475034</c:v>
                </c:pt>
                <c:pt idx="544">
                  <c:v>677.21007955475034</c:v>
                </c:pt>
                <c:pt idx="545">
                  <c:v>677.21007955475034</c:v>
                </c:pt>
                <c:pt idx="546">
                  <c:v>677.21007955475034</c:v>
                </c:pt>
                <c:pt idx="547">
                  <c:v>677.21007955475034</c:v>
                </c:pt>
                <c:pt idx="548">
                  <c:v>677.21007955475034</c:v>
                </c:pt>
                <c:pt idx="549">
                  <c:v>677.21007955475034</c:v>
                </c:pt>
                <c:pt idx="550">
                  <c:v>677.21007955475034</c:v>
                </c:pt>
                <c:pt idx="551">
                  <c:v>677.21007955475034</c:v>
                </c:pt>
                <c:pt idx="552">
                  <c:v>677.21007955475034</c:v>
                </c:pt>
                <c:pt idx="553">
                  <c:v>677.21007955475034</c:v>
                </c:pt>
                <c:pt idx="554">
                  <c:v>677.21007955475034</c:v>
                </c:pt>
                <c:pt idx="555">
                  <c:v>677.21007955475034</c:v>
                </c:pt>
                <c:pt idx="556">
                  <c:v>677.21007955475034</c:v>
                </c:pt>
                <c:pt idx="557">
                  <c:v>677.21007955475034</c:v>
                </c:pt>
                <c:pt idx="558">
                  <c:v>677.21007955475034</c:v>
                </c:pt>
                <c:pt idx="559">
                  <c:v>677.21007955475034</c:v>
                </c:pt>
                <c:pt idx="560">
                  <c:v>677.21007955475034</c:v>
                </c:pt>
                <c:pt idx="561">
                  <c:v>677.21007955475034</c:v>
                </c:pt>
                <c:pt idx="562">
                  <c:v>677.21007955475034</c:v>
                </c:pt>
                <c:pt idx="563">
                  <c:v>677.21007955475034</c:v>
                </c:pt>
                <c:pt idx="564">
                  <c:v>677.21007955475034</c:v>
                </c:pt>
                <c:pt idx="565">
                  <c:v>677.21007955475034</c:v>
                </c:pt>
                <c:pt idx="566">
                  <c:v>677.21007955475034</c:v>
                </c:pt>
                <c:pt idx="567">
                  <c:v>677.21007955475034</c:v>
                </c:pt>
                <c:pt idx="568">
                  <c:v>677.21007955475034</c:v>
                </c:pt>
                <c:pt idx="569">
                  <c:v>677.21007955475034</c:v>
                </c:pt>
                <c:pt idx="570">
                  <c:v>677.21007955475034</c:v>
                </c:pt>
                <c:pt idx="571">
                  <c:v>677.21007955475034</c:v>
                </c:pt>
                <c:pt idx="572">
                  <c:v>677.21007955475034</c:v>
                </c:pt>
                <c:pt idx="573">
                  <c:v>677.21007955475034</c:v>
                </c:pt>
                <c:pt idx="574">
                  <c:v>677.21007955475034</c:v>
                </c:pt>
                <c:pt idx="575">
                  <c:v>677.21007955475034</c:v>
                </c:pt>
                <c:pt idx="576">
                  <c:v>677.21007955475034</c:v>
                </c:pt>
                <c:pt idx="577">
                  <c:v>677.21007955475034</c:v>
                </c:pt>
                <c:pt idx="578">
                  <c:v>677.21007955475034</c:v>
                </c:pt>
                <c:pt idx="579">
                  <c:v>677.21007955475034</c:v>
                </c:pt>
                <c:pt idx="580">
                  <c:v>677.21007955475034</c:v>
                </c:pt>
                <c:pt idx="581">
                  <c:v>677.21007955475034</c:v>
                </c:pt>
                <c:pt idx="582">
                  <c:v>677.21007955475034</c:v>
                </c:pt>
                <c:pt idx="583">
                  <c:v>677.21007955475034</c:v>
                </c:pt>
                <c:pt idx="584">
                  <c:v>677.21007955475034</c:v>
                </c:pt>
                <c:pt idx="585">
                  <c:v>677.21007955475034</c:v>
                </c:pt>
                <c:pt idx="586">
                  <c:v>677.21007955475034</c:v>
                </c:pt>
                <c:pt idx="587">
                  <c:v>677.21007955475034</c:v>
                </c:pt>
                <c:pt idx="588">
                  <c:v>677.21007955475034</c:v>
                </c:pt>
                <c:pt idx="589">
                  <c:v>677.21007955475034</c:v>
                </c:pt>
                <c:pt idx="590">
                  <c:v>677.21007955475034</c:v>
                </c:pt>
                <c:pt idx="591">
                  <c:v>677.21007955475034</c:v>
                </c:pt>
                <c:pt idx="592">
                  <c:v>677.21007955475034</c:v>
                </c:pt>
                <c:pt idx="593">
                  <c:v>677.21007955475034</c:v>
                </c:pt>
                <c:pt idx="594">
                  <c:v>677.21007955475034</c:v>
                </c:pt>
                <c:pt idx="595">
                  <c:v>677.21007955475034</c:v>
                </c:pt>
                <c:pt idx="596">
                  <c:v>677.21007955475034</c:v>
                </c:pt>
                <c:pt idx="597">
                  <c:v>677.21007955475034</c:v>
                </c:pt>
                <c:pt idx="598">
                  <c:v>677.21007955475034</c:v>
                </c:pt>
                <c:pt idx="599">
                  <c:v>677.21007955475034</c:v>
                </c:pt>
                <c:pt idx="600">
                  <c:v>677.21007955475034</c:v>
                </c:pt>
                <c:pt idx="601">
                  <c:v>677.21007955475034</c:v>
                </c:pt>
                <c:pt idx="602">
                  <c:v>677.21007955475034</c:v>
                </c:pt>
                <c:pt idx="603">
                  <c:v>677.21007955475034</c:v>
                </c:pt>
                <c:pt idx="604">
                  <c:v>677.21007955475034</c:v>
                </c:pt>
                <c:pt idx="605">
                  <c:v>677.21007955475034</c:v>
                </c:pt>
                <c:pt idx="606">
                  <c:v>677.21007955475034</c:v>
                </c:pt>
                <c:pt idx="607">
                  <c:v>677.21007955475034</c:v>
                </c:pt>
                <c:pt idx="608">
                  <c:v>677.21007955475034</c:v>
                </c:pt>
                <c:pt idx="609">
                  <c:v>677.21007955475034</c:v>
                </c:pt>
                <c:pt idx="610">
                  <c:v>677.21007955475034</c:v>
                </c:pt>
                <c:pt idx="611">
                  <c:v>677.21007955475034</c:v>
                </c:pt>
                <c:pt idx="612">
                  <c:v>677.21007955475034</c:v>
                </c:pt>
                <c:pt idx="613">
                  <c:v>677.21007955475034</c:v>
                </c:pt>
                <c:pt idx="614">
                  <c:v>677.21007955475034</c:v>
                </c:pt>
                <c:pt idx="615">
                  <c:v>677.21007955475034</c:v>
                </c:pt>
                <c:pt idx="616">
                  <c:v>677.21007955475034</c:v>
                </c:pt>
                <c:pt idx="617">
                  <c:v>677.21007955475034</c:v>
                </c:pt>
                <c:pt idx="618">
                  <c:v>677.21007955475034</c:v>
                </c:pt>
                <c:pt idx="619">
                  <c:v>677.21007955475034</c:v>
                </c:pt>
                <c:pt idx="620">
                  <c:v>677.21007955475034</c:v>
                </c:pt>
                <c:pt idx="621">
                  <c:v>677.21007955475034</c:v>
                </c:pt>
                <c:pt idx="622">
                  <c:v>677.21007955475034</c:v>
                </c:pt>
                <c:pt idx="623">
                  <c:v>677.21007955475034</c:v>
                </c:pt>
                <c:pt idx="624">
                  <c:v>677.21007955475034</c:v>
                </c:pt>
                <c:pt idx="625">
                  <c:v>677.21007955475034</c:v>
                </c:pt>
                <c:pt idx="626">
                  <c:v>677.21007955475034</c:v>
                </c:pt>
                <c:pt idx="627">
                  <c:v>677.21007955475034</c:v>
                </c:pt>
                <c:pt idx="628">
                  <c:v>677.21007955475034</c:v>
                </c:pt>
                <c:pt idx="629">
                  <c:v>677.21007955475034</c:v>
                </c:pt>
                <c:pt idx="630">
                  <c:v>677.21007955475034</c:v>
                </c:pt>
                <c:pt idx="631">
                  <c:v>677.21007955475034</c:v>
                </c:pt>
                <c:pt idx="632">
                  <c:v>677.21007955475034</c:v>
                </c:pt>
                <c:pt idx="633">
                  <c:v>677.21007955475034</c:v>
                </c:pt>
                <c:pt idx="634">
                  <c:v>677.21007955475034</c:v>
                </c:pt>
                <c:pt idx="635">
                  <c:v>677.21007955475034</c:v>
                </c:pt>
                <c:pt idx="636">
                  <c:v>677.21007955475034</c:v>
                </c:pt>
                <c:pt idx="637">
                  <c:v>677.21007955475034</c:v>
                </c:pt>
                <c:pt idx="638">
                  <c:v>677.21007955475034</c:v>
                </c:pt>
                <c:pt idx="639">
                  <c:v>677.21007955475034</c:v>
                </c:pt>
                <c:pt idx="640">
                  <c:v>677.21007955475034</c:v>
                </c:pt>
                <c:pt idx="641">
                  <c:v>677.21007955475034</c:v>
                </c:pt>
                <c:pt idx="642">
                  <c:v>677.21007955475034</c:v>
                </c:pt>
                <c:pt idx="643">
                  <c:v>677.21007955475034</c:v>
                </c:pt>
                <c:pt idx="644">
                  <c:v>677.21007955475034</c:v>
                </c:pt>
                <c:pt idx="645">
                  <c:v>677.21007955475034</c:v>
                </c:pt>
                <c:pt idx="646">
                  <c:v>677.21007955475034</c:v>
                </c:pt>
                <c:pt idx="647">
                  <c:v>677.21007955475034</c:v>
                </c:pt>
                <c:pt idx="648">
                  <c:v>677.21007955475034</c:v>
                </c:pt>
                <c:pt idx="649">
                  <c:v>677.21007955475034</c:v>
                </c:pt>
                <c:pt idx="650">
                  <c:v>677.21007955475034</c:v>
                </c:pt>
                <c:pt idx="651">
                  <c:v>677.21007955475034</c:v>
                </c:pt>
                <c:pt idx="652">
                  <c:v>677.21007955475034</c:v>
                </c:pt>
                <c:pt idx="653">
                  <c:v>677.21007955475034</c:v>
                </c:pt>
                <c:pt idx="654">
                  <c:v>677.21007955475034</c:v>
                </c:pt>
                <c:pt idx="655">
                  <c:v>677.21007955475034</c:v>
                </c:pt>
                <c:pt idx="656">
                  <c:v>677.21007955475034</c:v>
                </c:pt>
                <c:pt idx="657">
                  <c:v>677.21007955475034</c:v>
                </c:pt>
                <c:pt idx="658">
                  <c:v>677.21007955475034</c:v>
                </c:pt>
                <c:pt idx="659">
                  <c:v>677.21007955475034</c:v>
                </c:pt>
                <c:pt idx="660">
                  <c:v>677.21007955475034</c:v>
                </c:pt>
                <c:pt idx="661">
                  <c:v>677.21007955475034</c:v>
                </c:pt>
                <c:pt idx="662">
                  <c:v>677.21007955475034</c:v>
                </c:pt>
                <c:pt idx="663">
                  <c:v>677.21007955475034</c:v>
                </c:pt>
                <c:pt idx="664">
                  <c:v>677.21007955475034</c:v>
                </c:pt>
                <c:pt idx="665">
                  <c:v>677.21007955475034</c:v>
                </c:pt>
                <c:pt idx="666">
                  <c:v>677.21007955475034</c:v>
                </c:pt>
                <c:pt idx="667">
                  <c:v>677.21007955475034</c:v>
                </c:pt>
                <c:pt idx="668">
                  <c:v>677.21007955475034</c:v>
                </c:pt>
                <c:pt idx="669">
                  <c:v>677.21007955475034</c:v>
                </c:pt>
                <c:pt idx="670">
                  <c:v>677.21007955475034</c:v>
                </c:pt>
                <c:pt idx="671">
                  <c:v>677.21007955475034</c:v>
                </c:pt>
                <c:pt idx="672">
                  <c:v>677.21007955475034</c:v>
                </c:pt>
                <c:pt idx="673">
                  <c:v>677.21007955475034</c:v>
                </c:pt>
                <c:pt idx="674">
                  <c:v>677.21007955475034</c:v>
                </c:pt>
                <c:pt idx="675">
                  <c:v>677.21007955475034</c:v>
                </c:pt>
                <c:pt idx="676">
                  <c:v>677.21007955475034</c:v>
                </c:pt>
                <c:pt idx="677">
                  <c:v>677.21007955475034</c:v>
                </c:pt>
                <c:pt idx="678">
                  <c:v>677.21007955475034</c:v>
                </c:pt>
                <c:pt idx="679">
                  <c:v>677.21007955475034</c:v>
                </c:pt>
                <c:pt idx="680">
                  <c:v>677.21007955475034</c:v>
                </c:pt>
                <c:pt idx="681">
                  <c:v>677.21007955475034</c:v>
                </c:pt>
                <c:pt idx="682">
                  <c:v>677.21007955475034</c:v>
                </c:pt>
                <c:pt idx="683">
                  <c:v>677.21007955475034</c:v>
                </c:pt>
                <c:pt idx="684">
                  <c:v>677.21007955475034</c:v>
                </c:pt>
                <c:pt idx="685">
                  <c:v>677.21007955475034</c:v>
                </c:pt>
                <c:pt idx="686">
                  <c:v>677.21007955475034</c:v>
                </c:pt>
                <c:pt idx="687">
                  <c:v>677.21007955475034</c:v>
                </c:pt>
                <c:pt idx="688">
                  <c:v>677.21007955475034</c:v>
                </c:pt>
                <c:pt idx="689">
                  <c:v>677.21007955475034</c:v>
                </c:pt>
                <c:pt idx="690">
                  <c:v>677.21007955475034</c:v>
                </c:pt>
                <c:pt idx="691">
                  <c:v>677.21007955475034</c:v>
                </c:pt>
                <c:pt idx="692">
                  <c:v>677.21007955475034</c:v>
                </c:pt>
                <c:pt idx="693">
                  <c:v>677.21007955475034</c:v>
                </c:pt>
                <c:pt idx="694">
                  <c:v>677.21007955475034</c:v>
                </c:pt>
                <c:pt idx="695">
                  <c:v>677.21007955475034</c:v>
                </c:pt>
                <c:pt idx="696">
                  <c:v>677.21007955475034</c:v>
                </c:pt>
                <c:pt idx="697">
                  <c:v>677.21007955475034</c:v>
                </c:pt>
                <c:pt idx="698">
                  <c:v>677.21007955475034</c:v>
                </c:pt>
                <c:pt idx="699">
                  <c:v>677.21007955475034</c:v>
                </c:pt>
                <c:pt idx="700">
                  <c:v>677.21007955475034</c:v>
                </c:pt>
                <c:pt idx="701">
                  <c:v>677.21007955475034</c:v>
                </c:pt>
                <c:pt idx="702">
                  <c:v>677.21007955475034</c:v>
                </c:pt>
                <c:pt idx="703">
                  <c:v>677.21007955475034</c:v>
                </c:pt>
                <c:pt idx="704">
                  <c:v>677.21007955475034</c:v>
                </c:pt>
                <c:pt idx="705">
                  <c:v>677.21007955475034</c:v>
                </c:pt>
                <c:pt idx="706">
                  <c:v>677.21007955475034</c:v>
                </c:pt>
                <c:pt idx="707">
                  <c:v>677.21007955475034</c:v>
                </c:pt>
                <c:pt idx="708">
                  <c:v>677.21007955475034</c:v>
                </c:pt>
                <c:pt idx="709">
                  <c:v>677.21007955475034</c:v>
                </c:pt>
                <c:pt idx="710">
                  <c:v>677.21007955475034</c:v>
                </c:pt>
                <c:pt idx="711">
                  <c:v>677.21007955475034</c:v>
                </c:pt>
                <c:pt idx="712">
                  <c:v>677.21007955475034</c:v>
                </c:pt>
                <c:pt idx="713">
                  <c:v>677.21007955475034</c:v>
                </c:pt>
                <c:pt idx="714">
                  <c:v>677.21007955475034</c:v>
                </c:pt>
                <c:pt idx="715">
                  <c:v>677.21007955475034</c:v>
                </c:pt>
                <c:pt idx="716">
                  <c:v>677.21007955475034</c:v>
                </c:pt>
                <c:pt idx="717">
                  <c:v>677.21007955475034</c:v>
                </c:pt>
                <c:pt idx="718">
                  <c:v>677.21007955475034</c:v>
                </c:pt>
                <c:pt idx="719">
                  <c:v>677.21007955475034</c:v>
                </c:pt>
                <c:pt idx="720">
                  <c:v>677.21007955475034</c:v>
                </c:pt>
                <c:pt idx="721">
                  <c:v>677.21007955475034</c:v>
                </c:pt>
                <c:pt idx="722">
                  <c:v>677.21007955475034</c:v>
                </c:pt>
                <c:pt idx="723">
                  <c:v>677.21007955475034</c:v>
                </c:pt>
                <c:pt idx="724">
                  <c:v>677.21007955475034</c:v>
                </c:pt>
                <c:pt idx="725">
                  <c:v>677.21007955475034</c:v>
                </c:pt>
                <c:pt idx="726">
                  <c:v>677.21007955475034</c:v>
                </c:pt>
                <c:pt idx="727">
                  <c:v>677.21007955475034</c:v>
                </c:pt>
                <c:pt idx="728">
                  <c:v>677.21007955475034</c:v>
                </c:pt>
                <c:pt idx="729">
                  <c:v>677.21007955475034</c:v>
                </c:pt>
                <c:pt idx="730">
                  <c:v>677.21007955475034</c:v>
                </c:pt>
                <c:pt idx="731">
                  <c:v>677.21007955475034</c:v>
                </c:pt>
                <c:pt idx="732">
                  <c:v>677.21007955475034</c:v>
                </c:pt>
                <c:pt idx="733">
                  <c:v>677.21007955475034</c:v>
                </c:pt>
                <c:pt idx="734">
                  <c:v>677.21007955475034</c:v>
                </c:pt>
                <c:pt idx="735">
                  <c:v>677.21007955475034</c:v>
                </c:pt>
                <c:pt idx="736">
                  <c:v>677.21007955475034</c:v>
                </c:pt>
                <c:pt idx="737">
                  <c:v>677.21007955475034</c:v>
                </c:pt>
                <c:pt idx="738">
                  <c:v>677.21007955475034</c:v>
                </c:pt>
                <c:pt idx="739">
                  <c:v>677.21007955475034</c:v>
                </c:pt>
                <c:pt idx="740">
                  <c:v>677.21007955475034</c:v>
                </c:pt>
                <c:pt idx="741">
                  <c:v>677.21007955475034</c:v>
                </c:pt>
                <c:pt idx="742">
                  <c:v>677.21007955475034</c:v>
                </c:pt>
                <c:pt idx="743">
                  <c:v>677.21007955475034</c:v>
                </c:pt>
                <c:pt idx="744">
                  <c:v>677.21007955475034</c:v>
                </c:pt>
                <c:pt idx="745">
                  <c:v>677.21007955475034</c:v>
                </c:pt>
                <c:pt idx="746">
                  <c:v>677.21007955475034</c:v>
                </c:pt>
                <c:pt idx="747">
                  <c:v>677.21007955475034</c:v>
                </c:pt>
                <c:pt idx="748">
                  <c:v>677.21007955475034</c:v>
                </c:pt>
                <c:pt idx="749">
                  <c:v>677.21007955475034</c:v>
                </c:pt>
                <c:pt idx="750">
                  <c:v>677.21007955475034</c:v>
                </c:pt>
                <c:pt idx="751">
                  <c:v>677.21007955475034</c:v>
                </c:pt>
                <c:pt idx="752">
                  <c:v>677.21007955475034</c:v>
                </c:pt>
                <c:pt idx="753">
                  <c:v>677.21007955475034</c:v>
                </c:pt>
                <c:pt idx="754">
                  <c:v>677.21007955475034</c:v>
                </c:pt>
                <c:pt idx="755">
                  <c:v>677.21007955475034</c:v>
                </c:pt>
                <c:pt idx="756">
                  <c:v>677.21007955475034</c:v>
                </c:pt>
                <c:pt idx="757">
                  <c:v>677.21007955475034</c:v>
                </c:pt>
                <c:pt idx="758">
                  <c:v>677.21007955475034</c:v>
                </c:pt>
                <c:pt idx="759">
                  <c:v>677.21007955475034</c:v>
                </c:pt>
                <c:pt idx="760">
                  <c:v>677.21007955475034</c:v>
                </c:pt>
                <c:pt idx="761">
                  <c:v>677.21007955475034</c:v>
                </c:pt>
                <c:pt idx="762">
                  <c:v>677.21007955475034</c:v>
                </c:pt>
                <c:pt idx="763">
                  <c:v>677.21007955475034</c:v>
                </c:pt>
                <c:pt idx="764">
                  <c:v>677.21007955475034</c:v>
                </c:pt>
                <c:pt idx="765">
                  <c:v>677.21007955475034</c:v>
                </c:pt>
                <c:pt idx="766">
                  <c:v>677.21007955475034</c:v>
                </c:pt>
                <c:pt idx="767">
                  <c:v>677.21007955475034</c:v>
                </c:pt>
                <c:pt idx="768">
                  <c:v>677.21007955475034</c:v>
                </c:pt>
                <c:pt idx="769">
                  <c:v>677.21007955475034</c:v>
                </c:pt>
                <c:pt idx="770">
                  <c:v>677.21007955475034</c:v>
                </c:pt>
                <c:pt idx="771">
                  <c:v>677.21007955475034</c:v>
                </c:pt>
                <c:pt idx="772">
                  <c:v>677.21007955475034</c:v>
                </c:pt>
                <c:pt idx="773">
                  <c:v>677.21007955475034</c:v>
                </c:pt>
                <c:pt idx="774">
                  <c:v>677.21007955475034</c:v>
                </c:pt>
                <c:pt idx="775">
                  <c:v>677.21007955475034</c:v>
                </c:pt>
                <c:pt idx="776">
                  <c:v>677.21007955475034</c:v>
                </c:pt>
                <c:pt idx="777">
                  <c:v>677.21007955475034</c:v>
                </c:pt>
                <c:pt idx="778">
                  <c:v>677.21007955475034</c:v>
                </c:pt>
                <c:pt idx="779">
                  <c:v>677.21007955475034</c:v>
                </c:pt>
                <c:pt idx="780">
                  <c:v>677.21007955475034</c:v>
                </c:pt>
                <c:pt idx="781">
                  <c:v>677.21007955475034</c:v>
                </c:pt>
                <c:pt idx="782">
                  <c:v>677.21007955475034</c:v>
                </c:pt>
                <c:pt idx="783">
                  <c:v>677.21007955475034</c:v>
                </c:pt>
                <c:pt idx="784">
                  <c:v>677.21007955475034</c:v>
                </c:pt>
                <c:pt idx="785">
                  <c:v>677.21007955475034</c:v>
                </c:pt>
                <c:pt idx="786">
                  <c:v>677.21007955475034</c:v>
                </c:pt>
                <c:pt idx="787">
                  <c:v>677.21007955475034</c:v>
                </c:pt>
                <c:pt idx="788">
                  <c:v>677.21007955475034</c:v>
                </c:pt>
                <c:pt idx="789">
                  <c:v>677.21007955475034</c:v>
                </c:pt>
                <c:pt idx="790">
                  <c:v>677.21007955475034</c:v>
                </c:pt>
                <c:pt idx="791">
                  <c:v>677.21007955475034</c:v>
                </c:pt>
                <c:pt idx="792">
                  <c:v>677.21007955475034</c:v>
                </c:pt>
                <c:pt idx="793">
                  <c:v>677.21007955475034</c:v>
                </c:pt>
                <c:pt idx="794">
                  <c:v>677.21007955475034</c:v>
                </c:pt>
                <c:pt idx="795">
                  <c:v>677.21007955475034</c:v>
                </c:pt>
                <c:pt idx="796">
                  <c:v>677.21007955475034</c:v>
                </c:pt>
                <c:pt idx="797">
                  <c:v>677.21007955475034</c:v>
                </c:pt>
                <c:pt idx="798">
                  <c:v>677.21007955475034</c:v>
                </c:pt>
                <c:pt idx="799">
                  <c:v>677.21007955475034</c:v>
                </c:pt>
                <c:pt idx="800">
                  <c:v>677.21007955475034</c:v>
                </c:pt>
                <c:pt idx="801">
                  <c:v>677.21007955475034</c:v>
                </c:pt>
                <c:pt idx="802">
                  <c:v>677.21007955475034</c:v>
                </c:pt>
                <c:pt idx="803">
                  <c:v>677.21007955475034</c:v>
                </c:pt>
                <c:pt idx="804">
                  <c:v>677.21007955475034</c:v>
                </c:pt>
                <c:pt idx="805">
                  <c:v>677.21007955475034</c:v>
                </c:pt>
                <c:pt idx="806">
                  <c:v>677.21007955475034</c:v>
                </c:pt>
                <c:pt idx="807">
                  <c:v>677.21007955475034</c:v>
                </c:pt>
                <c:pt idx="808">
                  <c:v>677.21007955475034</c:v>
                </c:pt>
                <c:pt idx="809">
                  <c:v>677.21007955475034</c:v>
                </c:pt>
                <c:pt idx="810">
                  <c:v>677.21007955475034</c:v>
                </c:pt>
                <c:pt idx="811">
                  <c:v>677.21007955475034</c:v>
                </c:pt>
                <c:pt idx="812">
                  <c:v>677.21007955475034</c:v>
                </c:pt>
                <c:pt idx="813">
                  <c:v>677.21007955475034</c:v>
                </c:pt>
                <c:pt idx="814">
                  <c:v>677.21007955475034</c:v>
                </c:pt>
                <c:pt idx="815">
                  <c:v>677.21007955475034</c:v>
                </c:pt>
                <c:pt idx="816">
                  <c:v>677.21007955475034</c:v>
                </c:pt>
                <c:pt idx="817">
                  <c:v>677.21007955475034</c:v>
                </c:pt>
                <c:pt idx="818">
                  <c:v>677.21007955475034</c:v>
                </c:pt>
                <c:pt idx="819">
                  <c:v>677.21007955475034</c:v>
                </c:pt>
                <c:pt idx="820">
                  <c:v>677.21007955475034</c:v>
                </c:pt>
                <c:pt idx="821">
                  <c:v>677.21007955475034</c:v>
                </c:pt>
                <c:pt idx="822">
                  <c:v>677.21007955475034</c:v>
                </c:pt>
                <c:pt idx="823">
                  <c:v>677.21007955475034</c:v>
                </c:pt>
                <c:pt idx="824">
                  <c:v>677.21007955475034</c:v>
                </c:pt>
                <c:pt idx="825">
                  <c:v>677.21007955475034</c:v>
                </c:pt>
                <c:pt idx="826">
                  <c:v>677.21007955475034</c:v>
                </c:pt>
                <c:pt idx="827">
                  <c:v>677.21007955475034</c:v>
                </c:pt>
                <c:pt idx="828">
                  <c:v>677.21007955475034</c:v>
                </c:pt>
                <c:pt idx="829">
                  <c:v>677.21007955475034</c:v>
                </c:pt>
                <c:pt idx="830">
                  <c:v>677.21007955475034</c:v>
                </c:pt>
                <c:pt idx="831">
                  <c:v>677.21007955475034</c:v>
                </c:pt>
                <c:pt idx="832">
                  <c:v>677.21007955475034</c:v>
                </c:pt>
                <c:pt idx="833">
                  <c:v>677.21007955475034</c:v>
                </c:pt>
                <c:pt idx="834">
                  <c:v>677.21007955475034</c:v>
                </c:pt>
                <c:pt idx="835">
                  <c:v>677.21007955475034</c:v>
                </c:pt>
                <c:pt idx="836">
                  <c:v>677.21007955475034</c:v>
                </c:pt>
                <c:pt idx="837">
                  <c:v>677.21007955475034</c:v>
                </c:pt>
                <c:pt idx="838">
                  <c:v>677.21007955475034</c:v>
                </c:pt>
                <c:pt idx="839">
                  <c:v>677.21007955475034</c:v>
                </c:pt>
                <c:pt idx="840">
                  <c:v>677.21007955475034</c:v>
                </c:pt>
                <c:pt idx="841">
                  <c:v>677.21007955475034</c:v>
                </c:pt>
                <c:pt idx="842">
                  <c:v>677.21007955475034</c:v>
                </c:pt>
                <c:pt idx="843">
                  <c:v>677.21007955475034</c:v>
                </c:pt>
                <c:pt idx="844">
                  <c:v>677.21007955475034</c:v>
                </c:pt>
                <c:pt idx="845">
                  <c:v>677.21007955475034</c:v>
                </c:pt>
                <c:pt idx="846">
                  <c:v>677.21007955475034</c:v>
                </c:pt>
                <c:pt idx="847">
                  <c:v>677.21007955475034</c:v>
                </c:pt>
                <c:pt idx="848">
                  <c:v>677.21007955475034</c:v>
                </c:pt>
                <c:pt idx="849">
                  <c:v>677.21007955475034</c:v>
                </c:pt>
                <c:pt idx="850">
                  <c:v>677.21007955475034</c:v>
                </c:pt>
                <c:pt idx="851">
                  <c:v>677.21007955475034</c:v>
                </c:pt>
                <c:pt idx="852">
                  <c:v>677.21007955475034</c:v>
                </c:pt>
                <c:pt idx="853">
                  <c:v>677.21007955475034</c:v>
                </c:pt>
                <c:pt idx="854">
                  <c:v>677.21007955475034</c:v>
                </c:pt>
                <c:pt idx="855">
                  <c:v>677.21007955475034</c:v>
                </c:pt>
                <c:pt idx="856">
                  <c:v>677.21007955475034</c:v>
                </c:pt>
                <c:pt idx="857">
                  <c:v>677.21007955475034</c:v>
                </c:pt>
                <c:pt idx="858">
                  <c:v>677.21007955475034</c:v>
                </c:pt>
                <c:pt idx="859">
                  <c:v>677.21007955475034</c:v>
                </c:pt>
                <c:pt idx="860">
                  <c:v>677.21007955475034</c:v>
                </c:pt>
                <c:pt idx="861">
                  <c:v>677.21007955475034</c:v>
                </c:pt>
                <c:pt idx="862">
                  <c:v>677.21007955475034</c:v>
                </c:pt>
                <c:pt idx="863">
                  <c:v>677.21007955475034</c:v>
                </c:pt>
                <c:pt idx="864">
                  <c:v>677.21007955475034</c:v>
                </c:pt>
                <c:pt idx="865">
                  <c:v>677.21007955475034</c:v>
                </c:pt>
                <c:pt idx="866">
                  <c:v>677.21007955475034</c:v>
                </c:pt>
                <c:pt idx="867">
                  <c:v>677.21007955475034</c:v>
                </c:pt>
                <c:pt idx="868">
                  <c:v>677.21007955475034</c:v>
                </c:pt>
                <c:pt idx="869">
                  <c:v>677.21007955475034</c:v>
                </c:pt>
                <c:pt idx="870">
                  <c:v>677.21007955475034</c:v>
                </c:pt>
                <c:pt idx="871">
                  <c:v>677.21007955475034</c:v>
                </c:pt>
                <c:pt idx="872">
                  <c:v>677.21007955475034</c:v>
                </c:pt>
                <c:pt idx="873">
                  <c:v>677.21007955475034</c:v>
                </c:pt>
                <c:pt idx="874">
                  <c:v>677.21007955475034</c:v>
                </c:pt>
                <c:pt idx="875">
                  <c:v>677.21007955475034</c:v>
                </c:pt>
                <c:pt idx="876">
                  <c:v>677.21007955475034</c:v>
                </c:pt>
                <c:pt idx="877">
                  <c:v>677.21007955475034</c:v>
                </c:pt>
                <c:pt idx="878">
                  <c:v>677.21007955475034</c:v>
                </c:pt>
                <c:pt idx="879">
                  <c:v>677.21007955475034</c:v>
                </c:pt>
                <c:pt idx="880">
                  <c:v>677.21007955475034</c:v>
                </c:pt>
                <c:pt idx="881">
                  <c:v>677.21007955475034</c:v>
                </c:pt>
                <c:pt idx="882">
                  <c:v>677.21007955475034</c:v>
                </c:pt>
                <c:pt idx="883">
                  <c:v>677.21007955475034</c:v>
                </c:pt>
                <c:pt idx="884">
                  <c:v>677.21007955475034</c:v>
                </c:pt>
                <c:pt idx="885">
                  <c:v>677.21007955475034</c:v>
                </c:pt>
                <c:pt idx="886">
                  <c:v>677.21007955475034</c:v>
                </c:pt>
                <c:pt idx="887">
                  <c:v>677.21007955475034</c:v>
                </c:pt>
                <c:pt idx="888">
                  <c:v>677.21007955475034</c:v>
                </c:pt>
                <c:pt idx="889">
                  <c:v>677.21007955475034</c:v>
                </c:pt>
                <c:pt idx="890">
                  <c:v>677.21007955475034</c:v>
                </c:pt>
                <c:pt idx="891">
                  <c:v>677.21007955475034</c:v>
                </c:pt>
                <c:pt idx="892">
                  <c:v>677.21007955475034</c:v>
                </c:pt>
                <c:pt idx="893">
                  <c:v>677.21007955475034</c:v>
                </c:pt>
                <c:pt idx="894">
                  <c:v>677.21007955475034</c:v>
                </c:pt>
                <c:pt idx="895">
                  <c:v>677.21007955475034</c:v>
                </c:pt>
                <c:pt idx="896">
                  <c:v>677.21007955475034</c:v>
                </c:pt>
                <c:pt idx="897">
                  <c:v>677.21007955475034</c:v>
                </c:pt>
                <c:pt idx="898">
                  <c:v>677.21007955475034</c:v>
                </c:pt>
                <c:pt idx="899">
                  <c:v>677.21007955475034</c:v>
                </c:pt>
                <c:pt idx="900">
                  <c:v>677.21007955475034</c:v>
                </c:pt>
                <c:pt idx="901">
                  <c:v>677.21007955475034</c:v>
                </c:pt>
                <c:pt idx="902">
                  <c:v>677.21007955475034</c:v>
                </c:pt>
                <c:pt idx="903">
                  <c:v>677.21007955475034</c:v>
                </c:pt>
                <c:pt idx="904">
                  <c:v>677.21007955475034</c:v>
                </c:pt>
                <c:pt idx="905">
                  <c:v>677.21007955475034</c:v>
                </c:pt>
                <c:pt idx="906">
                  <c:v>677.21007955475034</c:v>
                </c:pt>
                <c:pt idx="907">
                  <c:v>677.21007955475034</c:v>
                </c:pt>
                <c:pt idx="908">
                  <c:v>677.21007955475034</c:v>
                </c:pt>
                <c:pt idx="909">
                  <c:v>677.21007955475034</c:v>
                </c:pt>
                <c:pt idx="910">
                  <c:v>677.21007955475034</c:v>
                </c:pt>
                <c:pt idx="911">
                  <c:v>677.21007955475034</c:v>
                </c:pt>
                <c:pt idx="912">
                  <c:v>677.21007955475034</c:v>
                </c:pt>
                <c:pt idx="913">
                  <c:v>677.21007955475034</c:v>
                </c:pt>
                <c:pt idx="914">
                  <c:v>677.21007955475034</c:v>
                </c:pt>
                <c:pt idx="915">
                  <c:v>677.21007955475034</c:v>
                </c:pt>
                <c:pt idx="916">
                  <c:v>677.21007955475034</c:v>
                </c:pt>
                <c:pt idx="917">
                  <c:v>677.21007955475034</c:v>
                </c:pt>
                <c:pt idx="918">
                  <c:v>677.21007955475034</c:v>
                </c:pt>
                <c:pt idx="919">
                  <c:v>677.21007955475034</c:v>
                </c:pt>
                <c:pt idx="920">
                  <c:v>677.21007955475034</c:v>
                </c:pt>
                <c:pt idx="921">
                  <c:v>677.21007955475034</c:v>
                </c:pt>
                <c:pt idx="922">
                  <c:v>677.21007955475034</c:v>
                </c:pt>
                <c:pt idx="923">
                  <c:v>677.21007955475034</c:v>
                </c:pt>
                <c:pt idx="924">
                  <c:v>677.21007955475034</c:v>
                </c:pt>
                <c:pt idx="925">
                  <c:v>677.21007955475034</c:v>
                </c:pt>
                <c:pt idx="926">
                  <c:v>677.21007955475034</c:v>
                </c:pt>
                <c:pt idx="927">
                  <c:v>677.21007955475034</c:v>
                </c:pt>
                <c:pt idx="928">
                  <c:v>677.21007955475034</c:v>
                </c:pt>
                <c:pt idx="929">
                  <c:v>677.21007955475034</c:v>
                </c:pt>
                <c:pt idx="930">
                  <c:v>677.21007955475034</c:v>
                </c:pt>
                <c:pt idx="931">
                  <c:v>677.21007955475034</c:v>
                </c:pt>
                <c:pt idx="932">
                  <c:v>677.21007955475034</c:v>
                </c:pt>
                <c:pt idx="933">
                  <c:v>677.21007955475034</c:v>
                </c:pt>
                <c:pt idx="934">
                  <c:v>677.21007955475034</c:v>
                </c:pt>
                <c:pt idx="935">
                  <c:v>677.21007955475034</c:v>
                </c:pt>
                <c:pt idx="936">
                  <c:v>677.21007955475034</c:v>
                </c:pt>
                <c:pt idx="937">
                  <c:v>677.21007955475034</c:v>
                </c:pt>
                <c:pt idx="938">
                  <c:v>677.21007955475034</c:v>
                </c:pt>
                <c:pt idx="939">
                  <c:v>677.21007955475034</c:v>
                </c:pt>
                <c:pt idx="940">
                  <c:v>677.21007955475034</c:v>
                </c:pt>
                <c:pt idx="941">
                  <c:v>677.21007955475034</c:v>
                </c:pt>
                <c:pt idx="942">
                  <c:v>677.21007955475034</c:v>
                </c:pt>
                <c:pt idx="943">
                  <c:v>677.21007955475034</c:v>
                </c:pt>
                <c:pt idx="944">
                  <c:v>677.21007955475034</c:v>
                </c:pt>
                <c:pt idx="945">
                  <c:v>677.21007955475034</c:v>
                </c:pt>
                <c:pt idx="946">
                  <c:v>677.21007955475034</c:v>
                </c:pt>
                <c:pt idx="947">
                  <c:v>677.21007955475034</c:v>
                </c:pt>
                <c:pt idx="948">
                  <c:v>677.21007955475034</c:v>
                </c:pt>
                <c:pt idx="949">
                  <c:v>677.21007955475034</c:v>
                </c:pt>
                <c:pt idx="950">
                  <c:v>677.21007955475034</c:v>
                </c:pt>
                <c:pt idx="951">
                  <c:v>677.21007955475034</c:v>
                </c:pt>
                <c:pt idx="952">
                  <c:v>677.21007955475034</c:v>
                </c:pt>
                <c:pt idx="953">
                  <c:v>677.21007955475034</c:v>
                </c:pt>
                <c:pt idx="954">
                  <c:v>677.21007955475034</c:v>
                </c:pt>
                <c:pt idx="955">
                  <c:v>677.21007955475034</c:v>
                </c:pt>
                <c:pt idx="956">
                  <c:v>677.21007955475034</c:v>
                </c:pt>
                <c:pt idx="957">
                  <c:v>677.21007955475034</c:v>
                </c:pt>
                <c:pt idx="958">
                  <c:v>677.21007955475034</c:v>
                </c:pt>
                <c:pt idx="959">
                  <c:v>677.21007955475034</c:v>
                </c:pt>
                <c:pt idx="960">
                  <c:v>677.21007955475034</c:v>
                </c:pt>
                <c:pt idx="961">
                  <c:v>677.21007955475034</c:v>
                </c:pt>
                <c:pt idx="962">
                  <c:v>677.21007955475034</c:v>
                </c:pt>
                <c:pt idx="963">
                  <c:v>677.21007955475034</c:v>
                </c:pt>
                <c:pt idx="964">
                  <c:v>677.21007955475034</c:v>
                </c:pt>
                <c:pt idx="965">
                  <c:v>677.21007955475034</c:v>
                </c:pt>
                <c:pt idx="966">
                  <c:v>677.21007955475034</c:v>
                </c:pt>
                <c:pt idx="967">
                  <c:v>677.21007955475034</c:v>
                </c:pt>
                <c:pt idx="968">
                  <c:v>677.21007955475034</c:v>
                </c:pt>
                <c:pt idx="969">
                  <c:v>677.21007955475034</c:v>
                </c:pt>
                <c:pt idx="970">
                  <c:v>677.21007955475034</c:v>
                </c:pt>
                <c:pt idx="971">
                  <c:v>677.21007955475034</c:v>
                </c:pt>
                <c:pt idx="972">
                  <c:v>677.21007955475034</c:v>
                </c:pt>
                <c:pt idx="973">
                  <c:v>677.21007955475034</c:v>
                </c:pt>
                <c:pt idx="974">
                  <c:v>677.21007955475034</c:v>
                </c:pt>
                <c:pt idx="975">
                  <c:v>677.21007955475034</c:v>
                </c:pt>
                <c:pt idx="976">
                  <c:v>677.21007955475034</c:v>
                </c:pt>
                <c:pt idx="977">
                  <c:v>677.21007955475034</c:v>
                </c:pt>
                <c:pt idx="978">
                  <c:v>677.21007955475034</c:v>
                </c:pt>
                <c:pt idx="979">
                  <c:v>677.21007955475034</c:v>
                </c:pt>
                <c:pt idx="980">
                  <c:v>677.21007955475034</c:v>
                </c:pt>
                <c:pt idx="981">
                  <c:v>677.21007955475034</c:v>
                </c:pt>
                <c:pt idx="982">
                  <c:v>677.21007955475034</c:v>
                </c:pt>
                <c:pt idx="983">
                  <c:v>677.21007955475034</c:v>
                </c:pt>
                <c:pt idx="984">
                  <c:v>677.21007955475034</c:v>
                </c:pt>
                <c:pt idx="985">
                  <c:v>677.21007955475034</c:v>
                </c:pt>
                <c:pt idx="986">
                  <c:v>677.21007955475034</c:v>
                </c:pt>
                <c:pt idx="987">
                  <c:v>677.21007955475034</c:v>
                </c:pt>
                <c:pt idx="988">
                  <c:v>677.21007955475034</c:v>
                </c:pt>
                <c:pt idx="989">
                  <c:v>677.21007955475034</c:v>
                </c:pt>
                <c:pt idx="990">
                  <c:v>677.21007955475034</c:v>
                </c:pt>
                <c:pt idx="991">
                  <c:v>677.21007955475034</c:v>
                </c:pt>
                <c:pt idx="992">
                  <c:v>677.21007955475034</c:v>
                </c:pt>
                <c:pt idx="993">
                  <c:v>677.21007955475034</c:v>
                </c:pt>
                <c:pt idx="994">
                  <c:v>677.21007955475034</c:v>
                </c:pt>
                <c:pt idx="995">
                  <c:v>677.21007955475034</c:v>
                </c:pt>
                <c:pt idx="996">
                  <c:v>677.21007955475034</c:v>
                </c:pt>
                <c:pt idx="997">
                  <c:v>677.21007955475034</c:v>
                </c:pt>
                <c:pt idx="998">
                  <c:v>677.21007955475034</c:v>
                </c:pt>
                <c:pt idx="999">
                  <c:v>677.21007955475034</c:v>
                </c:pt>
                <c:pt idx="1000">
                  <c:v>677.21007955475034</c:v>
                </c:pt>
              </c:numCache>
            </c:numRef>
          </c:xVal>
          <c:yVal>
            <c:numRef>
              <c:f>Calculs!$AE$4:$AE$1004</c:f>
              <c:numCache>
                <c:formatCode>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96.734862609152415</c:v>
                </c:pt>
              </c:numCache>
            </c:numRef>
          </c:xVal>
          <c:yVal>
            <c:numRef>
              <c:f>Trajecto!$C$158</c:f>
              <c:numCache>
                <c:formatCode>0</c:formatCode>
                <c:ptCount val="1"/>
                <c:pt idx="0">
                  <c:v>651.08734951003294</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582.51431503594313</c:v>
                </c:pt>
              </c:numCache>
            </c:numRef>
          </c:xVal>
          <c:yVal>
            <c:numRef>
              <c:f>Trajecto!$C$159</c:f>
              <c:numCache>
                <c:formatCode>0</c:formatCode>
                <c:ptCount val="1"/>
                <c:pt idx="0">
                  <c:v>651.4443743996535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{8266F1FA-2DD6-46B0-B88B-D273033570B2}</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393.12278599832877</c:v>
                </c:pt>
                <c:pt idx="1">
                  <c:v>416.12278599832877</c:v>
                </c:pt>
                <c:pt idx="2">
                  <c:v>416.12278599832877</c:v>
                </c:pt>
                <c:pt idx="3">
                  <c:v>393.12278599832877</c:v>
                </c:pt>
                <c:pt idx="4">
                  <c:v>416.12278599832877</c:v>
                </c:pt>
                <c:pt idx="5">
                  <c:v>416.12278599832877</c:v>
                </c:pt>
                <c:pt idx="6">
                  <c:v>401.12278599832877</c:v>
                </c:pt>
                <c:pt idx="7">
                  <c:v>401.12278599832877</c:v>
                </c:pt>
                <c:pt idx="8">
                  <c:v>416.12278599832877</c:v>
                </c:pt>
                <c:pt idx="9">
                  <c:v>401.12278599832877</c:v>
                </c:pt>
                <c:pt idx="10">
                  <c:v>400.72278599832879</c:v>
                </c:pt>
                <c:pt idx="11">
                  <c:v>399.92278599832878</c:v>
                </c:pt>
                <c:pt idx="12">
                  <c:v>399.12278599832877</c:v>
                </c:pt>
                <c:pt idx="13">
                  <c:v>398.12278599832877</c:v>
                </c:pt>
                <c:pt idx="14">
                  <c:v>396.92278599832878</c:v>
                </c:pt>
                <c:pt idx="15">
                  <c:v>393.12278599832877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393.12278599832877</c:v>
                </c:pt>
                <c:pt idx="1">
                  <c:v>370.12278599832877</c:v>
                </c:pt>
                <c:pt idx="2">
                  <c:v>370.12278599832877</c:v>
                </c:pt>
                <c:pt idx="3">
                  <c:v>393.12278599832877</c:v>
                </c:pt>
                <c:pt idx="4">
                  <c:v>370.12278599832877</c:v>
                </c:pt>
                <c:pt idx="5">
                  <c:v>370.12278599832877</c:v>
                </c:pt>
                <c:pt idx="6">
                  <c:v>385.12278599832877</c:v>
                </c:pt>
                <c:pt idx="7">
                  <c:v>385.12278599832877</c:v>
                </c:pt>
                <c:pt idx="8">
                  <c:v>370.12278599832877</c:v>
                </c:pt>
                <c:pt idx="9">
                  <c:v>385.12278599832877</c:v>
                </c:pt>
                <c:pt idx="10">
                  <c:v>385.52278599832874</c:v>
                </c:pt>
                <c:pt idx="11">
                  <c:v>386.32278599832875</c:v>
                </c:pt>
                <c:pt idx="12">
                  <c:v>387.12278599832877</c:v>
                </c:pt>
                <c:pt idx="13">
                  <c:v>388.12278599832877</c:v>
                </c:pt>
                <c:pt idx="14">
                  <c:v>389.32278599832875</c:v>
                </c:pt>
                <c:pt idx="15">
                  <c:v>393.12278599832877</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{A4CB393E-5734-4ACC-B9D2-AF650A23B306}</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393.12278599832877</c:v>
                </c:pt>
                <c:pt idx="1">
                  <c:v>393.12278599832877</c:v>
                </c:pt>
                <c:pt idx="2">
                  <c:v>403.12278599832877</c:v>
                </c:pt>
                <c:pt idx="3">
                  <c:v>393.12278599832877</c:v>
                </c:pt>
                <c:pt idx="4">
                  <c:v>403.12278599832877</c:v>
                </c:pt>
                <c:pt idx="5">
                  <c:v>406.12278599832877</c:v>
                </c:pt>
                <c:pt idx="6">
                  <c:v>410.12278599832877</c:v>
                </c:pt>
                <c:pt idx="7">
                  <c:v>413.12278599832877</c:v>
                </c:pt>
                <c:pt idx="8">
                  <c:v>418.12278599832877</c:v>
                </c:pt>
                <c:pt idx="9">
                  <c:v>423.12278599832877</c:v>
                </c:pt>
                <c:pt idx="10">
                  <c:v>429.12278599832877</c:v>
                </c:pt>
                <c:pt idx="11">
                  <c:v>441.12278599832877</c:v>
                </c:pt>
                <c:pt idx="12">
                  <c:v>455.12278599832877</c:v>
                </c:pt>
                <c:pt idx="13">
                  <c:v>430.12278599832877</c:v>
                </c:pt>
                <c:pt idx="14">
                  <c:v>423.12278599832877</c:v>
                </c:pt>
                <c:pt idx="15">
                  <c:v>408.12278599832877</c:v>
                </c:pt>
                <c:pt idx="16">
                  <c:v>393.12278599832877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393.12278599832877</c:v>
                </c:pt>
                <c:pt idx="1">
                  <c:v>393.12278599832877</c:v>
                </c:pt>
                <c:pt idx="2">
                  <c:v>383.12278599832877</c:v>
                </c:pt>
                <c:pt idx="3">
                  <c:v>393.12278599832877</c:v>
                </c:pt>
                <c:pt idx="4">
                  <c:v>383.12278599832877</c:v>
                </c:pt>
                <c:pt idx="5">
                  <c:v>380.12278599832877</c:v>
                </c:pt>
                <c:pt idx="6">
                  <c:v>376.12278599832877</c:v>
                </c:pt>
                <c:pt idx="7">
                  <c:v>373.12278599832877</c:v>
                </c:pt>
                <c:pt idx="8">
                  <c:v>368.12278599832877</c:v>
                </c:pt>
                <c:pt idx="9">
                  <c:v>363.12278599832877</c:v>
                </c:pt>
                <c:pt idx="10">
                  <c:v>357.12278599832877</c:v>
                </c:pt>
                <c:pt idx="11">
                  <c:v>345.12278599832877</c:v>
                </c:pt>
                <c:pt idx="12">
                  <c:v>331.12278599832877</c:v>
                </c:pt>
                <c:pt idx="13">
                  <c:v>356.12278599832877</c:v>
                </c:pt>
                <c:pt idx="14">
                  <c:v>363.12278599832877</c:v>
                </c:pt>
                <c:pt idx="15">
                  <c:v>378.12278599832877</c:v>
                </c:pt>
                <c:pt idx="16">
                  <c:v>393.12278599832877</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393.12278599832877</c:v>
                </c:pt>
                <c:pt idx="1">
                  <c:v>410.12278599832877</c:v>
                </c:pt>
                <c:pt idx="2">
                  <c:v>404.12278599832877</c:v>
                </c:pt>
                <c:pt idx="3">
                  <c:v>393.12278599832877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393.12278599832877</c:v>
                </c:pt>
                <c:pt idx="1">
                  <c:v>376.12278599832877</c:v>
                </c:pt>
                <c:pt idx="2">
                  <c:v>382.12278599832877</c:v>
                </c:pt>
                <c:pt idx="3">
                  <c:v>393.12278599832877</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{9186148C-6807-41BE-A34D-6B869B7FC8E8}</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386.93945043660966</c:v>
                </c:pt>
                <c:pt idx="1">
                  <c:v>386.93945043660966</c:v>
                </c:pt>
                <c:pt idx="2">
                  <c:v>386.93945043660966</c:v>
                </c:pt>
                <c:pt idx="3">
                  <c:v>419.4938179121113</c:v>
                </c:pt>
                <c:pt idx="4">
                  <c:v>386.93945043660966</c:v>
                </c:pt>
                <c:pt idx="5">
                  <c:v>354.38508296110803</c:v>
                </c:pt>
                <c:pt idx="6">
                  <c:v>386.93945043660966</c:v>
                </c:pt>
              </c:numCache>
            </c:numRef>
          </c:xVal>
          <c:yVal>
            <c:numRef>
              <c:f>Trajecto!$C$124:$C$130</c:f>
              <c:numCache>
                <c:formatCode>0</c:formatCode>
                <c:ptCount val="7"/>
                <c:pt idx="0">
                  <c:v>1302.1746990200659</c:v>
                </c:pt>
                <c:pt idx="1">
                  <c:v>651.08734951003294</c:v>
                </c:pt>
                <c:pt idx="2">
                  <c:v>0</c:v>
                </c:pt>
                <c:pt idx="3">
                  <c:v>65.108734951003299</c:v>
                </c:pt>
                <c:pt idx="4">
                  <c:v>0</c:v>
                </c:pt>
                <c:pt idx="5">
                  <c:v>65.108734951003299</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1302.888748799307</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2.0000000000000013</c:v>
                </c:pt>
                <c:pt idx="111">
                  <c:v>#N/A</c:v>
                </c:pt>
                <c:pt idx="112">
                  <c:v>#N/A</c:v>
                </c:pt>
                <c:pt idx="113">
                  <c:v>#N/A</c:v>
                </c:pt>
                <c:pt idx="114">
                  <c:v>#N/A</c:v>
                </c:pt>
                <c:pt idx="115">
                  <c:v>#N/A</c:v>
                </c:pt>
                <c:pt idx="116">
                  <c:v>#N/A</c:v>
                </c:pt>
                <c:pt idx="117">
                  <c:v>#N/A</c:v>
                </c:pt>
                <c:pt idx="118">
                  <c:v>#N/A</c:v>
                </c:pt>
                <c:pt idx="119">
                  <c:v>#N/A</c:v>
                </c:pt>
                <c:pt idx="120">
                  <c:v>3.0000000000000022</c:v>
                </c:pt>
                <c:pt idx="121">
                  <c:v>#N/A</c:v>
                </c:pt>
                <c:pt idx="122">
                  <c:v>#N/A</c:v>
                </c:pt>
                <c:pt idx="123">
                  <c:v>#N/A</c:v>
                </c:pt>
                <c:pt idx="124">
                  <c:v>#N/A</c:v>
                </c:pt>
                <c:pt idx="125">
                  <c:v>#N/A</c:v>
                </c:pt>
                <c:pt idx="126">
                  <c:v>#N/A</c:v>
                </c:pt>
                <c:pt idx="127">
                  <c:v>#N/A</c:v>
                </c:pt>
                <c:pt idx="128">
                  <c:v>#N/A</c:v>
                </c:pt>
                <c:pt idx="129">
                  <c:v>#N/A</c:v>
                </c:pt>
                <c:pt idx="130">
                  <c:v>4.0000000000000027</c:v>
                </c:pt>
                <c:pt idx="131">
                  <c:v>#N/A</c:v>
                </c:pt>
                <c:pt idx="132">
                  <c:v>#N/A</c:v>
                </c:pt>
                <c:pt idx="133">
                  <c:v>#N/A</c:v>
                </c:pt>
                <c:pt idx="134">
                  <c:v>#N/A</c:v>
                </c:pt>
                <c:pt idx="135">
                  <c:v>#N/A</c:v>
                </c:pt>
                <c:pt idx="136">
                  <c:v>#N/A</c:v>
                </c:pt>
                <c:pt idx="137">
                  <c:v>#N/A</c:v>
                </c:pt>
                <c:pt idx="138">
                  <c:v>#N/A</c:v>
                </c:pt>
                <c:pt idx="139">
                  <c:v>#N/A</c:v>
                </c:pt>
                <c:pt idx="140">
                  <c:v>4.9999999999999991</c:v>
                </c:pt>
                <c:pt idx="141">
                  <c:v>#N/A</c:v>
                </c:pt>
                <c:pt idx="142">
                  <c:v>#N/A</c:v>
                </c:pt>
                <c:pt idx="143">
                  <c:v>#N/A</c:v>
                </c:pt>
                <c:pt idx="144">
                  <c:v>#N/A</c:v>
                </c:pt>
                <c:pt idx="145">
                  <c:v>#N/A</c:v>
                </c:pt>
                <c:pt idx="146">
                  <c:v>#N/A</c:v>
                </c:pt>
                <c:pt idx="147">
                  <c:v>#N/A</c:v>
                </c:pt>
                <c:pt idx="148">
                  <c:v>#N/A</c:v>
                </c:pt>
                <c:pt idx="149">
                  <c:v>#N/A</c:v>
                </c:pt>
                <c:pt idx="150">
                  <c:v>5.9999999999999956</c:v>
                </c:pt>
                <c:pt idx="151">
                  <c:v>#N/A</c:v>
                </c:pt>
                <c:pt idx="152">
                  <c:v>#N/A</c:v>
                </c:pt>
                <c:pt idx="153">
                  <c:v>#N/A</c:v>
                </c:pt>
                <c:pt idx="154">
                  <c:v>#N/A</c:v>
                </c:pt>
                <c:pt idx="155">
                  <c:v>#N/A</c:v>
                </c:pt>
                <c:pt idx="156">
                  <c:v>#N/A</c:v>
                </c:pt>
                <c:pt idx="157">
                  <c:v>#N/A</c:v>
                </c:pt>
                <c:pt idx="158">
                  <c:v>#N/A</c:v>
                </c:pt>
                <c:pt idx="159">
                  <c:v>#N/A</c:v>
                </c:pt>
                <c:pt idx="160">
                  <c:v>6.999999999999992</c:v>
                </c:pt>
                <c:pt idx="161">
                  <c:v>#N/A</c:v>
                </c:pt>
                <c:pt idx="162">
                  <c:v>#N/A</c:v>
                </c:pt>
                <c:pt idx="163">
                  <c:v>#N/A</c:v>
                </c:pt>
                <c:pt idx="164">
                  <c:v>#N/A</c:v>
                </c:pt>
                <c:pt idx="165">
                  <c:v>#N/A</c:v>
                </c:pt>
                <c:pt idx="166">
                  <c:v>#N/A</c:v>
                </c:pt>
                <c:pt idx="167">
                  <c:v>#N/A</c:v>
                </c:pt>
                <c:pt idx="168">
                  <c:v>#N/A</c:v>
                </c:pt>
                <c:pt idx="169">
                  <c:v>#N/A</c:v>
                </c:pt>
                <c:pt idx="170">
                  <c:v>7.9999999999999885</c:v>
                </c:pt>
                <c:pt idx="171">
                  <c:v>#N/A</c:v>
                </c:pt>
                <c:pt idx="172">
                  <c:v>#N/A</c:v>
                </c:pt>
                <c:pt idx="173">
                  <c:v>#N/A</c:v>
                </c:pt>
                <c:pt idx="174">
                  <c:v>#N/A</c:v>
                </c:pt>
                <c:pt idx="175">
                  <c:v>#N/A</c:v>
                </c:pt>
                <c:pt idx="176">
                  <c:v>#N/A</c:v>
                </c:pt>
                <c:pt idx="177">
                  <c:v>#N/A</c:v>
                </c:pt>
                <c:pt idx="178">
                  <c:v>#N/A</c:v>
                </c:pt>
                <c:pt idx="179">
                  <c:v>#N/A</c:v>
                </c:pt>
                <c:pt idx="180">
                  <c:v>8.9999999999999858</c:v>
                </c:pt>
                <c:pt idx="181">
                  <c:v>#N/A</c:v>
                </c:pt>
                <c:pt idx="182">
                  <c:v>#N/A</c:v>
                </c:pt>
                <c:pt idx="183">
                  <c:v>#N/A</c:v>
                </c:pt>
                <c:pt idx="184">
                  <c:v>#N/A</c:v>
                </c:pt>
                <c:pt idx="185">
                  <c:v>#N/A</c:v>
                </c:pt>
                <c:pt idx="186">
                  <c:v>#N/A</c:v>
                </c:pt>
                <c:pt idx="187">
                  <c:v>#N/A</c:v>
                </c:pt>
                <c:pt idx="188">
                  <c:v>#N/A</c:v>
                </c:pt>
                <c:pt idx="189">
                  <c:v>#N/A</c:v>
                </c:pt>
                <c:pt idx="190">
                  <c:v>9.9999999999999822</c:v>
                </c:pt>
                <c:pt idx="191">
                  <c:v>#N/A</c:v>
                </c:pt>
                <c:pt idx="192">
                  <c:v>#N/A</c:v>
                </c:pt>
                <c:pt idx="193">
                  <c:v>#N/A</c:v>
                </c:pt>
                <c:pt idx="194">
                  <c:v>#N/A</c:v>
                </c:pt>
                <c:pt idx="195">
                  <c:v>#N/A</c:v>
                </c:pt>
                <c:pt idx="196">
                  <c:v>#N/A</c:v>
                </c:pt>
                <c:pt idx="197">
                  <c:v>#N/A</c:v>
                </c:pt>
                <c:pt idx="198">
                  <c:v>#N/A</c:v>
                </c:pt>
                <c:pt idx="199">
                  <c:v>#N/A</c:v>
                </c:pt>
                <c:pt idx="200">
                  <c:v>10.999999999999979</c:v>
                </c:pt>
                <c:pt idx="201">
                  <c:v>#N/A</c:v>
                </c:pt>
                <c:pt idx="202">
                  <c:v>#N/A</c:v>
                </c:pt>
                <c:pt idx="203">
                  <c:v>#N/A</c:v>
                </c:pt>
                <c:pt idx="204">
                  <c:v>#N/A</c:v>
                </c:pt>
                <c:pt idx="205">
                  <c:v>#N/A</c:v>
                </c:pt>
                <c:pt idx="206">
                  <c:v>#N/A</c:v>
                </c:pt>
                <c:pt idx="207">
                  <c:v>#N/A</c:v>
                </c:pt>
                <c:pt idx="208">
                  <c:v>#N/A</c:v>
                </c:pt>
                <c:pt idx="209">
                  <c:v>#N/A</c:v>
                </c:pt>
                <c:pt idx="210">
                  <c:v>11.999999999999975</c:v>
                </c:pt>
                <c:pt idx="211">
                  <c:v>#N/A</c:v>
                </c:pt>
                <c:pt idx="212">
                  <c:v>#N/A</c:v>
                </c:pt>
                <c:pt idx="213">
                  <c:v>#N/A</c:v>
                </c:pt>
                <c:pt idx="214">
                  <c:v>#N/A</c:v>
                </c:pt>
                <c:pt idx="215">
                  <c:v>#N/A</c:v>
                </c:pt>
                <c:pt idx="216">
                  <c:v>#N/A</c:v>
                </c:pt>
                <c:pt idx="217">
                  <c:v>#N/A</c:v>
                </c:pt>
                <c:pt idx="218">
                  <c:v>#N/A</c:v>
                </c:pt>
                <c:pt idx="219">
                  <c:v>#N/A</c:v>
                </c:pt>
                <c:pt idx="220">
                  <c:v>12.999999999999972</c:v>
                </c:pt>
                <c:pt idx="221">
                  <c:v>#N/A</c:v>
                </c:pt>
                <c:pt idx="222">
                  <c:v>#N/A</c:v>
                </c:pt>
                <c:pt idx="223">
                  <c:v>#N/A</c:v>
                </c:pt>
                <c:pt idx="224">
                  <c:v>#N/A</c:v>
                </c:pt>
                <c:pt idx="225">
                  <c:v>#N/A</c:v>
                </c:pt>
                <c:pt idx="226">
                  <c:v>#N/A</c:v>
                </c:pt>
                <c:pt idx="227">
                  <c:v>#N/A</c:v>
                </c:pt>
                <c:pt idx="228">
                  <c:v>#N/A</c:v>
                </c:pt>
                <c:pt idx="229">
                  <c:v>#N/A</c:v>
                </c:pt>
                <c:pt idx="230">
                  <c:v>13.999999999999968</c:v>
                </c:pt>
                <c:pt idx="231">
                  <c:v>#N/A</c:v>
                </c:pt>
                <c:pt idx="232">
                  <c:v>#N/A</c:v>
                </c:pt>
                <c:pt idx="233">
                  <c:v>#N/A</c:v>
                </c:pt>
                <c:pt idx="234">
                  <c:v>#N/A</c:v>
                </c:pt>
                <c:pt idx="235">
                  <c:v>#N/A</c:v>
                </c:pt>
                <c:pt idx="236">
                  <c:v>#N/A</c:v>
                </c:pt>
                <c:pt idx="237">
                  <c:v>#N/A</c:v>
                </c:pt>
                <c:pt idx="238">
                  <c:v>#N/A</c:v>
                </c:pt>
                <c:pt idx="239">
                  <c:v>#N/A</c:v>
                </c:pt>
                <c:pt idx="240">
                  <c:v>14.999999999999964</c:v>
                </c:pt>
                <c:pt idx="241">
                  <c:v>#N/A</c:v>
                </c:pt>
                <c:pt idx="242">
                  <c:v>#N/A</c:v>
                </c:pt>
                <c:pt idx="243">
                  <c:v>#N/A</c:v>
                </c:pt>
                <c:pt idx="244">
                  <c:v>#N/A</c:v>
                </c:pt>
                <c:pt idx="245">
                  <c:v>#N/A</c:v>
                </c:pt>
                <c:pt idx="246">
                  <c:v>#N/A</c:v>
                </c:pt>
                <c:pt idx="247">
                  <c:v>#N/A</c:v>
                </c:pt>
                <c:pt idx="248">
                  <c:v>#N/A</c:v>
                </c:pt>
                <c:pt idx="249">
                  <c:v>#N/A</c:v>
                </c:pt>
                <c:pt idx="250">
                  <c:v>15.999999999999961</c:v>
                </c:pt>
                <c:pt idx="251">
                  <c:v>#N/A</c:v>
                </c:pt>
                <c:pt idx="252">
                  <c:v>#N/A</c:v>
                </c:pt>
                <c:pt idx="253">
                  <c:v>#N/A</c:v>
                </c:pt>
                <c:pt idx="254">
                  <c:v>#N/A</c:v>
                </c:pt>
                <c:pt idx="255">
                  <c:v>#N/A</c:v>
                </c:pt>
                <c:pt idx="256">
                  <c:v>#N/A</c:v>
                </c:pt>
                <c:pt idx="257">
                  <c:v>#N/A</c:v>
                </c:pt>
                <c:pt idx="258">
                  <c:v>#N/A</c:v>
                </c:pt>
                <c:pt idx="259">
                  <c:v>#N/A</c:v>
                </c:pt>
                <c:pt idx="260">
                  <c:v>16.999999999999975</c:v>
                </c:pt>
                <c:pt idx="261">
                  <c:v>#N/A</c:v>
                </c:pt>
                <c:pt idx="262">
                  <c:v>#N/A</c:v>
                </c:pt>
                <c:pt idx="263">
                  <c:v>#N/A</c:v>
                </c:pt>
                <c:pt idx="264">
                  <c:v>#N/A</c:v>
                </c:pt>
                <c:pt idx="265">
                  <c:v>#N/A</c:v>
                </c:pt>
                <c:pt idx="266">
                  <c:v>#N/A</c:v>
                </c:pt>
                <c:pt idx="267">
                  <c:v>#N/A</c:v>
                </c:pt>
                <c:pt idx="268">
                  <c:v>#N/A</c:v>
                </c:pt>
                <c:pt idx="269">
                  <c:v>#N/A</c:v>
                </c:pt>
                <c:pt idx="270">
                  <c:v>17.999999999999989</c:v>
                </c:pt>
                <c:pt idx="271">
                  <c:v>#N/A</c:v>
                </c:pt>
                <c:pt idx="272">
                  <c:v>#N/A</c:v>
                </c:pt>
                <c:pt idx="273">
                  <c:v>#N/A</c:v>
                </c:pt>
                <c:pt idx="274">
                  <c:v>#N/A</c:v>
                </c:pt>
                <c:pt idx="275">
                  <c:v>#N/A</c:v>
                </c:pt>
                <c:pt idx="276">
                  <c:v>#N/A</c:v>
                </c:pt>
                <c:pt idx="277">
                  <c:v>#N/A</c:v>
                </c:pt>
                <c:pt idx="278">
                  <c:v>#N/A</c:v>
                </c:pt>
                <c:pt idx="279">
                  <c:v>#N/A</c:v>
                </c:pt>
                <c:pt idx="280">
                  <c:v>19.000000000000004</c:v>
                </c:pt>
                <c:pt idx="281">
                  <c:v>#N/A</c:v>
                </c:pt>
                <c:pt idx="282">
                  <c:v>#N/A</c:v>
                </c:pt>
                <c:pt idx="283">
                  <c:v>#N/A</c:v>
                </c:pt>
                <c:pt idx="284">
                  <c:v>#N/A</c:v>
                </c:pt>
                <c:pt idx="285">
                  <c:v>#N/A</c:v>
                </c:pt>
                <c:pt idx="286">
                  <c:v>#N/A</c:v>
                </c:pt>
                <c:pt idx="287">
                  <c:v>#N/A</c:v>
                </c:pt>
                <c:pt idx="288">
                  <c:v>#N/A</c:v>
                </c:pt>
                <c:pt idx="289">
                  <c:v>#N/A</c:v>
                </c:pt>
                <c:pt idx="290">
                  <c:v>20.000000000000018</c:v>
                </c:pt>
                <c:pt idx="291">
                  <c:v>#N/A</c:v>
                </c:pt>
                <c:pt idx="292">
                  <c:v>#N/A</c:v>
                </c:pt>
                <c:pt idx="293">
                  <c:v>#N/A</c:v>
                </c:pt>
                <c:pt idx="294">
                  <c:v>#N/A</c:v>
                </c:pt>
                <c:pt idx="295">
                  <c:v>#N/A</c:v>
                </c:pt>
                <c:pt idx="296">
                  <c:v>#N/A</c:v>
                </c:pt>
                <c:pt idx="297">
                  <c:v>#N/A</c:v>
                </c:pt>
                <c:pt idx="298">
                  <c:v>#N/A</c:v>
                </c:pt>
                <c:pt idx="299">
                  <c:v>#N/A</c:v>
                </c:pt>
                <c:pt idx="300">
                  <c:v>21.000000000000032</c:v>
                </c:pt>
                <c:pt idx="301">
                  <c:v>#N/A</c:v>
                </c:pt>
                <c:pt idx="302">
                  <c:v>#N/A</c:v>
                </c:pt>
                <c:pt idx="303">
                  <c:v>#N/A</c:v>
                </c:pt>
                <c:pt idx="304">
                  <c:v>#N/A</c:v>
                </c:pt>
                <c:pt idx="305">
                  <c:v>#N/A</c:v>
                </c:pt>
                <c:pt idx="306">
                  <c:v>#N/A</c:v>
                </c:pt>
                <c:pt idx="307">
                  <c:v>#N/A</c:v>
                </c:pt>
                <c:pt idx="308">
                  <c:v>#N/A</c:v>
                </c:pt>
                <c:pt idx="309">
                  <c:v>#N/A</c:v>
                </c:pt>
                <c:pt idx="310">
                  <c:v>22.000000000000046</c:v>
                </c:pt>
                <c:pt idx="311">
                  <c:v>#N/A</c:v>
                </c:pt>
                <c:pt idx="312">
                  <c:v>#N/A</c:v>
                </c:pt>
                <c:pt idx="313">
                  <c:v>#N/A</c:v>
                </c:pt>
                <c:pt idx="314">
                  <c:v>#N/A</c:v>
                </c:pt>
                <c:pt idx="315">
                  <c:v>#N/A</c:v>
                </c:pt>
                <c:pt idx="316">
                  <c:v>#N/A</c:v>
                </c:pt>
                <c:pt idx="317">
                  <c:v>#N/A</c:v>
                </c:pt>
                <c:pt idx="318">
                  <c:v>#N/A</c:v>
                </c:pt>
                <c:pt idx="319">
                  <c:v>#N/A</c:v>
                </c:pt>
                <c:pt idx="320">
                  <c:v>23.00000000000006</c:v>
                </c:pt>
                <c:pt idx="321">
                  <c:v>#N/A</c:v>
                </c:pt>
                <c:pt idx="322">
                  <c:v>#N/A</c:v>
                </c:pt>
                <c:pt idx="323">
                  <c:v>#N/A</c:v>
                </c:pt>
                <c:pt idx="324">
                  <c:v>#N/A</c:v>
                </c:pt>
                <c:pt idx="325">
                  <c:v>#N/A</c:v>
                </c:pt>
                <c:pt idx="326">
                  <c:v>#N/A</c:v>
                </c:pt>
                <c:pt idx="327">
                  <c:v>#N/A</c:v>
                </c:pt>
                <c:pt idx="328">
                  <c:v>#N/A</c:v>
                </c:pt>
                <c:pt idx="329">
                  <c:v>#N/A</c:v>
                </c:pt>
                <c:pt idx="330">
                  <c:v>24.000000000000075</c:v>
                </c:pt>
                <c:pt idx="331">
                  <c:v>#N/A</c:v>
                </c:pt>
                <c:pt idx="332">
                  <c:v>#N/A</c:v>
                </c:pt>
                <c:pt idx="333">
                  <c:v>#N/A</c:v>
                </c:pt>
                <c:pt idx="334">
                  <c:v>#N/A</c:v>
                </c:pt>
                <c:pt idx="335">
                  <c:v>#N/A</c:v>
                </c:pt>
                <c:pt idx="336">
                  <c:v>#N/A</c:v>
                </c:pt>
                <c:pt idx="337">
                  <c:v>#N/A</c:v>
                </c:pt>
                <c:pt idx="338">
                  <c:v>#N/A</c:v>
                </c:pt>
                <c:pt idx="339">
                  <c:v>#N/A</c:v>
                </c:pt>
                <c:pt idx="340">
                  <c:v>25.000000000000089</c:v>
                </c:pt>
                <c:pt idx="341">
                  <c:v>#N/A</c:v>
                </c:pt>
                <c:pt idx="342">
                  <c:v>#N/A</c:v>
                </c:pt>
                <c:pt idx="343">
                  <c:v>#N/A</c:v>
                </c:pt>
                <c:pt idx="344">
                  <c:v>#N/A</c:v>
                </c:pt>
                <c:pt idx="345">
                  <c:v>#N/A</c:v>
                </c:pt>
                <c:pt idx="346">
                  <c:v>#N/A</c:v>
                </c:pt>
                <c:pt idx="347">
                  <c:v>#N/A</c:v>
                </c:pt>
                <c:pt idx="348">
                  <c:v>#N/A</c:v>
                </c:pt>
                <c:pt idx="349">
                  <c:v>#N/A</c:v>
                </c:pt>
                <c:pt idx="350">
                  <c:v>26.000000000000103</c:v>
                </c:pt>
                <c:pt idx="351">
                  <c:v>#N/A</c:v>
                </c:pt>
                <c:pt idx="352">
                  <c:v>#N/A</c:v>
                </c:pt>
                <c:pt idx="353">
                  <c:v>#N/A</c:v>
                </c:pt>
                <c:pt idx="354">
                  <c:v>#N/A</c:v>
                </c:pt>
                <c:pt idx="355">
                  <c:v>#N/A</c:v>
                </c:pt>
                <c:pt idx="356">
                  <c:v>#N/A</c:v>
                </c:pt>
                <c:pt idx="357">
                  <c:v>#N/A</c:v>
                </c:pt>
                <c:pt idx="358">
                  <c:v>#N/A</c:v>
                </c:pt>
                <c:pt idx="359">
                  <c:v>#N/A</c:v>
                </c:pt>
                <c:pt idx="360">
                  <c:v>27.000000000000117</c:v>
                </c:pt>
                <c:pt idx="361">
                  <c:v>#N/A</c:v>
                </c:pt>
                <c:pt idx="362">
                  <c:v>#N/A</c:v>
                </c:pt>
                <c:pt idx="363">
                  <c:v>#N/A</c:v>
                </c:pt>
                <c:pt idx="364">
                  <c:v>#N/A</c:v>
                </c:pt>
                <c:pt idx="365">
                  <c:v>#N/A</c:v>
                </c:pt>
                <c:pt idx="366">
                  <c:v>#N/A</c:v>
                </c:pt>
                <c:pt idx="367">
                  <c:v>#N/A</c:v>
                </c:pt>
                <c:pt idx="368">
                  <c:v>#N/A</c:v>
                </c:pt>
                <c:pt idx="369">
                  <c:v>#N/A</c:v>
                </c:pt>
                <c:pt idx="370">
                  <c:v>28.000000000000131</c:v>
                </c:pt>
                <c:pt idx="371">
                  <c:v>#N/A</c:v>
                </c:pt>
                <c:pt idx="372">
                  <c:v>#N/A</c:v>
                </c:pt>
                <c:pt idx="373">
                  <c:v>#N/A</c:v>
                </c:pt>
                <c:pt idx="374">
                  <c:v>#N/A</c:v>
                </c:pt>
                <c:pt idx="375">
                  <c:v>#N/A</c:v>
                </c:pt>
                <c:pt idx="376">
                  <c:v>#N/A</c:v>
                </c:pt>
                <c:pt idx="377">
                  <c:v>#N/A</c:v>
                </c:pt>
                <c:pt idx="378">
                  <c:v>#N/A</c:v>
                </c:pt>
                <c:pt idx="379">
                  <c:v>#N/A</c:v>
                </c:pt>
                <c:pt idx="380">
                  <c:v>29.000000000000146</c:v>
                </c:pt>
                <c:pt idx="381">
                  <c:v>#N/A</c:v>
                </c:pt>
                <c:pt idx="382">
                  <c:v>#N/A</c:v>
                </c:pt>
                <c:pt idx="383">
                  <c:v>#N/A</c:v>
                </c:pt>
                <c:pt idx="384">
                  <c:v>#N/A</c:v>
                </c:pt>
                <c:pt idx="385">
                  <c:v>#N/A</c:v>
                </c:pt>
                <c:pt idx="386">
                  <c:v>#N/A</c:v>
                </c:pt>
                <c:pt idx="387">
                  <c:v>#N/A</c:v>
                </c:pt>
                <c:pt idx="388">
                  <c:v>#N/A</c:v>
                </c:pt>
                <c:pt idx="389">
                  <c:v>#N/A</c:v>
                </c:pt>
                <c:pt idx="390">
                  <c:v>30.00000000000016</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1302.1746990200659</c:v>
                </c:pt>
                <c:pt idx="203">
                  <c:v>1302.5112277718285</c:v>
                </c:pt>
                <c:pt idx="204">
                  <c:v>1302.7491988437769</c:v>
                </c:pt>
                <c:pt idx="205">
                  <c:v>1302.888748799307</c:v>
                </c:pt>
                <c:pt idx="206">
                  <c:v>1302.9300114966047</c:v>
                </c:pt>
                <c:pt idx="207">
                  <c:v>1302.8731189837174</c:v>
                </c:pt>
                <c:pt idx="208">
                  <c:v>1302.7182024021338</c:v>
                </c:pt>
                <c:pt idx="209">
                  <c:v>1302.4653928892162</c:v>
                </c:pt>
                <c:pt idx="210">
                  <c:v>1302.1148224695592</c:v>
                </c:pt>
                <c:pt idx="211">
                  <c:v>1301.6666249255375</c:v>
                </c:pt>
                <c:pt idx="212">
                  <c:v>1301.1209366379564</c:v>
                </c:pt>
                <c:pt idx="213">
                  <c:v>1300.4778973887487</c:v>
                </c:pt>
                <c:pt idx="214">
                  <c:v>1299.737651118993</c:v>
                </c:pt>
                <c:pt idx="215">
                  <c:v>1298.9003466370366</c:v>
                </c:pt>
                <c:pt idx="216">
                  <c:v>1297.9661382730801</c:v>
                </c:pt>
                <c:pt idx="217">
                  <c:v>1296.9351864781099</c:v>
                </c:pt>
                <c:pt idx="218">
                  <c:v>1295.8076583664649</c:v>
                </c:pt>
                <c:pt idx="219">
                  <c:v>1294.5837282025418</c:v>
                </c:pt>
                <c:pt idx="220">
                  <c:v>1293.2635778331341</c:v>
                </c:pt>
                <c:pt idx="221">
                  <c:v>1291.847397067666</c:v>
                </c:pt>
                <c:pt idx="222">
                  <c:v>1290.3353840091293</c:v>
                </c:pt>
                <c:pt idx="223">
                  <c:v>1288.7277453388851</c:v>
                </c:pt>
                <c:pt idx="224">
                  <c:v>1287.0246965586689</c:v>
                </c:pt>
                <c:pt idx="225">
                  <c:v>1285.2264621931906</c:v>
                </c:pt>
                <c:pt idx="226">
                  <c:v>1283.3332759566681</c:v>
                </c:pt>
                <c:pt idx="227">
                  <c:v>1281.3453808864999</c:v>
                </c:pt>
                <c:pt idx="228">
                  <c:v>1279.2630294471066</c:v>
                </c:pt>
                <c:pt idx="229">
                  <c:v>1277.0864836067583</c:v>
                </c:pt>
                <c:pt idx="230">
                  <c:v>1274.8160148899842</c:v>
                </c:pt>
                <c:pt idx="231">
                  <c:v>1272.4519044079284</c:v>
                </c:pt>
                <c:pt idx="232">
                  <c:v>1269.9944428687959</c:v>
                </c:pt>
                <c:pt idx="233">
                  <c:v>1267.4439305703199</c:v>
                </c:pt>
                <c:pt idx="234">
                  <c:v>1264.8006773759835</c:v>
                </c:pt>
                <c:pt idx="235">
                  <c:v>1262.0650026765452</c:v>
                </c:pt>
                <c:pt idx="236">
                  <c:v>1259.2372353382539</c:v>
                </c:pt>
                <c:pt idx="237">
                  <c:v>1256.3177136389893</c:v>
                </c:pt>
                <c:pt idx="238">
                  <c:v>1253.3067851934288</c:v>
                </c:pt>
                <c:pt idx="239">
                  <c:v>1250.2048068682284</c:v>
                </c:pt>
                <c:pt idx="240">
                  <c:v>1247.0121446880928</c:v>
                </c:pt>
                <c:pt idx="241">
                  <c:v>1243.7291737335277</c:v>
                </c:pt>
                <c:pt idx="242">
                  <c:v>1240.3562780309767</c:v>
                </c:pt>
                <c:pt idx="243">
                  <c:v>1236.8938504359821</c:v>
                </c:pt>
                <c:pt idx="244">
                  <c:v>1233.3422925099419</c:v>
                </c:pt>
                <c:pt idx="245">
                  <c:v>1229.7020143909845</c:v>
                </c:pt>
                <c:pt idx="246">
                  <c:v>1225.9734346594323</c:v>
                </c:pt>
                <c:pt idx="247">
                  <c:v>1222.1569801982878</c:v>
                </c:pt>
                <c:pt idx="248">
                  <c:v>1218.2530860491347</c:v>
                </c:pt>
                <c:pt idx="249">
                  <c:v>1214.2621952638217</c:v>
                </c:pt>
                <c:pt idx="250">
                  <c:v>1210.1847587522607</c:v>
                </c:pt>
                <c:pt idx="251">
                  <c:v>1206.0212351266553</c:v>
                </c:pt>
                <c:pt idx="252">
                  <c:v>1201.772090542448</c:v>
                </c:pt>
                <c:pt idx="253">
                  <c:v>1197.4377985362594</c:v>
                </c:pt>
                <c:pt idx="254">
                  <c:v>1193.0188398610735</c:v>
                </c:pt>
                <c:pt idx="255">
                  <c:v>1188.5157023189113</c:v>
                </c:pt>
                <c:pt idx="256">
                  <c:v>1183.9288805912195</c:v>
                </c:pt>
                <c:pt idx="257">
                  <c:v>1179.2588760671917</c:v>
                </c:pt>
                <c:pt idx="258">
                  <c:v>1174.5061966702269</c:v>
                </c:pt>
                <c:pt idx="259">
                  <c:v>1169.6713566827214</c:v>
                </c:pt>
                <c:pt idx="260">
                  <c:v>1164.7548765693846</c:v>
                </c:pt>
                <c:pt idx="261">
                  <c:v>1159.7572827992572</c:v>
                </c:pt>
                <c:pt idx="262">
                  <c:v>1154.6791076666048</c:v>
                </c:pt>
                <c:pt idx="263">
                  <c:v>1149.5208891108557</c:v>
                </c:pt>
                <c:pt idx="264">
                  <c:v>1144.2831705357432</c:v>
                </c:pt>
                <c:pt idx="265">
                  <c:v>1138.9665006278065</c:v>
                </c:pt>
                <c:pt idx="266">
                  <c:v>1133.571433174403</c:v>
                </c:pt>
                <c:pt idx="267">
                  <c:v>1128.0985268813768</c:v>
                </c:pt>
                <c:pt idx="268">
                  <c:v>1122.5483451905213</c:v>
                </c:pt>
                <c:pt idx="269">
                  <c:v>1116.9214560969779</c:v>
                </c:pt>
                <c:pt idx="270">
                  <c:v>1111.2184319666965</c:v>
                </c:pt>
                <c:pt idx="271">
                  <c:v>1105.4398493540921</c:v>
                </c:pt>
                <c:pt idx="272">
                  <c:v>1099.5862888200168</c:v>
                </c:pt>
                <c:pt idx="273">
                  <c:v>1093.6583347501712</c:v>
                </c:pt>
                <c:pt idx="274">
                  <c:v>1087.6565751740688</c:v>
                </c:pt>
                <c:pt idx="275">
                  <c:v>1081.581601584669</c:v>
                </c:pt>
                <c:pt idx="276">
                  <c:v>1075.4340087587871</c:v>
                </c:pt>
                <c:pt idx="277">
                  <c:v>1069.2143945783862</c:v>
                </c:pt>
                <c:pt idx="278">
                  <c:v>1062.9233598528565</c:v>
                </c:pt>
                <c:pt idx="279">
                  <c:v>1056.5615081423769</c:v>
                </c:pt>
                <c:pt idx="280">
                  <c:v>1050.1294455824589</c:v>
                </c:pt>
                <c:pt idx="281">
                  <c:v>1043.6277807097617</c:v>
                </c:pt>
                <c:pt idx="282">
                  <c:v>1037.0571242892704</c:v>
                </c:pt>
                <c:pt idx="283">
                  <c:v>1030.4180891429201</c:v>
                </c:pt>
                <c:pt idx="284">
                  <c:v>1023.7112899797517</c:v>
                </c:pt>
                <c:pt idx="285">
                  <c:v>1016.937343227676</c:v>
                </c:pt>
                <c:pt idx="286">
                  <c:v>1010.0968668669238</c:v>
                </c:pt>
                <c:pt idx="287">
                  <c:v>1003.1904802652538</c:v>
                </c:pt>
                <c:pt idx="288">
                  <c:v>996.2188040149889</c:v>
                </c:pt>
                <c:pt idx="289">
                  <c:v>989.18245977194761</c:v>
                </c:pt>
                <c:pt idx="290">
                  <c:v>982.08207009633281</c:v>
                </c:pt>
                <c:pt idx="291">
                  <c:v>974.91825829563959</c:v>
                </c:pt>
                <c:pt idx="292">
                  <c:v>967.69164826963924</c:v>
                </c:pt>
                <c:pt idx="293">
                  <c:v>960.40286435749306</c:v>
                </c:pt>
                <c:pt idx="294">
                  <c:v>953.05253118704809</c:v>
                </c:pt>
                <c:pt idx="295">
                  <c:v>945.64127352636274</c:v>
                </c:pt>
                <c:pt idx="296">
                  <c:v>938.16971613750786</c:v>
                </c:pt>
                <c:pt idx="297">
                  <c:v>930.63848363268585</c:v>
                </c:pt>
                <c:pt idx="298">
                  <c:v>923.04820033270732</c:v>
                </c:pt>
                <c:pt idx="299">
                  <c:v>915.39949012786224</c:v>
                </c:pt>
                <c:pt idx="300">
                  <c:v>907.69297634121972</c:v>
                </c:pt>
                <c:pt idx="301">
                  <c:v>899.92928159438782</c:v>
                </c:pt>
                <c:pt idx="302">
                  <c:v>892.10902767576215</c:v>
                </c:pt>
                <c:pt idx="303">
                  <c:v>884.23283541128865</c:v>
                </c:pt>
                <c:pt idx="304">
                  <c:v>876.30132453776457</c:v>
                </c:pt>
                <c:pt idx="305">
                  <c:v>868.31511357869886</c:v>
                </c:pt>
                <c:pt idx="306">
                  <c:v>860.27481972274882</c:v>
                </c:pt>
                <c:pt idx="307">
                  <c:v>852.18105870475119</c:v>
                </c:pt>
                <c:pt idx="308">
                  <c:v>844.03444468935879</c:v>
                </c:pt>
                <c:pt idx="309">
                  <c:v>835.83559015729577</c:v>
                </c:pt>
                <c:pt idx="310">
                  <c:v>827.58510579423955</c:v>
                </c:pt>
                <c:pt idx="311">
                  <c:v>819.28360038233598</c:v>
                </c:pt>
                <c:pt idx="312">
                  <c:v>810.93168069435228</c:v>
                </c:pt>
                <c:pt idx="313">
                  <c:v>802.52995139047084</c:v>
                </c:pt>
                <c:pt idx="314">
                  <c:v>794.07901491772293</c:v>
                </c:pt>
                <c:pt idx="315">
                  <c:v>785.57947141206182</c:v>
                </c:pt>
                <c:pt idx="316">
                  <c:v>777.03191860307072</c:v>
                </c:pt>
                <c:pt idx="317">
                  <c:v>768.43695172130094</c:v>
                </c:pt>
                <c:pt idx="318">
                  <c:v>759.7951634082317</c:v>
                </c:pt>
                <c:pt idx="319">
                  <c:v>751.1071436288438</c:v>
                </c:pt>
                <c:pt idx="320">
                  <c:v>742.3734795867955</c:v>
                </c:pt>
                <c:pt idx="321">
                  <c:v>733.59475564218849</c:v>
                </c:pt>
                <c:pt idx="322">
                  <c:v>724.77155323190971</c:v>
                </c:pt>
                <c:pt idx="323">
                  <c:v>715.90445079253334</c:v>
                </c:pt>
                <c:pt idx="324">
                  <c:v>706.99402368576693</c:v>
                </c:pt>
                <c:pt idx="325">
                  <c:v>698.04084412642146</c:v>
                </c:pt>
                <c:pt idx="326">
                  <c:v>689.04548111288761</c:v>
                </c:pt>
                <c:pt idx="327">
                  <c:v>680.00850036009513</c:v>
                </c:pt>
                <c:pt idx="328">
                  <c:v>670.93046423493502</c:v>
                </c:pt>
                <c:pt idx="329">
                  <c:v>661.81193169411961</c:v>
                </c:pt>
                <c:pt idx="330">
                  <c:v>652.65345822445681</c:v>
                </c:pt>
                <c:pt idx="331">
                  <c:v>643.45559578551229</c:v>
                </c:pt>
                <c:pt idx="332">
                  <c:v>634.21889275463377</c:v>
                </c:pt>
                <c:pt idx="333">
                  <c:v>624.94389387430908</c:v>
                </c:pt>
                <c:pt idx="334">
                  <c:v>615.63114020183025</c:v>
                </c:pt>
                <c:pt idx="335">
                  <c:v>606.28116906123375</c:v>
                </c:pt>
                <c:pt idx="336">
                  <c:v>596.89451399748771</c:v>
                </c:pt>
                <c:pt idx="337">
                  <c:v>587.47170473289384</c:v>
                </c:pt>
                <c:pt idx="338">
                  <c:v>578.01326712567482</c:v>
                </c:pt>
                <c:pt idx="339">
                  <c:v>568.51972313071246</c:v>
                </c:pt>
                <c:pt idx="340">
                  <c:v>558.99159076240653</c:v>
                </c:pt>
                <c:pt idx="341">
                  <c:v>549.42938405961911</c:v>
                </c:pt>
                <c:pt idx="342">
                  <c:v>539.83361305267192</c:v>
                </c:pt>
                <c:pt idx="343">
                  <c:v>530.20478373236176</c:v>
                </c:pt>
                <c:pt idx="344">
                  <c:v>520.54339802096069</c:v>
                </c:pt>
                <c:pt idx="345">
                  <c:v>510.84995374516444</c:v>
                </c:pt>
                <c:pt idx="346">
                  <c:v>501.12494461095542</c:v>
                </c:pt>
                <c:pt idx="347">
                  <c:v>491.36886018034397</c:v>
                </c:pt>
                <c:pt idx="348">
                  <c:v>481.58218584995251</c:v>
                </c:pt>
                <c:pt idx="349">
                  <c:v>471.76540283140679</c:v>
                </c:pt>
                <c:pt idx="350">
                  <c:v>461.91898813349786</c:v>
                </c:pt>
                <c:pt idx="351">
                  <c:v>452.04341454607913</c:v>
                </c:pt>
                <c:pt idx="352">
                  <c:v>442.13915062566196</c:v>
                </c:pt>
                <c:pt idx="353">
                  <c:v>432.20666068267332</c:v>
                </c:pt>
                <c:pt idx="354">
                  <c:v>422.24640477034012</c:v>
                </c:pt>
                <c:pt idx="355">
                  <c:v>412.25883867516279</c:v>
                </c:pt>
                <c:pt idx="356">
                  <c:v>402.24441390894253</c:v>
                </c:pt>
                <c:pt idx="357">
                  <c:v>392.2035777023263</c:v>
                </c:pt>
                <c:pt idx="358">
                  <c:v>382.13677299983271</c:v>
                </c:pt>
                <c:pt idx="359">
                  <c:v>372.0444384563238</c:v>
                </c:pt>
                <c:pt idx="360">
                  <c:v>361.92700843488615</c:v>
                </c:pt>
                <c:pt idx="361">
                  <c:v>351.78491300608619</c:v>
                </c:pt>
                <c:pt idx="362">
                  <c:v>341.61857794856445</c:v>
                </c:pt>
                <c:pt idx="363">
                  <c:v>331.42842475093289</c:v>
                </c:pt>
                <c:pt idx="364">
                  <c:v>321.21487061494128</c:v>
                </c:pt>
                <c:pt idx="365">
                  <c:v>310.97832845987722</c:v>
                </c:pt>
                <c:pt idx="366">
                  <c:v>300.71920692816599</c:v>
                </c:pt>
                <c:pt idx="367">
                  <c:v>290.43791039213579</c:v>
                </c:pt>
                <c:pt idx="368">
                  <c:v>280.1348389619148</c:v>
                </c:pt>
                <c:pt idx="369">
                  <c:v>269.8103884944266</c:v>
                </c:pt>
                <c:pt idx="370">
                  <c:v>259.46495060345086</c:v>
                </c:pt>
                <c:pt idx="371">
                  <c:v>249.0989126707166</c:v>
                </c:pt>
                <c:pt idx="372">
                  <c:v>238.71265785799591</c:v>
                </c:pt>
                <c:pt idx="373">
                  <c:v>228.3065651201658</c:v>
                </c:pt>
                <c:pt idx="374">
                  <c:v>217.88100921920699</c:v>
                </c:pt>
                <c:pt idx="375">
                  <c:v>207.43636073910832</c:v>
                </c:pt>
                <c:pt idx="376">
                  <c:v>196.97298610164628</c:v>
                </c:pt>
                <c:pt idx="377">
                  <c:v>186.49124758300923</c:v>
                </c:pt>
                <c:pt idx="378">
                  <c:v>175.99150333123643</c:v>
                </c:pt>
                <c:pt idx="379">
                  <c:v>165.4741073844429</c:v>
                </c:pt>
                <c:pt idx="380">
                  <c:v>154.93940968980058</c:v>
                </c:pt>
                <c:pt idx="381">
                  <c:v>144.38775612324787</c:v>
                </c:pt>
                <c:pt idx="382">
                  <c:v>133.81948850989923</c:v>
                </c:pt>
                <c:pt idx="383">
                  <c:v>123.23494464512748</c:v>
                </c:pt>
                <c:pt idx="384">
                  <c:v>112.6344583162917</c:v>
                </c:pt>
                <c:pt idx="385">
                  <c:v>102.01835932508399</c:v>
                </c:pt>
                <c:pt idx="386">
                  <c:v>91.386973510469346</c:v>
                </c:pt>
                <c:pt idx="387">
                  <c:v>80.740622772192722</c:v>
                </c:pt>
                <c:pt idx="388">
                  <c:v>70.079625094828302</c:v>
                </c:pt>
                <c:pt idx="389">
                  <c:v>59.404294572346302</c:v>
                </c:pt>
                <c:pt idx="390">
                  <c:v>48.714941433173173</c:v>
                </c:pt>
                <c:pt idx="391">
                  <c:v>38.011872065721505</c:v>
                </c:pt>
                <c:pt idx="392">
                  <c:v>27.29538904436648</c:v>
                </c:pt>
                <c:pt idx="393">
                  <c:v>16.565791155846178</c:v>
                </c:pt>
                <c:pt idx="394">
                  <c:v>5.8233734260634904</c:v>
                </c:pt>
                <c:pt idx="395">
                  <c:v>-4.931572852732014</c:v>
                </c:pt>
                <c:pt idx="396">
                  <c:v>-4.9423339969762958</c:v>
                </c:pt>
                <c:pt idx="397">
                  <c:v>-4.9530951533185297</c:v>
                </c:pt>
                <c:pt idx="398">
                  <c:v>-4.9638563217584339</c:v>
                </c:pt>
                <c:pt idx="399">
                  <c:v>-4.9746175022957271</c:v>
                </c:pt>
                <c:pt idx="400">
                  <c:v>-4.9853786949301275</c:v>
                </c:pt>
                <c:pt idx="401">
                  <c:v>-4.9961398996613537</c:v>
                </c:pt>
                <c:pt idx="402">
                  <c:v>-5.0069011164891233</c:v>
                </c:pt>
                <c:pt idx="403">
                  <c:v>-5.0176623454131555</c:v>
                </c:pt>
                <c:pt idx="404">
                  <c:v>-5.0284235864331679</c:v>
                </c:pt>
                <c:pt idx="405">
                  <c:v>-5.0391848395488799</c:v>
                </c:pt>
                <c:pt idx="406">
                  <c:v>-5.0499461047600089</c:v>
                </c:pt>
                <c:pt idx="407">
                  <c:v>-5.0607073820662736</c:v>
                </c:pt>
                <c:pt idx="408">
                  <c:v>-5.0714686714673922</c:v>
                </c:pt>
                <c:pt idx="409">
                  <c:v>-5.0822299729630833</c:v>
                </c:pt>
                <c:pt idx="410">
                  <c:v>-5.0929912865530662</c:v>
                </c:pt>
                <c:pt idx="411">
                  <c:v>-5.1037526122370585</c:v>
                </c:pt>
                <c:pt idx="412">
                  <c:v>-5.1145139500147776</c:v>
                </c:pt>
                <c:pt idx="413">
                  <c:v>-5.125275299885943</c:v>
                </c:pt>
                <c:pt idx="414">
                  <c:v>-5.1360366618502731</c:v>
                </c:pt>
                <c:pt idx="415">
                  <c:v>-5.1467980359074863</c:v>
                </c:pt>
                <c:pt idx="416">
                  <c:v>-5.1575594220573011</c:v>
                </c:pt>
                <c:pt idx="417">
                  <c:v>-5.168320820299436</c:v>
                </c:pt>
                <c:pt idx="418">
                  <c:v>-5.1790822306336084</c:v>
                </c:pt>
                <c:pt idx="419">
                  <c:v>-5.1898436530595378</c:v>
                </c:pt>
                <c:pt idx="420">
                  <c:v>-5.2006050875769425</c:v>
                </c:pt>
                <c:pt idx="421">
                  <c:v>-5.2113665341855402</c:v>
                </c:pt>
                <c:pt idx="422">
                  <c:v>-5.2221279928850501</c:v>
                </c:pt>
                <c:pt idx="423">
                  <c:v>-5.2328894636751908</c:v>
                </c:pt>
                <c:pt idx="424">
                  <c:v>-5.2436509465556806</c:v>
                </c:pt>
                <c:pt idx="425">
                  <c:v>-5.2544124415262372</c:v>
                </c:pt>
                <c:pt idx="426">
                  <c:v>-5.2651739485865798</c:v>
                </c:pt>
                <c:pt idx="427">
                  <c:v>-5.275935467736427</c:v>
                </c:pt>
                <c:pt idx="428">
                  <c:v>-5.2866969989754962</c:v>
                </c:pt>
                <c:pt idx="429">
                  <c:v>-5.2974585423035068</c:v>
                </c:pt>
                <c:pt idx="430">
                  <c:v>-5.3082200977201772</c:v>
                </c:pt>
                <c:pt idx="431">
                  <c:v>-5.318981665225226</c:v>
                </c:pt>
                <c:pt idx="432">
                  <c:v>-5.3297432448183715</c:v>
                </c:pt>
                <c:pt idx="433">
                  <c:v>-5.3405048364993313</c:v>
                </c:pt>
                <c:pt idx="434">
                  <c:v>-5.3512664402678247</c:v>
                </c:pt>
                <c:pt idx="435">
                  <c:v>-5.3620280561235703</c:v>
                </c:pt>
                <c:pt idx="436">
                  <c:v>-5.3727896840662863</c:v>
                </c:pt>
                <c:pt idx="437">
                  <c:v>-5.3835513240956914</c:v>
                </c:pt>
                <c:pt idx="438">
                  <c:v>-5.3943129762115047</c:v>
                </c:pt>
                <c:pt idx="439">
                  <c:v>-5.405074640413444</c:v>
                </c:pt>
                <c:pt idx="440">
                  <c:v>-5.4158363167012276</c:v>
                </c:pt>
                <c:pt idx="441">
                  <c:v>-5.4265980050745739</c:v>
                </c:pt>
                <c:pt idx="442">
                  <c:v>-5.4373597055332024</c:v>
                </c:pt>
                <c:pt idx="443">
                  <c:v>-5.4481214180768305</c:v>
                </c:pt>
                <c:pt idx="444">
                  <c:v>-5.4588831427051776</c:v>
                </c:pt>
                <c:pt idx="445">
                  <c:v>-5.4696448794179613</c:v>
                </c:pt>
                <c:pt idx="446">
                  <c:v>-5.4804066282149009</c:v>
                </c:pt>
                <c:pt idx="447">
                  <c:v>-5.4911683890957148</c:v>
                </c:pt>
                <c:pt idx="448">
                  <c:v>-5.5019301620601215</c:v>
                </c:pt>
                <c:pt idx="449">
                  <c:v>-5.5126919471078395</c:v>
                </c:pt>
                <c:pt idx="450">
                  <c:v>-5.5234537442385871</c:v>
                </c:pt>
                <c:pt idx="451">
                  <c:v>-5.5342155534520829</c:v>
                </c:pt>
                <c:pt idx="452">
                  <c:v>-5.5449773747480462</c:v>
                </c:pt>
                <c:pt idx="453">
                  <c:v>-5.5557392081261945</c:v>
                </c:pt>
                <c:pt idx="454">
                  <c:v>-5.5665010535862471</c:v>
                </c:pt>
                <c:pt idx="455">
                  <c:v>-5.5772629111279226</c:v>
                </c:pt>
                <c:pt idx="456">
                  <c:v>-5.5880247807509393</c:v>
                </c:pt>
                <c:pt idx="457">
                  <c:v>-5.5987866624550158</c:v>
                </c:pt>
                <c:pt idx="458">
                  <c:v>-5.6095485562398704</c:v>
                </c:pt>
                <c:pt idx="459">
                  <c:v>-5.6203104621052216</c:v>
                </c:pt>
                <c:pt idx="460">
                  <c:v>-5.6310723800507878</c:v>
                </c:pt>
                <c:pt idx="461">
                  <c:v>-5.6418343100762884</c:v>
                </c:pt>
                <c:pt idx="462">
                  <c:v>-5.6525962521814419</c:v>
                </c:pt>
                <c:pt idx="463">
                  <c:v>-5.6633582063659667</c:v>
                </c:pt>
                <c:pt idx="464">
                  <c:v>-5.6741201726295811</c:v>
                </c:pt>
                <c:pt idx="465">
                  <c:v>-5.6848821509720038</c:v>
                </c:pt>
                <c:pt idx="466">
                  <c:v>-5.6956441413929531</c:v>
                </c:pt>
                <c:pt idx="467">
                  <c:v>-5.7064061438921483</c:v>
                </c:pt>
                <c:pt idx="468">
                  <c:v>-5.7171681584693079</c:v>
                </c:pt>
                <c:pt idx="469">
                  <c:v>-5.7279301851241504</c:v>
                </c:pt>
                <c:pt idx="470">
                  <c:v>-5.7386922238563942</c:v>
                </c:pt>
                <c:pt idx="471">
                  <c:v>-5.7494542746657578</c:v>
                </c:pt>
                <c:pt idx="472">
                  <c:v>-5.7602163375519604</c:v>
                </c:pt>
                <c:pt idx="473">
                  <c:v>-5.7709784125147197</c:v>
                </c:pt>
                <c:pt idx="474">
                  <c:v>-5.7817404995537549</c:v>
                </c:pt>
                <c:pt idx="475">
                  <c:v>-5.7925025986687846</c:v>
                </c:pt>
                <c:pt idx="476">
                  <c:v>-5.803264709859528</c:v>
                </c:pt>
                <c:pt idx="477">
                  <c:v>-5.8140268331257028</c:v>
                </c:pt>
                <c:pt idx="478">
                  <c:v>-5.8247889684670282</c:v>
                </c:pt>
                <c:pt idx="479">
                  <c:v>-5.8355511158832227</c:v>
                </c:pt>
                <c:pt idx="480">
                  <c:v>-5.8463132753740048</c:v>
                </c:pt>
                <c:pt idx="481">
                  <c:v>-5.8570754469390938</c:v>
                </c:pt>
                <c:pt idx="482">
                  <c:v>-5.8678376305782081</c:v>
                </c:pt>
                <c:pt idx="483">
                  <c:v>-5.8785998262910661</c:v>
                </c:pt>
                <c:pt idx="484">
                  <c:v>-5.8893620340773865</c:v>
                </c:pt>
                <c:pt idx="485">
                  <c:v>-5.9001242539368874</c:v>
                </c:pt>
                <c:pt idx="486">
                  <c:v>-5.9108864858692884</c:v>
                </c:pt>
                <c:pt idx="487">
                  <c:v>-5.9216487298743079</c:v>
                </c:pt>
                <c:pt idx="488">
                  <c:v>-5.9324109859516643</c:v>
                </c:pt>
                <c:pt idx="489">
                  <c:v>-5.943173254101076</c:v>
                </c:pt>
                <c:pt idx="490">
                  <c:v>-5.9539355343222624</c:v>
                </c:pt>
                <c:pt idx="491">
                  <c:v>-5.964697826614942</c:v>
                </c:pt>
                <c:pt idx="492">
                  <c:v>-5.975460130978834</c:v>
                </c:pt>
                <c:pt idx="493">
                  <c:v>-5.9862224474136561</c:v>
                </c:pt>
                <c:pt idx="494">
                  <c:v>-5.9969847759191275</c:v>
                </c:pt>
                <c:pt idx="495">
                  <c:v>-6.0077471164949667</c:v>
                </c:pt>
                <c:pt idx="496">
                  <c:v>-6.0185094691408931</c:v>
                </c:pt>
                <c:pt idx="497">
                  <c:v>-6.0292718338566242</c:v>
                </c:pt>
                <c:pt idx="498">
                  <c:v>-6.0400342106418794</c:v>
                </c:pt>
                <c:pt idx="499">
                  <c:v>-6.0507965994963779</c:v>
                </c:pt>
                <c:pt idx="500">
                  <c:v>-6.0615590004198374</c:v>
                </c:pt>
                <c:pt idx="501">
                  <c:v>-6.0723214134119772</c:v>
                </c:pt>
                <c:pt idx="502">
                  <c:v>-6.0830838384725165</c:v>
                </c:pt>
                <c:pt idx="503">
                  <c:v>-6.0938462756011731</c:v>
                </c:pt>
                <c:pt idx="504">
                  <c:v>-6.1046087247976661</c:v>
                </c:pt>
                <c:pt idx="505">
                  <c:v>-6.115371186061715</c:v>
                </c:pt>
                <c:pt idx="506">
                  <c:v>-6.1261336593930373</c:v>
                </c:pt>
                <c:pt idx="507">
                  <c:v>-6.1368961447913524</c:v>
                </c:pt>
                <c:pt idx="508">
                  <c:v>-6.1476586422563786</c:v>
                </c:pt>
                <c:pt idx="509">
                  <c:v>-6.1584211517878353</c:v>
                </c:pt>
                <c:pt idx="510">
                  <c:v>-6.169183673385441</c:v>
                </c:pt>
                <c:pt idx="511">
                  <c:v>-6.1799462070489142</c:v>
                </c:pt>
                <c:pt idx="512">
                  <c:v>-6.1907087527779741</c:v>
                </c:pt>
                <c:pt idx="513">
                  <c:v>-6.2014713105723391</c:v>
                </c:pt>
                <c:pt idx="514">
                  <c:v>-6.2122338804317287</c:v>
                </c:pt>
                <c:pt idx="515">
                  <c:v>-6.2229964623558605</c:v>
                </c:pt>
                <c:pt idx="516">
                  <c:v>-6.2337590563444545</c:v>
                </c:pt>
                <c:pt idx="517">
                  <c:v>-6.2445216623972284</c:v>
                </c:pt>
                <c:pt idx="518">
                  <c:v>-6.2552842805139015</c:v>
                </c:pt>
                <c:pt idx="519">
                  <c:v>-6.2660469106941923</c:v>
                </c:pt>
                <c:pt idx="520">
                  <c:v>-6.2768095529378201</c:v>
                </c:pt>
                <c:pt idx="521">
                  <c:v>-6.2875722072445033</c:v>
                </c:pt>
                <c:pt idx="522">
                  <c:v>-6.2983348736139613</c:v>
                </c:pt>
                <c:pt idx="523">
                  <c:v>-6.3090975520459125</c:v>
                </c:pt>
                <c:pt idx="524">
                  <c:v>-6.3198602425400754</c:v>
                </c:pt>
                <c:pt idx="525">
                  <c:v>-6.3306229450961693</c:v>
                </c:pt>
                <c:pt idx="526">
                  <c:v>-6.3413856597139127</c:v>
                </c:pt>
                <c:pt idx="527">
                  <c:v>-6.3521483863930239</c:v>
                </c:pt>
                <c:pt idx="528">
                  <c:v>-6.3629111251332224</c:v>
                </c:pt>
                <c:pt idx="529">
                  <c:v>-6.3736738759342275</c:v>
                </c:pt>
                <c:pt idx="530">
                  <c:v>-6.3844366387957576</c:v>
                </c:pt>
                <c:pt idx="531">
                  <c:v>-6.3951994137175312</c:v>
                </c:pt>
                <c:pt idx="532">
                  <c:v>-6.4059622006992676</c:v>
                </c:pt>
                <c:pt idx="533">
                  <c:v>-6.4167249997406852</c:v>
                </c:pt>
                <c:pt idx="534">
                  <c:v>-6.4274878108415034</c:v>
                </c:pt>
                <c:pt idx="535">
                  <c:v>-6.4382506340014407</c:v>
                </c:pt>
                <c:pt idx="536">
                  <c:v>-6.4490134692202155</c:v>
                </c:pt>
                <c:pt idx="537">
                  <c:v>-6.459776316497547</c:v>
                </c:pt>
                <c:pt idx="538">
                  <c:v>-6.4705391758331547</c:v>
                </c:pt>
                <c:pt idx="539">
                  <c:v>-6.4813020472267571</c:v>
                </c:pt>
                <c:pt idx="540">
                  <c:v>-6.4920649306780724</c:v>
                </c:pt>
                <c:pt idx="541">
                  <c:v>-6.5028278261868202</c:v>
                </c:pt>
                <c:pt idx="542">
                  <c:v>-6.5135907337527188</c:v>
                </c:pt>
                <c:pt idx="543">
                  <c:v>-6.5243536533754876</c:v>
                </c:pt>
                <c:pt idx="544">
                  <c:v>-6.5351165850548449</c:v>
                </c:pt>
                <c:pt idx="545">
                  <c:v>-6.5458795287905103</c:v>
                </c:pt>
                <c:pt idx="546">
                  <c:v>-6.556642484582202</c:v>
                </c:pt>
                <c:pt idx="547">
                  <c:v>-6.5674054524296395</c:v>
                </c:pt>
                <c:pt idx="548">
                  <c:v>-6.578168432332542</c:v>
                </c:pt>
                <c:pt idx="549">
                  <c:v>-6.5889314242906272</c:v>
                </c:pt>
                <c:pt idx="550">
                  <c:v>-6.5996944283036152</c:v>
                </c:pt>
                <c:pt idx="551">
                  <c:v>-6.6104574443712245</c:v>
                </c:pt>
                <c:pt idx="552">
                  <c:v>-6.6212204724931736</c:v>
                </c:pt>
                <c:pt idx="553">
                  <c:v>-6.6319835126691817</c:v>
                </c:pt>
                <c:pt idx="554">
                  <c:v>-6.6427465648989674</c:v>
                </c:pt>
                <c:pt idx="555">
                  <c:v>-6.65350962918225</c:v>
                </c:pt>
                <c:pt idx="556">
                  <c:v>-6.6642727055187487</c:v>
                </c:pt>
                <c:pt idx="557">
                  <c:v>-6.6750357939081821</c:v>
                </c:pt>
                <c:pt idx="558">
                  <c:v>-6.6857988943502686</c:v>
                </c:pt>
                <c:pt idx="559">
                  <c:v>-6.6965620068447285</c:v>
                </c:pt>
                <c:pt idx="560">
                  <c:v>-6.7073251313912792</c:v>
                </c:pt>
                <c:pt idx="561">
                  <c:v>-6.718088267989641</c:v>
                </c:pt>
                <c:pt idx="562">
                  <c:v>-6.7288514166395315</c:v>
                </c:pt>
                <c:pt idx="563">
                  <c:v>-6.7396145773406708</c:v>
                </c:pt>
                <c:pt idx="564">
                  <c:v>-6.7503777500927775</c:v>
                </c:pt>
                <c:pt idx="565">
                  <c:v>-6.76114093489557</c:v>
                </c:pt>
                <c:pt idx="566">
                  <c:v>-6.7719041317487676</c:v>
                </c:pt>
                <c:pt idx="567">
                  <c:v>-6.7826673406520896</c:v>
                </c:pt>
                <c:pt idx="568">
                  <c:v>-6.7934305616052546</c:v>
                </c:pt>
                <c:pt idx="569">
                  <c:v>-6.8041937946079818</c:v>
                </c:pt>
                <c:pt idx="570">
                  <c:v>-6.8149570396599906</c:v>
                </c:pt>
                <c:pt idx="571">
                  <c:v>-6.8257202967609993</c:v>
                </c:pt>
                <c:pt idx="572">
                  <c:v>-6.8364835659107266</c:v>
                </c:pt>
                <c:pt idx="573">
                  <c:v>-6.8472468471088925</c:v>
                </c:pt>
                <c:pt idx="574">
                  <c:v>-6.8580101403552147</c:v>
                </c:pt>
                <c:pt idx="575">
                  <c:v>-6.8687734456494134</c:v>
                </c:pt>
                <c:pt idx="576">
                  <c:v>-6.879536762991207</c:v>
                </c:pt>
                <c:pt idx="577">
                  <c:v>-6.8903000923803148</c:v>
                </c:pt>
                <c:pt idx="578">
                  <c:v>-6.9010634338164554</c:v>
                </c:pt>
                <c:pt idx="579">
                  <c:v>-6.911826787299348</c:v>
                </c:pt>
                <c:pt idx="580">
                  <c:v>-6.9225901528287119</c:v>
                </c:pt>
                <c:pt idx="581">
                  <c:v>-6.9333535304042657</c:v>
                </c:pt>
                <c:pt idx="582">
                  <c:v>-6.9441169200257287</c:v>
                </c:pt>
                <c:pt idx="583">
                  <c:v>-6.9548803216928192</c:v>
                </c:pt>
                <c:pt idx="584">
                  <c:v>-6.9656437354052576</c:v>
                </c:pt>
                <c:pt idx="585">
                  <c:v>-6.9764071611627614</c:v>
                </c:pt>
                <c:pt idx="586">
                  <c:v>-6.9871705989650508</c:v>
                </c:pt>
                <c:pt idx="587">
                  <c:v>-6.9979340488118442</c:v>
                </c:pt>
                <c:pt idx="588">
                  <c:v>-7.0086975107028611</c:v>
                </c:pt>
                <c:pt idx="589">
                  <c:v>-7.0194609846378206</c:v>
                </c:pt>
                <c:pt idx="590">
                  <c:v>-7.0302244706164414</c:v>
                </c:pt>
                <c:pt idx="591">
                  <c:v>-7.0409879686384427</c:v>
                </c:pt>
                <c:pt idx="592">
                  <c:v>-7.0517514787035429</c:v>
                </c:pt>
                <c:pt idx="593">
                  <c:v>-7.0625150008114614</c:v>
                </c:pt>
                <c:pt idx="594">
                  <c:v>-7.0732785349619176</c:v>
                </c:pt>
                <c:pt idx="595">
                  <c:v>-7.0840420811546307</c:v>
                </c:pt>
                <c:pt idx="596">
                  <c:v>-7.0948056393893193</c:v>
                </c:pt>
                <c:pt idx="597">
                  <c:v>-7.1055692096657026</c:v>
                </c:pt>
                <c:pt idx="598">
                  <c:v>-7.1163327919835</c:v>
                </c:pt>
                <c:pt idx="599">
                  <c:v>-7.1270963863424308</c:v>
                </c:pt>
                <c:pt idx="600">
                  <c:v>-7.1378599927422135</c:v>
                </c:pt>
                <c:pt idx="601">
                  <c:v>-7.1486236111825674</c:v>
                </c:pt>
                <c:pt idx="602">
                  <c:v>-7.1593872416632109</c:v>
                </c:pt>
                <c:pt idx="603">
                  <c:v>-7.1701508841838644</c:v>
                </c:pt>
                <c:pt idx="604">
                  <c:v>-7.1809145387442461</c:v>
                </c:pt>
                <c:pt idx="605">
                  <c:v>-7.1916782053440746</c:v>
                </c:pt>
                <c:pt idx="606">
                  <c:v>-7.2024418839830702</c:v>
                </c:pt>
                <c:pt idx="607">
                  <c:v>-7.2132055746609511</c:v>
                </c:pt>
                <c:pt idx="608">
                  <c:v>-7.2239692773774369</c:v>
                </c:pt>
                <c:pt idx="609">
                  <c:v>-7.2347329921322467</c:v>
                </c:pt>
                <c:pt idx="610">
                  <c:v>-7.2454967189251001</c:v>
                </c:pt>
                <c:pt idx="611">
                  <c:v>-7.2562604577557153</c:v>
                </c:pt>
                <c:pt idx="612">
                  <c:v>-7.2670242086238117</c:v>
                </c:pt>
                <c:pt idx="613">
                  <c:v>-7.2777879715291087</c:v>
                </c:pt>
                <c:pt idx="614">
                  <c:v>-7.2885517464713256</c:v>
                </c:pt>
                <c:pt idx="615">
                  <c:v>-7.2993155334501809</c:v>
                </c:pt>
                <c:pt idx="616">
                  <c:v>-7.3100793324653939</c:v>
                </c:pt>
                <c:pt idx="617">
                  <c:v>-7.3208431435166839</c:v>
                </c:pt>
                <c:pt idx="618">
                  <c:v>-7.3316069666037702</c:v>
                </c:pt>
                <c:pt idx="619">
                  <c:v>-7.3423708017263714</c:v>
                </c:pt>
                <c:pt idx="620">
                  <c:v>-7.3531346488842075</c:v>
                </c:pt>
                <c:pt idx="621">
                  <c:v>-7.3638985080769972</c:v>
                </c:pt>
                <c:pt idx="622">
                  <c:v>-7.3746623793044597</c:v>
                </c:pt>
                <c:pt idx="623">
                  <c:v>-7.3854262625663143</c:v>
                </c:pt>
                <c:pt idx="624">
                  <c:v>-7.3961901578622795</c:v>
                </c:pt>
                <c:pt idx="625">
                  <c:v>-7.4069540651920756</c:v>
                </c:pt>
                <c:pt idx="626">
                  <c:v>-7.4177179845554209</c:v>
                </c:pt>
                <c:pt idx="627">
                  <c:v>-7.4284819159520348</c:v>
                </c:pt>
                <c:pt idx="628">
                  <c:v>-7.4392458593816366</c:v>
                </c:pt>
                <c:pt idx="629">
                  <c:v>-7.4500098148439449</c:v>
                </c:pt>
                <c:pt idx="630">
                  <c:v>-7.4607737823386797</c:v>
                </c:pt>
                <c:pt idx="631">
                  <c:v>-7.4715377618655596</c:v>
                </c:pt>
                <c:pt idx="632">
                  <c:v>-7.4823017534243039</c:v>
                </c:pt>
                <c:pt idx="633">
                  <c:v>-7.4930657570146328</c:v>
                </c:pt>
                <c:pt idx="634">
                  <c:v>-7.5038297726362639</c:v>
                </c:pt>
                <c:pt idx="635">
                  <c:v>-7.5145938002889174</c:v>
                </c:pt>
                <c:pt idx="636">
                  <c:v>-7.5253578399723127</c:v>
                </c:pt>
                <c:pt idx="637">
                  <c:v>-7.5361218916861681</c:v>
                </c:pt>
                <c:pt idx="638">
                  <c:v>-7.5468859554302039</c:v>
                </c:pt>
                <c:pt idx="639">
                  <c:v>-7.5576500312041386</c:v>
                </c:pt>
                <c:pt idx="640">
                  <c:v>-7.5684141190076915</c:v>
                </c:pt>
                <c:pt idx="641">
                  <c:v>-7.5791782188405818</c:v>
                </c:pt>
                <c:pt idx="642">
                  <c:v>-7.5899423307025291</c:v>
                </c:pt>
                <c:pt idx="643">
                  <c:v>-7.6007064545932526</c:v>
                </c:pt>
                <c:pt idx="644">
                  <c:v>-7.6114705905124715</c:v>
                </c:pt>
                <c:pt idx="645">
                  <c:v>-7.6222347384599045</c:v>
                </c:pt>
                <c:pt idx="646">
                  <c:v>-7.6329988984352717</c:v>
                </c:pt>
                <c:pt idx="647">
                  <c:v>-7.6437630704382915</c:v>
                </c:pt>
                <c:pt idx="648">
                  <c:v>-7.6545272544686833</c:v>
                </c:pt>
                <c:pt idx="649">
                  <c:v>-7.6652914505261673</c:v>
                </c:pt>
                <c:pt idx="650">
                  <c:v>-7.676055658610462</c:v>
                </c:pt>
                <c:pt idx="651">
                  <c:v>-7.6868198787212867</c:v>
                </c:pt>
                <c:pt idx="652">
                  <c:v>-7.6975841108583607</c:v>
                </c:pt>
                <c:pt idx="653">
                  <c:v>-7.7083483550214034</c:v>
                </c:pt>
                <c:pt idx="654">
                  <c:v>-7.719112611210134</c:v>
                </c:pt>
                <c:pt idx="655">
                  <c:v>-7.7298768794242712</c:v>
                </c:pt>
                <c:pt idx="656">
                  <c:v>-7.7406411596635349</c:v>
                </c:pt>
                <c:pt idx="657">
                  <c:v>-7.7514054519276447</c:v>
                </c:pt>
                <c:pt idx="658">
                  <c:v>-7.762169756216319</c:v>
                </c:pt>
                <c:pt idx="659">
                  <c:v>-7.7729340725292779</c:v>
                </c:pt>
                <c:pt idx="660">
                  <c:v>-7.7836984008662409</c:v>
                </c:pt>
                <c:pt idx="661">
                  <c:v>-7.7944627412269263</c:v>
                </c:pt>
                <c:pt idx="662">
                  <c:v>-7.8052270936110544</c:v>
                </c:pt>
                <c:pt idx="663">
                  <c:v>-7.8159914580183436</c:v>
                </c:pt>
                <c:pt idx="664">
                  <c:v>-7.8267558344485142</c:v>
                </c:pt>
                <c:pt idx="665">
                  <c:v>-7.8375202229012846</c:v>
                </c:pt>
                <c:pt idx="666">
                  <c:v>-7.8482846233763741</c:v>
                </c:pt>
                <c:pt idx="667">
                  <c:v>-7.859049035873503</c:v>
                </c:pt>
                <c:pt idx="668">
                  <c:v>-7.8698134603923897</c:v>
                </c:pt>
                <c:pt idx="669">
                  <c:v>-7.8805778969327536</c:v>
                </c:pt>
                <c:pt idx="670">
                  <c:v>-7.8913423454943148</c:v>
                </c:pt>
                <c:pt idx="671">
                  <c:v>-7.9021068060767918</c:v>
                </c:pt>
                <c:pt idx="672">
                  <c:v>-7.9128712786799049</c:v>
                </c:pt>
                <c:pt idx="673">
                  <c:v>-7.9236357633033725</c:v>
                </c:pt>
                <c:pt idx="674">
                  <c:v>-7.9344002599469139</c:v>
                </c:pt>
                <c:pt idx="675">
                  <c:v>-7.9451647686102493</c:v>
                </c:pt>
                <c:pt idx="676">
                  <c:v>-7.9559292892930973</c:v>
                </c:pt>
                <c:pt idx="677">
                  <c:v>-7.9666938219951779</c:v>
                </c:pt>
                <c:pt idx="678">
                  <c:v>-7.9774583667162098</c:v>
                </c:pt>
                <c:pt idx="679">
                  <c:v>-7.988222923455913</c:v>
                </c:pt>
                <c:pt idx="680">
                  <c:v>-7.9989874922140061</c:v>
                </c:pt>
                <c:pt idx="681">
                  <c:v>-8.0097520729902101</c:v>
                </c:pt>
                <c:pt idx="682">
                  <c:v>-8.0205166657842426</c:v>
                </c:pt>
                <c:pt idx="683">
                  <c:v>-8.031281270595823</c:v>
                </c:pt>
                <c:pt idx="684">
                  <c:v>-8.0420458874246723</c:v>
                </c:pt>
                <c:pt idx="685">
                  <c:v>-8.0528105162705081</c:v>
                </c:pt>
                <c:pt idx="686">
                  <c:v>-8.0635751571330516</c:v>
                </c:pt>
                <c:pt idx="687">
                  <c:v>-8.0743398100120203</c:v>
                </c:pt>
                <c:pt idx="688">
                  <c:v>-8.0851044749071352</c:v>
                </c:pt>
                <c:pt idx="689">
                  <c:v>-8.0958691518181141</c:v>
                </c:pt>
                <c:pt idx="690">
                  <c:v>-8.1066338407446779</c:v>
                </c:pt>
                <c:pt idx="691">
                  <c:v>-8.1173985416865442</c:v>
                </c:pt>
                <c:pt idx="692">
                  <c:v>-8.1281632546434341</c:v>
                </c:pt>
                <c:pt idx="693">
                  <c:v>-8.1389279796150671</c:v>
                </c:pt>
                <c:pt idx="694">
                  <c:v>-8.1496927166011623</c:v>
                </c:pt>
                <c:pt idx="695">
                  <c:v>-8.1604574656014393</c:v>
                </c:pt>
                <c:pt idx="696">
                  <c:v>-8.1712222266156154</c:v>
                </c:pt>
                <c:pt idx="697">
                  <c:v>-8.1819869996434118</c:v>
                </c:pt>
                <c:pt idx="698">
                  <c:v>-8.1927517846845479</c:v>
                </c:pt>
                <c:pt idx="699">
                  <c:v>-8.203516581738743</c:v>
                </c:pt>
                <c:pt idx="700">
                  <c:v>-8.2142813908057182</c:v>
                </c:pt>
                <c:pt idx="701">
                  <c:v>-8.225046211885191</c:v>
                </c:pt>
                <c:pt idx="702">
                  <c:v>-8.2358110449768809</c:v>
                </c:pt>
                <c:pt idx="703">
                  <c:v>-8.2465758900805071</c:v>
                </c:pt>
                <c:pt idx="704">
                  <c:v>-8.2573407471957907</c:v>
                </c:pt>
                <c:pt idx="705">
                  <c:v>-8.2681056163224493</c:v>
                </c:pt>
                <c:pt idx="706">
                  <c:v>-8.2788704974602041</c:v>
                </c:pt>
                <c:pt idx="707">
                  <c:v>-8.2896353906087725</c:v>
                </c:pt>
                <c:pt idx="708">
                  <c:v>-8.3004002957678757</c:v>
                </c:pt>
                <c:pt idx="709">
                  <c:v>-8.3111652129372331</c:v>
                </c:pt>
                <c:pt idx="710">
                  <c:v>-8.3219301421165639</c:v>
                </c:pt>
                <c:pt idx="711">
                  <c:v>-8.3326950833055875</c:v>
                </c:pt>
                <c:pt idx="712">
                  <c:v>-8.3434600365040232</c:v>
                </c:pt>
                <c:pt idx="713">
                  <c:v>-8.3542250017115904</c:v>
                </c:pt>
                <c:pt idx="714">
                  <c:v>-8.3649899789280084</c:v>
                </c:pt>
                <c:pt idx="715">
                  <c:v>-8.3757549681529966</c:v>
                </c:pt>
                <c:pt idx="716">
                  <c:v>-8.386519969386276</c:v>
                </c:pt>
                <c:pt idx="717">
                  <c:v>-8.3972849826275642</c:v>
                </c:pt>
                <c:pt idx="718">
                  <c:v>-8.4080500078765823</c:v>
                </c:pt>
                <c:pt idx="719">
                  <c:v>-8.4188150451330479</c:v>
                </c:pt>
                <c:pt idx="720">
                  <c:v>-8.4295800943966821</c:v>
                </c:pt>
                <c:pt idx="721">
                  <c:v>-8.4403451556672042</c:v>
                </c:pt>
                <c:pt idx="722">
                  <c:v>-8.4511102289443336</c:v>
                </c:pt>
                <c:pt idx="723">
                  <c:v>-8.4618753142277896</c:v>
                </c:pt>
                <c:pt idx="724">
                  <c:v>-8.4726404115172915</c:v>
                </c:pt>
                <c:pt idx="725">
                  <c:v>-8.4834055208125605</c:v>
                </c:pt>
                <c:pt idx="726">
                  <c:v>-8.4941706421133141</c:v>
                </c:pt>
                <c:pt idx="727">
                  <c:v>-8.5049357754192716</c:v>
                </c:pt>
                <c:pt idx="728">
                  <c:v>-8.5157009207301542</c:v>
                </c:pt>
                <c:pt idx="729">
                  <c:v>-8.5264660780456811</c:v>
                </c:pt>
                <c:pt idx="730">
                  <c:v>-8.5372312473655718</c:v>
                </c:pt>
                <c:pt idx="731">
                  <c:v>-8.5479964286895456</c:v>
                </c:pt>
                <c:pt idx="732">
                  <c:v>-8.5587616220173217</c:v>
                </c:pt>
                <c:pt idx="733">
                  <c:v>-8.5695268273486196</c:v>
                </c:pt>
                <c:pt idx="734">
                  <c:v>-8.5802920446831603</c:v>
                </c:pt>
                <c:pt idx="735">
                  <c:v>-8.5910572740206614</c:v>
                </c:pt>
                <c:pt idx="736">
                  <c:v>-8.6018225153608441</c:v>
                </c:pt>
                <c:pt idx="737">
                  <c:v>-8.6125877687034276</c:v>
                </c:pt>
                <c:pt idx="738">
                  <c:v>-8.6233530340481312</c:v>
                </c:pt>
                <c:pt idx="739">
                  <c:v>-8.6341183113946744</c:v>
                </c:pt>
                <c:pt idx="740">
                  <c:v>-8.6448836007427765</c:v>
                </c:pt>
                <c:pt idx="741">
                  <c:v>-8.6556489020921568</c:v>
                </c:pt>
                <c:pt idx="742">
                  <c:v>-8.6664142154425363</c:v>
                </c:pt>
                <c:pt idx="743">
                  <c:v>-8.6771795407936327</c:v>
                </c:pt>
                <c:pt idx="744">
                  <c:v>-8.6879448781451671</c:v>
                </c:pt>
                <c:pt idx="745">
                  <c:v>-8.6987102274968588</c:v>
                </c:pt>
                <c:pt idx="746">
                  <c:v>-8.7094755888484272</c:v>
                </c:pt>
                <c:pt idx="747">
                  <c:v>-8.7202409621995933</c:v>
                </c:pt>
                <c:pt idx="748">
                  <c:v>-8.7310063475500748</c:v>
                </c:pt>
                <c:pt idx="749">
                  <c:v>-8.7417717448995926</c:v>
                </c:pt>
                <c:pt idx="750">
                  <c:v>-8.7525371542478645</c:v>
                </c:pt>
                <c:pt idx="751">
                  <c:v>-8.7633025755946115</c:v>
                </c:pt>
                <c:pt idx="752">
                  <c:v>-8.7740680089395529</c:v>
                </c:pt>
                <c:pt idx="753">
                  <c:v>-8.7848334542824098</c:v>
                </c:pt>
                <c:pt idx="754">
                  <c:v>-8.7955989116228999</c:v>
                </c:pt>
                <c:pt idx="755">
                  <c:v>-8.8063643809607441</c:v>
                </c:pt>
                <c:pt idx="756">
                  <c:v>-8.817129862295662</c:v>
                </c:pt>
                <c:pt idx="757">
                  <c:v>-8.8278953556273709</c:v>
                </c:pt>
                <c:pt idx="758">
                  <c:v>-8.8386608609555939</c:v>
                </c:pt>
                <c:pt idx="759">
                  <c:v>-8.8494263782800484</c:v>
                </c:pt>
                <c:pt idx="760">
                  <c:v>-8.8601919076004538</c:v>
                </c:pt>
                <c:pt idx="761">
                  <c:v>-8.8709574489165313</c:v>
                </c:pt>
                <c:pt idx="762">
                  <c:v>-8.881723002228</c:v>
                </c:pt>
                <c:pt idx="763">
                  <c:v>-8.8924885675345795</c:v>
                </c:pt>
                <c:pt idx="764">
                  <c:v>-8.903254144835989</c:v>
                </c:pt>
                <c:pt idx="765">
                  <c:v>-8.9140197341319496</c:v>
                </c:pt>
                <c:pt idx="766">
                  <c:v>-8.9247853354221789</c:v>
                </c:pt>
                <c:pt idx="767">
                  <c:v>-8.935550948706398</c:v>
                </c:pt>
                <c:pt idx="768">
                  <c:v>-8.9463165739843262</c:v>
                </c:pt>
                <c:pt idx="769">
                  <c:v>-8.9570822112556829</c:v>
                </c:pt>
                <c:pt idx="770">
                  <c:v>-8.9678478605201892</c:v>
                </c:pt>
                <c:pt idx="771">
                  <c:v>-8.9786135217775627</c:v>
                </c:pt>
                <c:pt idx="772">
                  <c:v>-8.9893791950275244</c:v>
                </c:pt>
                <c:pt idx="773">
                  <c:v>-9.0001448802697936</c:v>
                </c:pt>
                <c:pt idx="774">
                  <c:v>-9.0109105775040916</c:v>
                </c:pt>
                <c:pt idx="775">
                  <c:v>-9.0216762867301359</c:v>
                </c:pt>
                <c:pt idx="776">
                  <c:v>-9.0324420079476475</c:v>
                </c:pt>
                <c:pt idx="777">
                  <c:v>-9.0432077411563458</c:v>
                </c:pt>
                <c:pt idx="778">
                  <c:v>-9.0539734863559502</c:v>
                </c:pt>
                <c:pt idx="779">
                  <c:v>-9.06473924354618</c:v>
                </c:pt>
                <c:pt idx="780">
                  <c:v>-9.0755050127267562</c:v>
                </c:pt>
                <c:pt idx="781">
                  <c:v>-9.0862707938973966</c:v>
                </c:pt>
                <c:pt idx="782">
                  <c:v>-9.097036587057822</c:v>
                </c:pt>
                <c:pt idx="783">
                  <c:v>-9.1078023922077538</c:v>
                </c:pt>
                <c:pt idx="784">
                  <c:v>-9.1185682093469094</c:v>
                </c:pt>
                <c:pt idx="785">
                  <c:v>-9.1293340384750099</c:v>
                </c:pt>
                <c:pt idx="786">
                  <c:v>-9.1400998795917747</c:v>
                </c:pt>
                <c:pt idx="787">
                  <c:v>-9.1508657326969232</c:v>
                </c:pt>
                <c:pt idx="788">
                  <c:v>-9.1616315977901746</c:v>
                </c:pt>
                <c:pt idx="789">
                  <c:v>-9.17239747487125</c:v>
                </c:pt>
                <c:pt idx="790">
                  <c:v>-9.1831633639398689</c:v>
                </c:pt>
                <c:pt idx="791">
                  <c:v>-9.1939292649957505</c:v>
                </c:pt>
                <c:pt idx="792">
                  <c:v>-9.2046951780386159</c:v>
                </c:pt>
                <c:pt idx="793">
                  <c:v>-9.2154611030681828</c:v>
                </c:pt>
                <c:pt idx="794">
                  <c:v>-9.2262270400841722</c:v>
                </c:pt>
                <c:pt idx="795">
                  <c:v>-9.2369929890863034</c:v>
                </c:pt>
                <c:pt idx="796">
                  <c:v>-9.2477589500742976</c:v>
                </c:pt>
                <c:pt idx="797">
                  <c:v>-9.2585249230478723</c:v>
                </c:pt>
                <c:pt idx="798">
                  <c:v>-9.2692909080067487</c:v>
                </c:pt>
                <c:pt idx="799">
                  <c:v>-9.2800569049506461</c:v>
                </c:pt>
                <c:pt idx="800">
                  <c:v>-9.2908229138792855</c:v>
                </c:pt>
                <c:pt idx="801">
                  <c:v>-9.3015889347923864</c:v>
                </c:pt>
                <c:pt idx="802">
                  <c:v>-9.312354967689668</c:v>
                </c:pt>
                <c:pt idx="803">
                  <c:v>-9.3231210125708497</c:v>
                </c:pt>
                <c:pt idx="804">
                  <c:v>-9.3338870694356508</c:v>
                </c:pt>
                <c:pt idx="805">
                  <c:v>-9.3446531382837925</c:v>
                </c:pt>
                <c:pt idx="806">
                  <c:v>-9.3554192191149941</c:v>
                </c:pt>
                <c:pt idx="807">
                  <c:v>-9.3661853119289766</c:v>
                </c:pt>
                <c:pt idx="808">
                  <c:v>-9.3769514167254577</c:v>
                </c:pt>
                <c:pt idx="809">
                  <c:v>-9.3877175335041585</c:v>
                </c:pt>
                <c:pt idx="810">
                  <c:v>-9.3984836622647983</c:v>
                </c:pt>
                <c:pt idx="811">
                  <c:v>-9.4092498030070981</c:v>
                </c:pt>
                <c:pt idx="812">
                  <c:v>-9.4200159557307774</c:v>
                </c:pt>
                <c:pt idx="813">
                  <c:v>-9.4307821204355555</c:v>
                </c:pt>
                <c:pt idx="814">
                  <c:v>-9.4415482971211517</c:v>
                </c:pt>
                <c:pt idx="815">
                  <c:v>-9.4523144857872872</c:v>
                </c:pt>
                <c:pt idx="816">
                  <c:v>-9.4630806864336812</c:v>
                </c:pt>
                <c:pt idx="817">
                  <c:v>-9.4738468990600531</c:v>
                </c:pt>
                <c:pt idx="818">
                  <c:v>-9.4846131236661222</c:v>
                </c:pt>
                <c:pt idx="819">
                  <c:v>-9.4953793602516097</c:v>
                </c:pt>
                <c:pt idx="820">
                  <c:v>-9.5061456088162348</c:v>
                </c:pt>
                <c:pt idx="821">
                  <c:v>-9.5169118693597188</c:v>
                </c:pt>
                <c:pt idx="822">
                  <c:v>-9.5276781418817809</c:v>
                </c:pt>
                <c:pt idx="823">
                  <c:v>-9.5384444263821404</c:v>
                </c:pt>
                <c:pt idx="824">
                  <c:v>-9.5492107228605168</c:v>
                </c:pt>
                <c:pt idx="825">
                  <c:v>-9.559977031316631</c:v>
                </c:pt>
                <c:pt idx="826">
                  <c:v>-9.5707433517502025</c:v>
                </c:pt>
                <c:pt idx="827">
                  <c:v>-9.5815096841609506</c:v>
                </c:pt>
                <c:pt idx="828">
                  <c:v>-9.5922760285485964</c:v>
                </c:pt>
                <c:pt idx="829">
                  <c:v>-9.6030423849128592</c:v>
                </c:pt>
                <c:pt idx="830">
                  <c:v>-9.6138087532534584</c:v>
                </c:pt>
                <c:pt idx="831">
                  <c:v>-9.6245751335701151</c:v>
                </c:pt>
                <c:pt idx="832">
                  <c:v>-9.6353415258625486</c:v>
                </c:pt>
                <c:pt idx="833">
                  <c:v>-9.6461079301304782</c:v>
                </c:pt>
                <c:pt idx="834">
                  <c:v>-9.6568743463736251</c:v>
                </c:pt>
                <c:pt idx="835">
                  <c:v>-9.6676407745917086</c:v>
                </c:pt>
                <c:pt idx="836">
                  <c:v>-9.678407214784448</c:v>
                </c:pt>
                <c:pt idx="837">
                  <c:v>-9.6891736669515627</c:v>
                </c:pt>
                <c:pt idx="838">
                  <c:v>-9.6999401310927738</c:v>
                </c:pt>
                <c:pt idx="839">
                  <c:v>-9.7107066072078023</c:v>
                </c:pt>
                <c:pt idx="840">
                  <c:v>-9.7214730952963659</c:v>
                </c:pt>
                <c:pt idx="841">
                  <c:v>-9.7322395953581857</c:v>
                </c:pt>
                <c:pt idx="842">
                  <c:v>-9.7430061073929828</c:v>
                </c:pt>
                <c:pt idx="843">
                  <c:v>-9.7537726314004747</c:v>
                </c:pt>
                <c:pt idx="844">
                  <c:v>-9.7645391673803825</c:v>
                </c:pt>
                <c:pt idx="845">
                  <c:v>-9.7753057153324274</c:v>
                </c:pt>
                <c:pt idx="846">
                  <c:v>-9.7860722752563287</c:v>
                </c:pt>
                <c:pt idx="847">
                  <c:v>-9.7968388471518058</c:v>
                </c:pt>
                <c:pt idx="848">
                  <c:v>-9.8076054310185778</c:v>
                </c:pt>
                <c:pt idx="849">
                  <c:v>-9.8183720268563661</c:v>
                </c:pt>
                <c:pt idx="850">
                  <c:v>-9.8291386346648899</c:v>
                </c:pt>
                <c:pt idx="851">
                  <c:v>-9.8399052544438703</c:v>
                </c:pt>
                <c:pt idx="852">
                  <c:v>-9.8506718861930267</c:v>
                </c:pt>
                <c:pt idx="853">
                  <c:v>-9.8614385299120784</c:v>
                </c:pt>
                <c:pt idx="854">
                  <c:v>-9.8722051856007464</c:v>
                </c:pt>
                <c:pt idx="855">
                  <c:v>-9.8829718532587503</c:v>
                </c:pt>
                <c:pt idx="856">
                  <c:v>-9.8937385328858092</c:v>
                </c:pt>
                <c:pt idx="857">
                  <c:v>-9.9045052244816443</c:v>
                </c:pt>
                <c:pt idx="858">
                  <c:v>-9.9152719280459749</c:v>
                </c:pt>
                <c:pt idx="859">
                  <c:v>-9.9260386435785222</c:v>
                </c:pt>
                <c:pt idx="860">
                  <c:v>-9.9368053710790054</c:v>
                </c:pt>
                <c:pt idx="861">
                  <c:v>-9.947572110547144</c:v>
                </c:pt>
                <c:pt idx="862">
                  <c:v>-9.9583388619826589</c:v>
                </c:pt>
                <c:pt idx="863">
                  <c:v>-9.9691056253852697</c:v>
                </c:pt>
                <c:pt idx="864">
                  <c:v>-9.9798724007546973</c:v>
                </c:pt>
                <c:pt idx="865">
                  <c:v>-9.9906391880906611</c:v>
                </c:pt>
                <c:pt idx="866">
                  <c:v>-10.00140598739288</c:v>
                </c:pt>
                <c:pt idx="867">
                  <c:v>-10.012172798661076</c:v>
                </c:pt>
                <c:pt idx="868">
                  <c:v>-10.022939621894968</c:v>
                </c:pt>
                <c:pt idx="869">
                  <c:v>-10.033706457094276</c:v>
                </c:pt>
                <c:pt idx="870">
                  <c:v>-10.04447330425872</c:v>
                </c:pt>
                <c:pt idx="871">
                  <c:v>-10.055240163388021</c:v>
                </c:pt>
                <c:pt idx="872">
                  <c:v>-10.066007034481897</c:v>
                </c:pt>
                <c:pt idx="873">
                  <c:v>-10.076773917540072</c:v>
                </c:pt>
                <c:pt idx="874">
                  <c:v>-10.087540812562262</c:v>
                </c:pt>
                <c:pt idx="875">
                  <c:v>-10.098307719548188</c:v>
                </c:pt>
                <c:pt idx="876">
                  <c:v>-10.109074638497573</c:v>
                </c:pt>
                <c:pt idx="877">
                  <c:v>-10.119841569410132</c:v>
                </c:pt>
                <c:pt idx="878">
                  <c:v>-10.13060851228559</c:v>
                </c:pt>
                <c:pt idx="879">
                  <c:v>-10.141375467123664</c:v>
                </c:pt>
                <c:pt idx="880">
                  <c:v>-10.152142433924075</c:v>
                </c:pt>
                <c:pt idx="881">
                  <c:v>-10.162909412686544</c:v>
                </c:pt>
                <c:pt idx="882">
                  <c:v>-10.17367640341079</c:v>
                </c:pt>
                <c:pt idx="883">
                  <c:v>-10.184443406096532</c:v>
                </c:pt>
                <c:pt idx="884">
                  <c:v>-10.195210420743493</c:v>
                </c:pt>
                <c:pt idx="885">
                  <c:v>-10.20597744735139</c:v>
                </c:pt>
                <c:pt idx="886">
                  <c:v>-10.216744485919946</c:v>
                </c:pt>
                <c:pt idx="887">
                  <c:v>-10.22751153644888</c:v>
                </c:pt>
                <c:pt idx="888">
                  <c:v>-10.238278598937912</c:v>
                </c:pt>
                <c:pt idx="889">
                  <c:v>-10.249045673386762</c:v>
                </c:pt>
                <c:pt idx="890">
                  <c:v>-10.25981275979515</c:v>
                </c:pt>
                <c:pt idx="891">
                  <c:v>-10.270579858162796</c:v>
                </c:pt>
                <c:pt idx="892">
                  <c:v>-10.281346968489421</c:v>
                </c:pt>
                <c:pt idx="893">
                  <c:v>-10.292114090774744</c:v>
                </c:pt>
                <c:pt idx="894">
                  <c:v>-10.302881225018487</c:v>
                </c:pt>
                <c:pt idx="895">
                  <c:v>-10.313648371220367</c:v>
                </c:pt>
                <c:pt idx="896">
                  <c:v>-10.324415529380108</c:v>
                </c:pt>
                <c:pt idx="897">
                  <c:v>-10.335182699497427</c:v>
                </c:pt>
                <c:pt idx="898">
                  <c:v>-10.345949881572045</c:v>
                </c:pt>
                <c:pt idx="899">
                  <c:v>-10.356717075603683</c:v>
                </c:pt>
                <c:pt idx="900">
                  <c:v>-10.367484281592061</c:v>
                </c:pt>
                <c:pt idx="901">
                  <c:v>-10.378251499536898</c:v>
                </c:pt>
                <c:pt idx="902">
                  <c:v>-10.389018729437915</c:v>
                </c:pt>
                <c:pt idx="903">
                  <c:v>-10.399785971294833</c:v>
                </c:pt>
                <c:pt idx="904">
                  <c:v>-10.410553225107371</c:v>
                </c:pt>
                <c:pt idx="905">
                  <c:v>-10.421320490875249</c:v>
                </c:pt>
                <c:pt idx="906">
                  <c:v>-10.432087768598189</c:v>
                </c:pt>
                <c:pt idx="907">
                  <c:v>-10.442855058275908</c:v>
                </c:pt>
                <c:pt idx="908">
                  <c:v>-10.453622359908129</c:v>
                </c:pt>
                <c:pt idx="909">
                  <c:v>-10.464389673494573</c:v>
                </c:pt>
                <c:pt idx="910">
                  <c:v>-10.475156999034956</c:v>
                </c:pt>
                <c:pt idx="911">
                  <c:v>-10.485924336529003</c:v>
                </c:pt>
                <c:pt idx="912">
                  <c:v>-10.49669168597643</c:v>
                </c:pt>
                <c:pt idx="913">
                  <c:v>-10.50745904737696</c:v>
                </c:pt>
                <c:pt idx="914">
                  <c:v>-10.518226420730311</c:v>
                </c:pt>
                <c:pt idx="915">
                  <c:v>-10.528993806036206</c:v>
                </c:pt>
                <c:pt idx="916">
                  <c:v>-10.539761203294365</c:v>
                </c:pt>
                <c:pt idx="917">
                  <c:v>-10.550528612504506</c:v>
                </c:pt>
                <c:pt idx="918">
                  <c:v>-10.56129603366635</c:v>
                </c:pt>
                <c:pt idx="919">
                  <c:v>-10.572063466779618</c:v>
                </c:pt>
                <c:pt idx="920">
                  <c:v>-10.582830911844029</c:v>
                </c:pt>
                <c:pt idx="921">
                  <c:v>-10.593598368859304</c:v>
                </c:pt>
                <c:pt idx="922">
                  <c:v>-10.604365837825164</c:v>
                </c:pt>
                <c:pt idx="923">
                  <c:v>-10.615133318741327</c:v>
                </c:pt>
                <c:pt idx="924">
                  <c:v>-10.625900811607515</c:v>
                </c:pt>
                <c:pt idx="925">
                  <c:v>-10.636668316423448</c:v>
                </c:pt>
                <c:pt idx="926">
                  <c:v>-10.647435833188846</c:v>
                </c:pt>
                <c:pt idx="927">
                  <c:v>-10.658203361903428</c:v>
                </c:pt>
                <c:pt idx="928">
                  <c:v>-10.668970902566917</c:v>
                </c:pt>
                <c:pt idx="929">
                  <c:v>-10.679738455179033</c:v>
                </c:pt>
                <c:pt idx="930">
                  <c:v>-10.690506019739495</c:v>
                </c:pt>
                <c:pt idx="931">
                  <c:v>-10.701273596248022</c:v>
                </c:pt>
                <c:pt idx="932">
                  <c:v>-10.712041184704336</c:v>
                </c:pt>
                <c:pt idx="933">
                  <c:v>-10.722808785108159</c:v>
                </c:pt>
                <c:pt idx="934">
                  <c:v>-10.733576397459208</c:v>
                </c:pt>
                <c:pt idx="935">
                  <c:v>-10.744344021757206</c:v>
                </c:pt>
                <c:pt idx="936">
                  <c:v>-10.755111658001871</c:v>
                </c:pt>
                <c:pt idx="937">
                  <c:v>-10.765879306192923</c:v>
                </c:pt>
                <c:pt idx="938">
                  <c:v>-10.776646966330086</c:v>
                </c:pt>
                <c:pt idx="939">
                  <c:v>-10.787414638413075</c:v>
                </c:pt>
                <c:pt idx="940">
                  <c:v>-10.798182322441615</c:v>
                </c:pt>
                <c:pt idx="941">
                  <c:v>-10.808950018415425</c:v>
                </c:pt>
                <c:pt idx="942">
                  <c:v>-10.819717726334224</c:v>
                </c:pt>
                <c:pt idx="943">
                  <c:v>-10.830485446197732</c:v>
                </c:pt>
                <c:pt idx="944">
                  <c:v>-10.841253178005672</c:v>
                </c:pt>
                <c:pt idx="945">
                  <c:v>-10.852020921757763</c:v>
                </c:pt>
                <c:pt idx="946">
                  <c:v>-10.862788677453723</c:v>
                </c:pt>
                <c:pt idx="947">
                  <c:v>-10.873556445093277</c:v>
                </c:pt>
                <c:pt idx="948">
                  <c:v>-10.88432422467614</c:v>
                </c:pt>
                <c:pt idx="949">
                  <c:v>-10.895092016202037</c:v>
                </c:pt>
                <c:pt idx="950">
                  <c:v>-10.905859819670686</c:v>
                </c:pt>
                <c:pt idx="951">
                  <c:v>-10.916627635081808</c:v>
                </c:pt>
                <c:pt idx="952">
                  <c:v>-10.927395462435122</c:v>
                </c:pt>
                <c:pt idx="953">
                  <c:v>-10.93816330173035</c:v>
                </c:pt>
                <c:pt idx="954">
                  <c:v>-10.948931152967212</c:v>
                </c:pt>
                <c:pt idx="955">
                  <c:v>-10.959699016145429</c:v>
                </c:pt>
                <c:pt idx="956">
                  <c:v>-10.970466891264719</c:v>
                </c:pt>
                <c:pt idx="957">
                  <c:v>-10.981234778324804</c:v>
                </c:pt>
                <c:pt idx="958">
                  <c:v>-10.992002677325406</c:v>
                </c:pt>
                <c:pt idx="959">
                  <c:v>-11.002770588266243</c:v>
                </c:pt>
                <c:pt idx="960">
                  <c:v>-11.013538511147036</c:v>
                </c:pt>
                <c:pt idx="961">
                  <c:v>-11.024306445967506</c:v>
                </c:pt>
                <c:pt idx="962">
                  <c:v>-11.035074392727372</c:v>
                </c:pt>
                <c:pt idx="963">
                  <c:v>-11.045842351426355</c:v>
                </c:pt>
                <c:pt idx="964">
                  <c:v>-11.056610322064175</c:v>
                </c:pt>
                <c:pt idx="965">
                  <c:v>-11.067378304640554</c:v>
                </c:pt>
                <c:pt idx="966">
                  <c:v>-11.078146299155211</c:v>
                </c:pt>
                <c:pt idx="967">
                  <c:v>-11.088914305607867</c:v>
                </c:pt>
                <c:pt idx="968">
                  <c:v>-11.099682323998243</c:v>
                </c:pt>
                <c:pt idx="969">
                  <c:v>-11.110450354326058</c:v>
                </c:pt>
                <c:pt idx="970">
                  <c:v>-11.121218396591033</c:v>
                </c:pt>
                <c:pt idx="971">
                  <c:v>-11.131986450792889</c:v>
                </c:pt>
                <c:pt idx="972">
                  <c:v>-11.142754516931346</c:v>
                </c:pt>
                <c:pt idx="973">
                  <c:v>-11.153522595006123</c:v>
                </c:pt>
                <c:pt idx="974">
                  <c:v>-11.164290685016942</c:v>
                </c:pt>
                <c:pt idx="975">
                  <c:v>-11.175058786963524</c:v>
                </c:pt>
                <c:pt idx="976">
                  <c:v>-11.185826900845589</c:v>
                </c:pt>
                <c:pt idx="977">
                  <c:v>-11.196595026662857</c:v>
                </c:pt>
                <c:pt idx="978">
                  <c:v>-11.207363164415048</c:v>
                </c:pt>
                <c:pt idx="979">
                  <c:v>-11.218131314101882</c:v>
                </c:pt>
                <c:pt idx="980">
                  <c:v>-11.228899475723081</c:v>
                </c:pt>
                <c:pt idx="981">
                  <c:v>-11.239667649278365</c:v>
                </c:pt>
                <c:pt idx="982">
                  <c:v>-11.250435834767455</c:v>
                </c:pt>
                <c:pt idx="983">
                  <c:v>-11.26120403219007</c:v>
                </c:pt>
                <c:pt idx="984">
                  <c:v>-11.271972241545932</c:v>
                </c:pt>
                <c:pt idx="985">
                  <c:v>-11.282740462834759</c:v>
                </c:pt>
                <c:pt idx="986">
                  <c:v>-11.293508696056275</c:v>
                </c:pt>
                <c:pt idx="987">
                  <c:v>-11.304276941210198</c:v>
                </c:pt>
                <c:pt idx="988">
                  <c:v>-11.315045198296248</c:v>
                </c:pt>
                <c:pt idx="989">
                  <c:v>-11.325813467314148</c:v>
                </c:pt>
                <c:pt idx="990">
                  <c:v>-11.336581748263617</c:v>
                </c:pt>
                <c:pt idx="991">
                  <c:v>-11.347350041144376</c:v>
                </c:pt>
                <c:pt idx="992">
                  <c:v>-11.358118345956145</c:v>
                </c:pt>
                <c:pt idx="993">
                  <c:v>-11.368886662698644</c:v>
                </c:pt>
                <c:pt idx="994">
                  <c:v>-11.379654991371595</c:v>
                </c:pt>
                <c:pt idx="995">
                  <c:v>-11.390423331974716</c:v>
                </c:pt>
                <c:pt idx="996">
                  <c:v>-11.401191684507729</c:v>
                </c:pt>
                <c:pt idx="997">
                  <c:v>-11.411960048970355</c:v>
                </c:pt>
                <c:pt idx="998">
                  <c:v>-11.422728425362315</c:v>
                </c:pt>
                <c:pt idx="999">
                  <c:v>-11.433496813683329</c:v>
                </c:pt>
                <c:pt idx="1000">
                  <c:v>-11.444265213933116</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Calculs!$K$4:$K$1004</c:f>
              <c:numCache>
                <c:formatCode>0.00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1302.1746990200659</c:v>
                </c:pt>
                <c:pt idx="203">
                  <c:v>1302.5112277718285</c:v>
                </c:pt>
                <c:pt idx="204">
                  <c:v>1302.7491988437769</c:v>
                </c:pt>
                <c:pt idx="205">
                  <c:v>1302.888748799307</c:v>
                </c:pt>
                <c:pt idx="206">
                  <c:v>1302.9300114966047</c:v>
                </c:pt>
                <c:pt idx="207">
                  <c:v>1302.8731189837174</c:v>
                </c:pt>
                <c:pt idx="208">
                  <c:v>1302.7182024021338</c:v>
                </c:pt>
                <c:pt idx="209">
                  <c:v>1302.4653928892162</c:v>
                </c:pt>
                <c:pt idx="210">
                  <c:v>1302.1148224695592</c:v>
                </c:pt>
                <c:pt idx="211">
                  <c:v>1301.6666249255375</c:v>
                </c:pt>
                <c:pt idx="212">
                  <c:v>1301.1209366379564</c:v>
                </c:pt>
                <c:pt idx="213">
                  <c:v>1300.4778973887487</c:v>
                </c:pt>
                <c:pt idx="214">
                  <c:v>1299.737651118993</c:v>
                </c:pt>
                <c:pt idx="215">
                  <c:v>1298.9003466370366</c:v>
                </c:pt>
                <c:pt idx="216">
                  <c:v>1297.9661382730801</c:v>
                </c:pt>
                <c:pt idx="217">
                  <c:v>1296.9351864781099</c:v>
                </c:pt>
                <c:pt idx="218">
                  <c:v>1295.8076583664649</c:v>
                </c:pt>
                <c:pt idx="219">
                  <c:v>1294.5837282025418</c:v>
                </c:pt>
                <c:pt idx="220">
                  <c:v>1293.2635778331341</c:v>
                </c:pt>
                <c:pt idx="221">
                  <c:v>1291.847397067666</c:v>
                </c:pt>
                <c:pt idx="222">
                  <c:v>1290.3353840091293</c:v>
                </c:pt>
                <c:pt idx="223">
                  <c:v>1288.7277453388851</c:v>
                </c:pt>
                <c:pt idx="224">
                  <c:v>1287.0246965586689</c:v>
                </c:pt>
                <c:pt idx="225">
                  <c:v>1285.2264621931906</c:v>
                </c:pt>
                <c:pt idx="226">
                  <c:v>1283.3332759566681</c:v>
                </c:pt>
                <c:pt idx="227">
                  <c:v>1281.3453808864999</c:v>
                </c:pt>
                <c:pt idx="228">
                  <c:v>1279.2630294471066</c:v>
                </c:pt>
                <c:pt idx="229">
                  <c:v>1277.0864836067583</c:v>
                </c:pt>
                <c:pt idx="230">
                  <c:v>1274.8160148899842</c:v>
                </c:pt>
                <c:pt idx="231">
                  <c:v>1272.4519044079284</c:v>
                </c:pt>
                <c:pt idx="232">
                  <c:v>1269.9944428687959</c:v>
                </c:pt>
                <c:pt idx="233">
                  <c:v>1267.4439305703199</c:v>
                </c:pt>
                <c:pt idx="234">
                  <c:v>1264.8006773759835</c:v>
                </c:pt>
                <c:pt idx="235">
                  <c:v>1262.0650026765452</c:v>
                </c:pt>
                <c:pt idx="236">
                  <c:v>1259.2372353382539</c:v>
                </c:pt>
                <c:pt idx="237">
                  <c:v>1256.3177136389893</c:v>
                </c:pt>
                <c:pt idx="238">
                  <c:v>1253.3067851934288</c:v>
                </c:pt>
                <c:pt idx="239">
                  <c:v>1250.2048068682284</c:v>
                </c:pt>
                <c:pt idx="240">
                  <c:v>1247.0121446880928</c:v>
                </c:pt>
                <c:pt idx="241">
                  <c:v>1243.7291737335277</c:v>
                </c:pt>
                <c:pt idx="242">
                  <c:v>1240.3562780309767</c:v>
                </c:pt>
                <c:pt idx="243">
                  <c:v>1236.8938504359821</c:v>
                </c:pt>
                <c:pt idx="244">
                  <c:v>1233.3422925099419</c:v>
                </c:pt>
                <c:pt idx="245">
                  <c:v>1229.7020143909845</c:v>
                </c:pt>
                <c:pt idx="246">
                  <c:v>1225.9734346594323</c:v>
                </c:pt>
                <c:pt idx="247">
                  <c:v>1222.1569801982878</c:v>
                </c:pt>
                <c:pt idx="248">
                  <c:v>1218.2530860491347</c:v>
                </c:pt>
                <c:pt idx="249">
                  <c:v>1214.2621952638217</c:v>
                </c:pt>
                <c:pt idx="250">
                  <c:v>1210.1847587522607</c:v>
                </c:pt>
                <c:pt idx="251">
                  <c:v>1206.0212351266553</c:v>
                </c:pt>
                <c:pt idx="252">
                  <c:v>1201.772090542448</c:v>
                </c:pt>
                <c:pt idx="253">
                  <c:v>1197.4377985362594</c:v>
                </c:pt>
                <c:pt idx="254">
                  <c:v>1193.0188398610735</c:v>
                </c:pt>
                <c:pt idx="255">
                  <c:v>1188.5157023189113</c:v>
                </c:pt>
                <c:pt idx="256">
                  <c:v>1183.9288805912195</c:v>
                </c:pt>
                <c:pt idx="257">
                  <c:v>1179.2588760671917</c:v>
                </c:pt>
                <c:pt idx="258">
                  <c:v>1174.5061966702269</c:v>
                </c:pt>
                <c:pt idx="259">
                  <c:v>1169.6713566827214</c:v>
                </c:pt>
                <c:pt idx="260">
                  <c:v>1164.7548765693846</c:v>
                </c:pt>
                <c:pt idx="261">
                  <c:v>1159.7572827992572</c:v>
                </c:pt>
                <c:pt idx="262">
                  <c:v>1154.6791076666048</c:v>
                </c:pt>
                <c:pt idx="263">
                  <c:v>1149.5208891108557</c:v>
                </c:pt>
                <c:pt idx="264">
                  <c:v>1144.2831705357432</c:v>
                </c:pt>
                <c:pt idx="265">
                  <c:v>1138.9665006278065</c:v>
                </c:pt>
                <c:pt idx="266">
                  <c:v>1133.571433174403</c:v>
                </c:pt>
                <c:pt idx="267">
                  <c:v>1128.0985268813768</c:v>
                </c:pt>
                <c:pt idx="268">
                  <c:v>1122.5483451905213</c:v>
                </c:pt>
                <c:pt idx="269">
                  <c:v>1116.9214560969779</c:v>
                </c:pt>
                <c:pt idx="270">
                  <c:v>1111.2184319666965</c:v>
                </c:pt>
                <c:pt idx="271">
                  <c:v>1105.4398493540921</c:v>
                </c:pt>
                <c:pt idx="272">
                  <c:v>1099.5862888200168</c:v>
                </c:pt>
                <c:pt idx="273">
                  <c:v>1093.6583347501712</c:v>
                </c:pt>
                <c:pt idx="274">
                  <c:v>1087.6565751740688</c:v>
                </c:pt>
                <c:pt idx="275">
                  <c:v>1081.581601584669</c:v>
                </c:pt>
                <c:pt idx="276">
                  <c:v>1075.4340087587871</c:v>
                </c:pt>
                <c:pt idx="277">
                  <c:v>1069.2143945783862</c:v>
                </c:pt>
                <c:pt idx="278">
                  <c:v>1062.9233598528565</c:v>
                </c:pt>
                <c:pt idx="279">
                  <c:v>1056.5615081423769</c:v>
                </c:pt>
                <c:pt idx="280">
                  <c:v>1050.1294455824589</c:v>
                </c:pt>
                <c:pt idx="281">
                  <c:v>1043.6277807097617</c:v>
                </c:pt>
                <c:pt idx="282">
                  <c:v>1037.0571242892704</c:v>
                </c:pt>
                <c:pt idx="283">
                  <c:v>1030.4180891429201</c:v>
                </c:pt>
                <c:pt idx="284">
                  <c:v>1023.7112899797517</c:v>
                </c:pt>
                <c:pt idx="285">
                  <c:v>1016.937343227676</c:v>
                </c:pt>
                <c:pt idx="286">
                  <c:v>1010.0968668669238</c:v>
                </c:pt>
                <c:pt idx="287">
                  <c:v>1003.1904802652538</c:v>
                </c:pt>
                <c:pt idx="288">
                  <c:v>996.2188040149889</c:v>
                </c:pt>
                <c:pt idx="289">
                  <c:v>989.18245977194761</c:v>
                </c:pt>
                <c:pt idx="290">
                  <c:v>982.08207009633281</c:v>
                </c:pt>
                <c:pt idx="291">
                  <c:v>974.91825829563959</c:v>
                </c:pt>
                <c:pt idx="292">
                  <c:v>967.69164826963924</c:v>
                </c:pt>
                <c:pt idx="293">
                  <c:v>960.40286435749306</c:v>
                </c:pt>
                <c:pt idx="294">
                  <c:v>953.05253118704809</c:v>
                </c:pt>
                <c:pt idx="295">
                  <c:v>945.64127352636274</c:v>
                </c:pt>
                <c:pt idx="296">
                  <c:v>938.16971613750786</c:v>
                </c:pt>
                <c:pt idx="297">
                  <c:v>930.63848363268585</c:v>
                </c:pt>
                <c:pt idx="298">
                  <c:v>923.04820033270732</c:v>
                </c:pt>
                <c:pt idx="299">
                  <c:v>915.39949012786224</c:v>
                </c:pt>
                <c:pt idx="300">
                  <c:v>907.69297634121972</c:v>
                </c:pt>
                <c:pt idx="301">
                  <c:v>899.92928159438782</c:v>
                </c:pt>
                <c:pt idx="302">
                  <c:v>892.10902767576215</c:v>
                </c:pt>
                <c:pt idx="303">
                  <c:v>884.23283541128865</c:v>
                </c:pt>
                <c:pt idx="304">
                  <c:v>876.30132453776457</c:v>
                </c:pt>
                <c:pt idx="305">
                  <c:v>868.31511357869886</c:v>
                </c:pt>
                <c:pt idx="306">
                  <c:v>860.27481972274882</c:v>
                </c:pt>
                <c:pt idx="307">
                  <c:v>852.18105870475119</c:v>
                </c:pt>
                <c:pt idx="308">
                  <c:v>844.03444468935879</c:v>
                </c:pt>
                <c:pt idx="309">
                  <c:v>835.83559015729577</c:v>
                </c:pt>
                <c:pt idx="310">
                  <c:v>827.58510579423955</c:v>
                </c:pt>
                <c:pt idx="311">
                  <c:v>819.28360038233598</c:v>
                </c:pt>
                <c:pt idx="312">
                  <c:v>810.93168069435228</c:v>
                </c:pt>
                <c:pt idx="313">
                  <c:v>802.52995139047084</c:v>
                </c:pt>
                <c:pt idx="314">
                  <c:v>794.07901491772293</c:v>
                </c:pt>
                <c:pt idx="315">
                  <c:v>785.57947141206182</c:v>
                </c:pt>
                <c:pt idx="316">
                  <c:v>777.03191860307072</c:v>
                </c:pt>
                <c:pt idx="317">
                  <c:v>768.43695172130094</c:v>
                </c:pt>
                <c:pt idx="318">
                  <c:v>759.7951634082317</c:v>
                </c:pt>
                <c:pt idx="319">
                  <c:v>751.1071436288438</c:v>
                </c:pt>
                <c:pt idx="320">
                  <c:v>742.3734795867955</c:v>
                </c:pt>
                <c:pt idx="321">
                  <c:v>733.59475564218849</c:v>
                </c:pt>
                <c:pt idx="322">
                  <c:v>724.77155323190971</c:v>
                </c:pt>
                <c:pt idx="323">
                  <c:v>715.90445079253334</c:v>
                </c:pt>
                <c:pt idx="324">
                  <c:v>706.99402368576693</c:v>
                </c:pt>
                <c:pt idx="325">
                  <c:v>698.04084412642146</c:v>
                </c:pt>
                <c:pt idx="326">
                  <c:v>689.04548111288761</c:v>
                </c:pt>
                <c:pt idx="327">
                  <c:v>680.00850036009513</c:v>
                </c:pt>
                <c:pt idx="328">
                  <c:v>670.93046423493502</c:v>
                </c:pt>
                <c:pt idx="329">
                  <c:v>661.81193169411961</c:v>
                </c:pt>
                <c:pt idx="330">
                  <c:v>652.65345822445681</c:v>
                </c:pt>
                <c:pt idx="331">
                  <c:v>643.45559578551229</c:v>
                </c:pt>
                <c:pt idx="332">
                  <c:v>634.21889275463377</c:v>
                </c:pt>
                <c:pt idx="333">
                  <c:v>624.94389387430908</c:v>
                </c:pt>
                <c:pt idx="334">
                  <c:v>615.63114020183025</c:v>
                </c:pt>
                <c:pt idx="335">
                  <c:v>606.28116906123375</c:v>
                </c:pt>
                <c:pt idx="336">
                  <c:v>596.89451399748771</c:v>
                </c:pt>
                <c:pt idx="337">
                  <c:v>587.47170473289384</c:v>
                </c:pt>
                <c:pt idx="338">
                  <c:v>578.01326712567482</c:v>
                </c:pt>
                <c:pt idx="339">
                  <c:v>568.51972313071246</c:v>
                </c:pt>
                <c:pt idx="340">
                  <c:v>558.99159076240653</c:v>
                </c:pt>
                <c:pt idx="341">
                  <c:v>549.42938405961911</c:v>
                </c:pt>
                <c:pt idx="342">
                  <c:v>539.83361305267192</c:v>
                </c:pt>
                <c:pt idx="343">
                  <c:v>530.20478373236176</c:v>
                </c:pt>
                <c:pt idx="344">
                  <c:v>520.54339802096069</c:v>
                </c:pt>
                <c:pt idx="345">
                  <c:v>510.84995374516444</c:v>
                </c:pt>
                <c:pt idx="346">
                  <c:v>501.12494461095542</c:v>
                </c:pt>
                <c:pt idx="347">
                  <c:v>491.36886018034397</c:v>
                </c:pt>
                <c:pt idx="348">
                  <c:v>481.58218584995251</c:v>
                </c:pt>
                <c:pt idx="349">
                  <c:v>471.76540283140679</c:v>
                </c:pt>
                <c:pt idx="350">
                  <c:v>461.91898813349786</c:v>
                </c:pt>
                <c:pt idx="351">
                  <c:v>452.04341454607913</c:v>
                </c:pt>
                <c:pt idx="352">
                  <c:v>442.13915062566196</c:v>
                </c:pt>
                <c:pt idx="353">
                  <c:v>432.20666068267332</c:v>
                </c:pt>
                <c:pt idx="354">
                  <c:v>422.24640477034012</c:v>
                </c:pt>
                <c:pt idx="355">
                  <c:v>412.25883867516279</c:v>
                </c:pt>
                <c:pt idx="356">
                  <c:v>402.24441390894253</c:v>
                </c:pt>
                <c:pt idx="357">
                  <c:v>392.2035777023263</c:v>
                </c:pt>
                <c:pt idx="358">
                  <c:v>382.13677299983271</c:v>
                </c:pt>
                <c:pt idx="359">
                  <c:v>372.0444384563238</c:v>
                </c:pt>
                <c:pt idx="360">
                  <c:v>361.92700843488615</c:v>
                </c:pt>
                <c:pt idx="361">
                  <c:v>351.78491300608619</c:v>
                </c:pt>
                <c:pt idx="362">
                  <c:v>341.61857794856445</c:v>
                </c:pt>
                <c:pt idx="363">
                  <c:v>331.42842475093289</c:v>
                </c:pt>
                <c:pt idx="364">
                  <c:v>321.21487061494128</c:v>
                </c:pt>
                <c:pt idx="365">
                  <c:v>310.97832845987722</c:v>
                </c:pt>
                <c:pt idx="366">
                  <c:v>300.71920692816599</c:v>
                </c:pt>
                <c:pt idx="367">
                  <c:v>290.43791039213579</c:v>
                </c:pt>
                <c:pt idx="368">
                  <c:v>280.1348389619148</c:v>
                </c:pt>
                <c:pt idx="369">
                  <c:v>269.8103884944266</c:v>
                </c:pt>
                <c:pt idx="370">
                  <c:v>259.46495060345086</c:v>
                </c:pt>
                <c:pt idx="371">
                  <c:v>249.0989126707166</c:v>
                </c:pt>
                <c:pt idx="372">
                  <c:v>238.71265785799591</c:v>
                </c:pt>
                <c:pt idx="373">
                  <c:v>228.3065651201658</c:v>
                </c:pt>
                <c:pt idx="374">
                  <c:v>217.88100921920699</c:v>
                </c:pt>
                <c:pt idx="375">
                  <c:v>207.43636073910832</c:v>
                </c:pt>
                <c:pt idx="376">
                  <c:v>196.97298610164628</c:v>
                </c:pt>
                <c:pt idx="377">
                  <c:v>186.49124758300923</c:v>
                </c:pt>
                <c:pt idx="378">
                  <c:v>175.99150333123643</c:v>
                </c:pt>
                <c:pt idx="379">
                  <c:v>165.4741073844429</c:v>
                </c:pt>
                <c:pt idx="380">
                  <c:v>154.93940968980058</c:v>
                </c:pt>
                <c:pt idx="381">
                  <c:v>144.38775612324787</c:v>
                </c:pt>
                <c:pt idx="382">
                  <c:v>133.81948850989923</c:v>
                </c:pt>
                <c:pt idx="383">
                  <c:v>123.23494464512748</c:v>
                </c:pt>
                <c:pt idx="384">
                  <c:v>112.6344583162917</c:v>
                </c:pt>
                <c:pt idx="385">
                  <c:v>102.01835932508399</c:v>
                </c:pt>
                <c:pt idx="386">
                  <c:v>91.386973510469346</c:v>
                </c:pt>
                <c:pt idx="387">
                  <c:v>80.740622772192722</c:v>
                </c:pt>
                <c:pt idx="388">
                  <c:v>70.079625094828302</c:v>
                </c:pt>
                <c:pt idx="389">
                  <c:v>59.404294572346302</c:v>
                </c:pt>
                <c:pt idx="390">
                  <c:v>48.714941433173173</c:v>
                </c:pt>
                <c:pt idx="391">
                  <c:v>38.011872065721505</c:v>
                </c:pt>
                <c:pt idx="392">
                  <c:v>27.29538904436648</c:v>
                </c:pt>
                <c:pt idx="393">
                  <c:v>16.565791155846178</c:v>
                </c:pt>
                <c:pt idx="394">
                  <c:v>5.8233734260634904</c:v>
                </c:pt>
                <c:pt idx="395">
                  <c:v>-4.931572852732014</c:v>
                </c:pt>
                <c:pt idx="396">
                  <c:v>-4.9423339969762958</c:v>
                </c:pt>
                <c:pt idx="397">
                  <c:v>-4.9530951533185297</c:v>
                </c:pt>
                <c:pt idx="398">
                  <c:v>-4.9638563217584339</c:v>
                </c:pt>
                <c:pt idx="399">
                  <c:v>-4.9746175022957271</c:v>
                </c:pt>
                <c:pt idx="400">
                  <c:v>-4.9853786949301275</c:v>
                </c:pt>
                <c:pt idx="401">
                  <c:v>-4.9961398996613537</c:v>
                </c:pt>
                <c:pt idx="402">
                  <c:v>-5.0069011164891233</c:v>
                </c:pt>
                <c:pt idx="403">
                  <c:v>-5.0176623454131555</c:v>
                </c:pt>
                <c:pt idx="404">
                  <c:v>-5.0284235864331679</c:v>
                </c:pt>
                <c:pt idx="405">
                  <c:v>-5.0391848395488799</c:v>
                </c:pt>
                <c:pt idx="406">
                  <c:v>-5.0499461047600089</c:v>
                </c:pt>
                <c:pt idx="407">
                  <c:v>-5.0607073820662736</c:v>
                </c:pt>
                <c:pt idx="408">
                  <c:v>-5.0714686714673922</c:v>
                </c:pt>
                <c:pt idx="409">
                  <c:v>-5.0822299729630833</c:v>
                </c:pt>
                <c:pt idx="410">
                  <c:v>-5.0929912865530662</c:v>
                </c:pt>
                <c:pt idx="411">
                  <c:v>-5.1037526122370585</c:v>
                </c:pt>
                <c:pt idx="412">
                  <c:v>-5.1145139500147776</c:v>
                </c:pt>
                <c:pt idx="413">
                  <c:v>-5.125275299885943</c:v>
                </c:pt>
                <c:pt idx="414">
                  <c:v>-5.1360366618502731</c:v>
                </c:pt>
                <c:pt idx="415">
                  <c:v>-5.1467980359074863</c:v>
                </c:pt>
                <c:pt idx="416">
                  <c:v>-5.1575594220573011</c:v>
                </c:pt>
                <c:pt idx="417">
                  <c:v>-5.168320820299436</c:v>
                </c:pt>
                <c:pt idx="418">
                  <c:v>-5.1790822306336084</c:v>
                </c:pt>
                <c:pt idx="419">
                  <c:v>-5.1898436530595378</c:v>
                </c:pt>
                <c:pt idx="420">
                  <c:v>-5.2006050875769425</c:v>
                </c:pt>
                <c:pt idx="421">
                  <c:v>-5.2113665341855402</c:v>
                </c:pt>
                <c:pt idx="422">
                  <c:v>-5.2221279928850501</c:v>
                </c:pt>
                <c:pt idx="423">
                  <c:v>-5.2328894636751908</c:v>
                </c:pt>
                <c:pt idx="424">
                  <c:v>-5.2436509465556806</c:v>
                </c:pt>
                <c:pt idx="425">
                  <c:v>-5.2544124415262372</c:v>
                </c:pt>
                <c:pt idx="426">
                  <c:v>-5.2651739485865798</c:v>
                </c:pt>
                <c:pt idx="427">
                  <c:v>-5.275935467736427</c:v>
                </c:pt>
                <c:pt idx="428">
                  <c:v>-5.2866969989754962</c:v>
                </c:pt>
                <c:pt idx="429">
                  <c:v>-5.2974585423035068</c:v>
                </c:pt>
                <c:pt idx="430">
                  <c:v>-5.3082200977201772</c:v>
                </c:pt>
                <c:pt idx="431">
                  <c:v>-5.318981665225226</c:v>
                </c:pt>
                <c:pt idx="432">
                  <c:v>-5.3297432448183715</c:v>
                </c:pt>
                <c:pt idx="433">
                  <c:v>-5.3405048364993313</c:v>
                </c:pt>
                <c:pt idx="434">
                  <c:v>-5.3512664402678247</c:v>
                </c:pt>
                <c:pt idx="435">
                  <c:v>-5.3620280561235703</c:v>
                </c:pt>
                <c:pt idx="436">
                  <c:v>-5.3727896840662863</c:v>
                </c:pt>
                <c:pt idx="437">
                  <c:v>-5.3835513240956914</c:v>
                </c:pt>
                <c:pt idx="438">
                  <c:v>-5.3943129762115047</c:v>
                </c:pt>
                <c:pt idx="439">
                  <c:v>-5.405074640413444</c:v>
                </c:pt>
                <c:pt idx="440">
                  <c:v>-5.4158363167012276</c:v>
                </c:pt>
                <c:pt idx="441">
                  <c:v>-5.4265980050745739</c:v>
                </c:pt>
                <c:pt idx="442">
                  <c:v>-5.4373597055332024</c:v>
                </c:pt>
                <c:pt idx="443">
                  <c:v>-5.4481214180768305</c:v>
                </c:pt>
                <c:pt idx="444">
                  <c:v>-5.4588831427051776</c:v>
                </c:pt>
                <c:pt idx="445">
                  <c:v>-5.4696448794179613</c:v>
                </c:pt>
                <c:pt idx="446">
                  <c:v>-5.4804066282149009</c:v>
                </c:pt>
                <c:pt idx="447">
                  <c:v>-5.4911683890957148</c:v>
                </c:pt>
                <c:pt idx="448">
                  <c:v>-5.5019301620601215</c:v>
                </c:pt>
                <c:pt idx="449">
                  <c:v>-5.5126919471078395</c:v>
                </c:pt>
                <c:pt idx="450">
                  <c:v>-5.5234537442385871</c:v>
                </c:pt>
                <c:pt idx="451">
                  <c:v>-5.5342155534520829</c:v>
                </c:pt>
                <c:pt idx="452">
                  <c:v>-5.5449773747480462</c:v>
                </c:pt>
                <c:pt idx="453">
                  <c:v>-5.5557392081261945</c:v>
                </c:pt>
                <c:pt idx="454">
                  <c:v>-5.5665010535862471</c:v>
                </c:pt>
                <c:pt idx="455">
                  <c:v>-5.5772629111279226</c:v>
                </c:pt>
                <c:pt idx="456">
                  <c:v>-5.5880247807509393</c:v>
                </c:pt>
                <c:pt idx="457">
                  <c:v>-5.5987866624550158</c:v>
                </c:pt>
                <c:pt idx="458">
                  <c:v>-5.6095485562398704</c:v>
                </c:pt>
                <c:pt idx="459">
                  <c:v>-5.6203104621052216</c:v>
                </c:pt>
                <c:pt idx="460">
                  <c:v>-5.6310723800507878</c:v>
                </c:pt>
                <c:pt idx="461">
                  <c:v>-5.6418343100762884</c:v>
                </c:pt>
                <c:pt idx="462">
                  <c:v>-5.6525962521814419</c:v>
                </c:pt>
                <c:pt idx="463">
                  <c:v>-5.6633582063659667</c:v>
                </c:pt>
                <c:pt idx="464">
                  <c:v>-5.6741201726295811</c:v>
                </c:pt>
                <c:pt idx="465">
                  <c:v>-5.6848821509720038</c:v>
                </c:pt>
                <c:pt idx="466">
                  <c:v>-5.6956441413929531</c:v>
                </c:pt>
                <c:pt idx="467">
                  <c:v>-5.7064061438921483</c:v>
                </c:pt>
                <c:pt idx="468">
                  <c:v>-5.7171681584693079</c:v>
                </c:pt>
                <c:pt idx="469">
                  <c:v>-5.7279301851241504</c:v>
                </c:pt>
                <c:pt idx="470">
                  <c:v>-5.7386922238563942</c:v>
                </c:pt>
                <c:pt idx="471">
                  <c:v>-5.7494542746657578</c:v>
                </c:pt>
                <c:pt idx="472">
                  <c:v>-5.7602163375519604</c:v>
                </c:pt>
                <c:pt idx="473">
                  <c:v>-5.7709784125147197</c:v>
                </c:pt>
                <c:pt idx="474">
                  <c:v>-5.7817404995537549</c:v>
                </c:pt>
                <c:pt idx="475">
                  <c:v>-5.7925025986687846</c:v>
                </c:pt>
                <c:pt idx="476">
                  <c:v>-5.803264709859528</c:v>
                </c:pt>
                <c:pt idx="477">
                  <c:v>-5.8140268331257028</c:v>
                </c:pt>
                <c:pt idx="478">
                  <c:v>-5.8247889684670282</c:v>
                </c:pt>
                <c:pt idx="479">
                  <c:v>-5.8355511158832227</c:v>
                </c:pt>
                <c:pt idx="480">
                  <c:v>-5.8463132753740048</c:v>
                </c:pt>
                <c:pt idx="481">
                  <c:v>-5.8570754469390938</c:v>
                </c:pt>
                <c:pt idx="482">
                  <c:v>-5.8678376305782081</c:v>
                </c:pt>
                <c:pt idx="483">
                  <c:v>-5.8785998262910661</c:v>
                </c:pt>
                <c:pt idx="484">
                  <c:v>-5.8893620340773865</c:v>
                </c:pt>
                <c:pt idx="485">
                  <c:v>-5.9001242539368874</c:v>
                </c:pt>
                <c:pt idx="486">
                  <c:v>-5.9108864858692884</c:v>
                </c:pt>
                <c:pt idx="487">
                  <c:v>-5.9216487298743079</c:v>
                </c:pt>
                <c:pt idx="488">
                  <c:v>-5.9324109859516643</c:v>
                </c:pt>
                <c:pt idx="489">
                  <c:v>-5.943173254101076</c:v>
                </c:pt>
                <c:pt idx="490">
                  <c:v>-5.9539355343222624</c:v>
                </c:pt>
                <c:pt idx="491">
                  <c:v>-5.964697826614942</c:v>
                </c:pt>
                <c:pt idx="492">
                  <c:v>-5.975460130978834</c:v>
                </c:pt>
                <c:pt idx="493">
                  <c:v>-5.9862224474136561</c:v>
                </c:pt>
                <c:pt idx="494">
                  <c:v>-5.9969847759191275</c:v>
                </c:pt>
                <c:pt idx="495">
                  <c:v>-6.0077471164949667</c:v>
                </c:pt>
                <c:pt idx="496">
                  <c:v>-6.0185094691408931</c:v>
                </c:pt>
                <c:pt idx="497">
                  <c:v>-6.0292718338566242</c:v>
                </c:pt>
                <c:pt idx="498">
                  <c:v>-6.0400342106418794</c:v>
                </c:pt>
                <c:pt idx="499">
                  <c:v>-6.0507965994963779</c:v>
                </c:pt>
                <c:pt idx="500">
                  <c:v>-6.0615590004198374</c:v>
                </c:pt>
                <c:pt idx="501">
                  <c:v>-6.0723214134119772</c:v>
                </c:pt>
                <c:pt idx="502">
                  <c:v>-6.0830838384725165</c:v>
                </c:pt>
                <c:pt idx="503">
                  <c:v>-6.0938462756011731</c:v>
                </c:pt>
                <c:pt idx="504">
                  <c:v>-6.1046087247976661</c:v>
                </c:pt>
                <c:pt idx="505">
                  <c:v>-6.115371186061715</c:v>
                </c:pt>
                <c:pt idx="506">
                  <c:v>-6.1261336593930373</c:v>
                </c:pt>
                <c:pt idx="507">
                  <c:v>-6.1368961447913524</c:v>
                </c:pt>
                <c:pt idx="508">
                  <c:v>-6.1476586422563786</c:v>
                </c:pt>
                <c:pt idx="509">
                  <c:v>-6.1584211517878353</c:v>
                </c:pt>
                <c:pt idx="510">
                  <c:v>-6.169183673385441</c:v>
                </c:pt>
                <c:pt idx="511">
                  <c:v>-6.1799462070489142</c:v>
                </c:pt>
                <c:pt idx="512">
                  <c:v>-6.1907087527779741</c:v>
                </c:pt>
                <c:pt idx="513">
                  <c:v>-6.2014713105723391</c:v>
                </c:pt>
                <c:pt idx="514">
                  <c:v>-6.2122338804317287</c:v>
                </c:pt>
                <c:pt idx="515">
                  <c:v>-6.2229964623558605</c:v>
                </c:pt>
                <c:pt idx="516">
                  <c:v>-6.2337590563444545</c:v>
                </c:pt>
                <c:pt idx="517">
                  <c:v>-6.2445216623972284</c:v>
                </c:pt>
                <c:pt idx="518">
                  <c:v>-6.2552842805139015</c:v>
                </c:pt>
                <c:pt idx="519">
                  <c:v>-6.2660469106941923</c:v>
                </c:pt>
                <c:pt idx="520">
                  <c:v>-6.2768095529378201</c:v>
                </c:pt>
                <c:pt idx="521">
                  <c:v>-6.2875722072445033</c:v>
                </c:pt>
                <c:pt idx="522">
                  <c:v>-6.2983348736139613</c:v>
                </c:pt>
                <c:pt idx="523">
                  <c:v>-6.3090975520459125</c:v>
                </c:pt>
                <c:pt idx="524">
                  <c:v>-6.3198602425400754</c:v>
                </c:pt>
                <c:pt idx="525">
                  <c:v>-6.3306229450961693</c:v>
                </c:pt>
                <c:pt idx="526">
                  <c:v>-6.3413856597139127</c:v>
                </c:pt>
                <c:pt idx="527">
                  <c:v>-6.3521483863930239</c:v>
                </c:pt>
                <c:pt idx="528">
                  <c:v>-6.3629111251332224</c:v>
                </c:pt>
                <c:pt idx="529">
                  <c:v>-6.3736738759342275</c:v>
                </c:pt>
                <c:pt idx="530">
                  <c:v>-6.3844366387957576</c:v>
                </c:pt>
                <c:pt idx="531">
                  <c:v>-6.3951994137175312</c:v>
                </c:pt>
                <c:pt idx="532">
                  <c:v>-6.4059622006992676</c:v>
                </c:pt>
                <c:pt idx="533">
                  <c:v>-6.4167249997406852</c:v>
                </c:pt>
                <c:pt idx="534">
                  <c:v>-6.4274878108415034</c:v>
                </c:pt>
                <c:pt idx="535">
                  <c:v>-6.4382506340014407</c:v>
                </c:pt>
                <c:pt idx="536">
                  <c:v>-6.4490134692202155</c:v>
                </c:pt>
                <c:pt idx="537">
                  <c:v>-6.459776316497547</c:v>
                </c:pt>
                <c:pt idx="538">
                  <c:v>-6.4705391758331547</c:v>
                </c:pt>
                <c:pt idx="539">
                  <c:v>-6.4813020472267571</c:v>
                </c:pt>
                <c:pt idx="540">
                  <c:v>-6.4920649306780724</c:v>
                </c:pt>
                <c:pt idx="541">
                  <c:v>-6.5028278261868202</c:v>
                </c:pt>
                <c:pt idx="542">
                  <c:v>-6.5135907337527188</c:v>
                </c:pt>
                <c:pt idx="543">
                  <c:v>-6.5243536533754876</c:v>
                </c:pt>
                <c:pt idx="544">
                  <c:v>-6.5351165850548449</c:v>
                </c:pt>
                <c:pt idx="545">
                  <c:v>-6.5458795287905103</c:v>
                </c:pt>
                <c:pt idx="546">
                  <c:v>-6.556642484582202</c:v>
                </c:pt>
                <c:pt idx="547">
                  <c:v>-6.5674054524296395</c:v>
                </c:pt>
                <c:pt idx="548">
                  <c:v>-6.578168432332542</c:v>
                </c:pt>
                <c:pt idx="549">
                  <c:v>-6.5889314242906272</c:v>
                </c:pt>
                <c:pt idx="550">
                  <c:v>-6.5996944283036152</c:v>
                </c:pt>
                <c:pt idx="551">
                  <c:v>-6.6104574443712245</c:v>
                </c:pt>
                <c:pt idx="552">
                  <c:v>-6.6212204724931736</c:v>
                </c:pt>
                <c:pt idx="553">
                  <c:v>-6.6319835126691817</c:v>
                </c:pt>
                <c:pt idx="554">
                  <c:v>-6.6427465648989674</c:v>
                </c:pt>
                <c:pt idx="555">
                  <c:v>-6.65350962918225</c:v>
                </c:pt>
                <c:pt idx="556">
                  <c:v>-6.6642727055187487</c:v>
                </c:pt>
                <c:pt idx="557">
                  <c:v>-6.6750357939081821</c:v>
                </c:pt>
                <c:pt idx="558">
                  <c:v>-6.6857988943502686</c:v>
                </c:pt>
                <c:pt idx="559">
                  <c:v>-6.6965620068447285</c:v>
                </c:pt>
                <c:pt idx="560">
                  <c:v>-6.7073251313912792</c:v>
                </c:pt>
                <c:pt idx="561">
                  <c:v>-6.718088267989641</c:v>
                </c:pt>
                <c:pt idx="562">
                  <c:v>-6.7288514166395315</c:v>
                </c:pt>
                <c:pt idx="563">
                  <c:v>-6.7396145773406708</c:v>
                </c:pt>
                <c:pt idx="564">
                  <c:v>-6.7503777500927775</c:v>
                </c:pt>
                <c:pt idx="565">
                  <c:v>-6.76114093489557</c:v>
                </c:pt>
                <c:pt idx="566">
                  <c:v>-6.7719041317487676</c:v>
                </c:pt>
                <c:pt idx="567">
                  <c:v>-6.7826673406520896</c:v>
                </c:pt>
                <c:pt idx="568">
                  <c:v>-6.7934305616052546</c:v>
                </c:pt>
                <c:pt idx="569">
                  <c:v>-6.8041937946079818</c:v>
                </c:pt>
                <c:pt idx="570">
                  <c:v>-6.8149570396599906</c:v>
                </c:pt>
                <c:pt idx="571">
                  <c:v>-6.8257202967609993</c:v>
                </c:pt>
                <c:pt idx="572">
                  <c:v>-6.8364835659107266</c:v>
                </c:pt>
                <c:pt idx="573">
                  <c:v>-6.8472468471088925</c:v>
                </c:pt>
                <c:pt idx="574">
                  <c:v>-6.8580101403552147</c:v>
                </c:pt>
                <c:pt idx="575">
                  <c:v>-6.8687734456494134</c:v>
                </c:pt>
                <c:pt idx="576">
                  <c:v>-6.879536762991207</c:v>
                </c:pt>
                <c:pt idx="577">
                  <c:v>-6.8903000923803148</c:v>
                </c:pt>
                <c:pt idx="578">
                  <c:v>-6.9010634338164554</c:v>
                </c:pt>
                <c:pt idx="579">
                  <c:v>-6.911826787299348</c:v>
                </c:pt>
                <c:pt idx="580">
                  <c:v>-6.9225901528287119</c:v>
                </c:pt>
                <c:pt idx="581">
                  <c:v>-6.9333535304042657</c:v>
                </c:pt>
                <c:pt idx="582">
                  <c:v>-6.9441169200257287</c:v>
                </c:pt>
                <c:pt idx="583">
                  <c:v>-6.9548803216928192</c:v>
                </c:pt>
                <c:pt idx="584">
                  <c:v>-6.9656437354052576</c:v>
                </c:pt>
                <c:pt idx="585">
                  <c:v>-6.9764071611627614</c:v>
                </c:pt>
                <c:pt idx="586">
                  <c:v>-6.9871705989650508</c:v>
                </c:pt>
                <c:pt idx="587">
                  <c:v>-6.9979340488118442</c:v>
                </c:pt>
                <c:pt idx="588">
                  <c:v>-7.0086975107028611</c:v>
                </c:pt>
                <c:pt idx="589">
                  <c:v>-7.0194609846378206</c:v>
                </c:pt>
                <c:pt idx="590">
                  <c:v>-7.0302244706164414</c:v>
                </c:pt>
                <c:pt idx="591">
                  <c:v>-7.0409879686384427</c:v>
                </c:pt>
                <c:pt idx="592">
                  <c:v>-7.0517514787035429</c:v>
                </c:pt>
                <c:pt idx="593">
                  <c:v>-7.0625150008114614</c:v>
                </c:pt>
                <c:pt idx="594">
                  <c:v>-7.0732785349619176</c:v>
                </c:pt>
                <c:pt idx="595">
                  <c:v>-7.0840420811546307</c:v>
                </c:pt>
                <c:pt idx="596">
                  <c:v>-7.0948056393893193</c:v>
                </c:pt>
                <c:pt idx="597">
                  <c:v>-7.1055692096657026</c:v>
                </c:pt>
                <c:pt idx="598">
                  <c:v>-7.1163327919835</c:v>
                </c:pt>
                <c:pt idx="599">
                  <c:v>-7.1270963863424308</c:v>
                </c:pt>
                <c:pt idx="600">
                  <c:v>-7.1378599927422135</c:v>
                </c:pt>
                <c:pt idx="601">
                  <c:v>-7.1486236111825674</c:v>
                </c:pt>
                <c:pt idx="602">
                  <c:v>-7.1593872416632109</c:v>
                </c:pt>
                <c:pt idx="603">
                  <c:v>-7.1701508841838644</c:v>
                </c:pt>
                <c:pt idx="604">
                  <c:v>-7.1809145387442461</c:v>
                </c:pt>
                <c:pt idx="605">
                  <c:v>-7.1916782053440746</c:v>
                </c:pt>
                <c:pt idx="606">
                  <c:v>-7.2024418839830702</c:v>
                </c:pt>
                <c:pt idx="607">
                  <c:v>-7.2132055746609511</c:v>
                </c:pt>
                <c:pt idx="608">
                  <c:v>-7.2239692773774369</c:v>
                </c:pt>
                <c:pt idx="609">
                  <c:v>-7.2347329921322467</c:v>
                </c:pt>
                <c:pt idx="610">
                  <c:v>-7.2454967189251001</c:v>
                </c:pt>
                <c:pt idx="611">
                  <c:v>-7.2562604577557153</c:v>
                </c:pt>
                <c:pt idx="612">
                  <c:v>-7.2670242086238117</c:v>
                </c:pt>
                <c:pt idx="613">
                  <c:v>-7.2777879715291087</c:v>
                </c:pt>
                <c:pt idx="614">
                  <c:v>-7.2885517464713256</c:v>
                </c:pt>
                <c:pt idx="615">
                  <c:v>-7.2993155334501809</c:v>
                </c:pt>
                <c:pt idx="616">
                  <c:v>-7.3100793324653939</c:v>
                </c:pt>
                <c:pt idx="617">
                  <c:v>-7.3208431435166839</c:v>
                </c:pt>
                <c:pt idx="618">
                  <c:v>-7.3316069666037702</c:v>
                </c:pt>
                <c:pt idx="619">
                  <c:v>-7.3423708017263714</c:v>
                </c:pt>
                <c:pt idx="620">
                  <c:v>-7.3531346488842075</c:v>
                </c:pt>
                <c:pt idx="621">
                  <c:v>-7.3638985080769972</c:v>
                </c:pt>
                <c:pt idx="622">
                  <c:v>-7.3746623793044597</c:v>
                </c:pt>
                <c:pt idx="623">
                  <c:v>-7.3854262625663143</c:v>
                </c:pt>
                <c:pt idx="624">
                  <c:v>-7.3961901578622795</c:v>
                </c:pt>
                <c:pt idx="625">
                  <c:v>-7.4069540651920756</c:v>
                </c:pt>
                <c:pt idx="626">
                  <c:v>-7.4177179845554209</c:v>
                </c:pt>
                <c:pt idx="627">
                  <c:v>-7.4284819159520348</c:v>
                </c:pt>
                <c:pt idx="628">
                  <c:v>-7.4392458593816366</c:v>
                </c:pt>
                <c:pt idx="629">
                  <c:v>-7.4500098148439449</c:v>
                </c:pt>
                <c:pt idx="630">
                  <c:v>-7.4607737823386797</c:v>
                </c:pt>
                <c:pt idx="631">
                  <c:v>-7.4715377618655596</c:v>
                </c:pt>
                <c:pt idx="632">
                  <c:v>-7.4823017534243039</c:v>
                </c:pt>
                <c:pt idx="633">
                  <c:v>-7.4930657570146328</c:v>
                </c:pt>
                <c:pt idx="634">
                  <c:v>-7.5038297726362639</c:v>
                </c:pt>
                <c:pt idx="635">
                  <c:v>-7.5145938002889174</c:v>
                </c:pt>
                <c:pt idx="636">
                  <c:v>-7.5253578399723127</c:v>
                </c:pt>
                <c:pt idx="637">
                  <c:v>-7.5361218916861681</c:v>
                </c:pt>
                <c:pt idx="638">
                  <c:v>-7.5468859554302039</c:v>
                </c:pt>
                <c:pt idx="639">
                  <c:v>-7.5576500312041386</c:v>
                </c:pt>
                <c:pt idx="640">
                  <c:v>-7.5684141190076915</c:v>
                </c:pt>
                <c:pt idx="641">
                  <c:v>-7.5791782188405818</c:v>
                </c:pt>
                <c:pt idx="642">
                  <c:v>-7.5899423307025291</c:v>
                </c:pt>
                <c:pt idx="643">
                  <c:v>-7.6007064545932526</c:v>
                </c:pt>
                <c:pt idx="644">
                  <c:v>-7.6114705905124715</c:v>
                </c:pt>
                <c:pt idx="645">
                  <c:v>-7.6222347384599045</c:v>
                </c:pt>
                <c:pt idx="646">
                  <c:v>-7.6329988984352717</c:v>
                </c:pt>
                <c:pt idx="647">
                  <c:v>-7.6437630704382915</c:v>
                </c:pt>
                <c:pt idx="648">
                  <c:v>-7.6545272544686833</c:v>
                </c:pt>
                <c:pt idx="649">
                  <c:v>-7.6652914505261673</c:v>
                </c:pt>
                <c:pt idx="650">
                  <c:v>-7.676055658610462</c:v>
                </c:pt>
                <c:pt idx="651">
                  <c:v>-7.6868198787212867</c:v>
                </c:pt>
                <c:pt idx="652">
                  <c:v>-7.6975841108583607</c:v>
                </c:pt>
                <c:pt idx="653">
                  <c:v>-7.7083483550214034</c:v>
                </c:pt>
                <c:pt idx="654">
                  <c:v>-7.719112611210134</c:v>
                </c:pt>
                <c:pt idx="655">
                  <c:v>-7.7298768794242712</c:v>
                </c:pt>
                <c:pt idx="656">
                  <c:v>-7.7406411596635349</c:v>
                </c:pt>
                <c:pt idx="657">
                  <c:v>-7.7514054519276447</c:v>
                </c:pt>
                <c:pt idx="658">
                  <c:v>-7.762169756216319</c:v>
                </c:pt>
                <c:pt idx="659">
                  <c:v>-7.7729340725292779</c:v>
                </c:pt>
                <c:pt idx="660">
                  <c:v>-7.7836984008662409</c:v>
                </c:pt>
                <c:pt idx="661">
                  <c:v>-7.7944627412269263</c:v>
                </c:pt>
                <c:pt idx="662">
                  <c:v>-7.8052270936110544</c:v>
                </c:pt>
                <c:pt idx="663">
                  <c:v>-7.8159914580183436</c:v>
                </c:pt>
                <c:pt idx="664">
                  <c:v>-7.8267558344485142</c:v>
                </c:pt>
                <c:pt idx="665">
                  <c:v>-7.8375202229012846</c:v>
                </c:pt>
                <c:pt idx="666">
                  <c:v>-7.8482846233763741</c:v>
                </c:pt>
                <c:pt idx="667">
                  <c:v>-7.859049035873503</c:v>
                </c:pt>
                <c:pt idx="668">
                  <c:v>-7.8698134603923897</c:v>
                </c:pt>
                <c:pt idx="669">
                  <c:v>-7.8805778969327536</c:v>
                </c:pt>
                <c:pt idx="670">
                  <c:v>-7.8913423454943148</c:v>
                </c:pt>
                <c:pt idx="671">
                  <c:v>-7.9021068060767918</c:v>
                </c:pt>
                <c:pt idx="672">
                  <c:v>-7.9128712786799049</c:v>
                </c:pt>
                <c:pt idx="673">
                  <c:v>-7.9236357633033725</c:v>
                </c:pt>
                <c:pt idx="674">
                  <c:v>-7.9344002599469139</c:v>
                </c:pt>
                <c:pt idx="675">
                  <c:v>-7.9451647686102493</c:v>
                </c:pt>
                <c:pt idx="676">
                  <c:v>-7.9559292892930973</c:v>
                </c:pt>
                <c:pt idx="677">
                  <c:v>-7.9666938219951779</c:v>
                </c:pt>
                <c:pt idx="678">
                  <c:v>-7.9774583667162098</c:v>
                </c:pt>
                <c:pt idx="679">
                  <c:v>-7.988222923455913</c:v>
                </c:pt>
                <c:pt idx="680">
                  <c:v>-7.9989874922140061</c:v>
                </c:pt>
                <c:pt idx="681">
                  <c:v>-8.0097520729902101</c:v>
                </c:pt>
                <c:pt idx="682">
                  <c:v>-8.0205166657842426</c:v>
                </c:pt>
                <c:pt idx="683">
                  <c:v>-8.031281270595823</c:v>
                </c:pt>
                <c:pt idx="684">
                  <c:v>-8.0420458874246723</c:v>
                </c:pt>
                <c:pt idx="685">
                  <c:v>-8.0528105162705081</c:v>
                </c:pt>
                <c:pt idx="686">
                  <c:v>-8.0635751571330516</c:v>
                </c:pt>
                <c:pt idx="687">
                  <c:v>-8.0743398100120203</c:v>
                </c:pt>
                <c:pt idx="688">
                  <c:v>-8.0851044749071352</c:v>
                </c:pt>
                <c:pt idx="689">
                  <c:v>-8.0958691518181141</c:v>
                </c:pt>
                <c:pt idx="690">
                  <c:v>-8.1066338407446779</c:v>
                </c:pt>
                <c:pt idx="691">
                  <c:v>-8.1173985416865442</c:v>
                </c:pt>
                <c:pt idx="692">
                  <c:v>-8.1281632546434341</c:v>
                </c:pt>
                <c:pt idx="693">
                  <c:v>-8.1389279796150671</c:v>
                </c:pt>
                <c:pt idx="694">
                  <c:v>-8.1496927166011623</c:v>
                </c:pt>
                <c:pt idx="695">
                  <c:v>-8.1604574656014393</c:v>
                </c:pt>
                <c:pt idx="696">
                  <c:v>-8.1712222266156154</c:v>
                </c:pt>
                <c:pt idx="697">
                  <c:v>-8.1819869996434118</c:v>
                </c:pt>
                <c:pt idx="698">
                  <c:v>-8.1927517846845479</c:v>
                </c:pt>
                <c:pt idx="699">
                  <c:v>-8.203516581738743</c:v>
                </c:pt>
                <c:pt idx="700">
                  <c:v>-8.2142813908057182</c:v>
                </c:pt>
                <c:pt idx="701">
                  <c:v>-8.225046211885191</c:v>
                </c:pt>
                <c:pt idx="702">
                  <c:v>-8.2358110449768809</c:v>
                </c:pt>
                <c:pt idx="703">
                  <c:v>-8.2465758900805071</c:v>
                </c:pt>
                <c:pt idx="704">
                  <c:v>-8.2573407471957907</c:v>
                </c:pt>
                <c:pt idx="705">
                  <c:v>-8.2681056163224493</c:v>
                </c:pt>
                <c:pt idx="706">
                  <c:v>-8.2788704974602041</c:v>
                </c:pt>
                <c:pt idx="707">
                  <c:v>-8.2896353906087725</c:v>
                </c:pt>
                <c:pt idx="708">
                  <c:v>-8.3004002957678757</c:v>
                </c:pt>
                <c:pt idx="709">
                  <c:v>-8.3111652129372331</c:v>
                </c:pt>
                <c:pt idx="710">
                  <c:v>-8.3219301421165639</c:v>
                </c:pt>
                <c:pt idx="711">
                  <c:v>-8.3326950833055875</c:v>
                </c:pt>
                <c:pt idx="712">
                  <c:v>-8.3434600365040232</c:v>
                </c:pt>
                <c:pt idx="713">
                  <c:v>-8.3542250017115904</c:v>
                </c:pt>
                <c:pt idx="714">
                  <c:v>-8.3649899789280084</c:v>
                </c:pt>
                <c:pt idx="715">
                  <c:v>-8.3757549681529966</c:v>
                </c:pt>
                <c:pt idx="716">
                  <c:v>-8.386519969386276</c:v>
                </c:pt>
                <c:pt idx="717">
                  <c:v>-8.3972849826275642</c:v>
                </c:pt>
                <c:pt idx="718">
                  <c:v>-8.4080500078765823</c:v>
                </c:pt>
                <c:pt idx="719">
                  <c:v>-8.4188150451330479</c:v>
                </c:pt>
                <c:pt idx="720">
                  <c:v>-8.4295800943966821</c:v>
                </c:pt>
                <c:pt idx="721">
                  <c:v>-8.4403451556672042</c:v>
                </c:pt>
                <c:pt idx="722">
                  <c:v>-8.4511102289443336</c:v>
                </c:pt>
                <c:pt idx="723">
                  <c:v>-8.4618753142277896</c:v>
                </c:pt>
                <c:pt idx="724">
                  <c:v>-8.4726404115172915</c:v>
                </c:pt>
                <c:pt idx="725">
                  <c:v>-8.4834055208125605</c:v>
                </c:pt>
                <c:pt idx="726">
                  <c:v>-8.4941706421133141</c:v>
                </c:pt>
                <c:pt idx="727">
                  <c:v>-8.5049357754192716</c:v>
                </c:pt>
                <c:pt idx="728">
                  <c:v>-8.5157009207301542</c:v>
                </c:pt>
                <c:pt idx="729">
                  <c:v>-8.5264660780456811</c:v>
                </c:pt>
                <c:pt idx="730">
                  <c:v>-8.5372312473655718</c:v>
                </c:pt>
                <c:pt idx="731">
                  <c:v>-8.5479964286895456</c:v>
                </c:pt>
                <c:pt idx="732">
                  <c:v>-8.5587616220173217</c:v>
                </c:pt>
                <c:pt idx="733">
                  <c:v>-8.5695268273486196</c:v>
                </c:pt>
                <c:pt idx="734">
                  <c:v>-8.5802920446831603</c:v>
                </c:pt>
                <c:pt idx="735">
                  <c:v>-8.5910572740206614</c:v>
                </c:pt>
                <c:pt idx="736">
                  <c:v>-8.6018225153608441</c:v>
                </c:pt>
                <c:pt idx="737">
                  <c:v>-8.6125877687034276</c:v>
                </c:pt>
                <c:pt idx="738">
                  <c:v>-8.6233530340481312</c:v>
                </c:pt>
                <c:pt idx="739">
                  <c:v>-8.6341183113946744</c:v>
                </c:pt>
                <c:pt idx="740">
                  <c:v>-8.6448836007427765</c:v>
                </c:pt>
                <c:pt idx="741">
                  <c:v>-8.6556489020921568</c:v>
                </c:pt>
                <c:pt idx="742">
                  <c:v>-8.6664142154425363</c:v>
                </c:pt>
                <c:pt idx="743">
                  <c:v>-8.6771795407936327</c:v>
                </c:pt>
                <c:pt idx="744">
                  <c:v>-8.6879448781451671</c:v>
                </c:pt>
                <c:pt idx="745">
                  <c:v>-8.6987102274968588</c:v>
                </c:pt>
                <c:pt idx="746">
                  <c:v>-8.7094755888484272</c:v>
                </c:pt>
                <c:pt idx="747">
                  <c:v>-8.7202409621995933</c:v>
                </c:pt>
                <c:pt idx="748">
                  <c:v>-8.7310063475500748</c:v>
                </c:pt>
                <c:pt idx="749">
                  <c:v>-8.7417717448995926</c:v>
                </c:pt>
                <c:pt idx="750">
                  <c:v>-8.7525371542478645</c:v>
                </c:pt>
                <c:pt idx="751">
                  <c:v>-8.7633025755946115</c:v>
                </c:pt>
                <c:pt idx="752">
                  <c:v>-8.7740680089395529</c:v>
                </c:pt>
                <c:pt idx="753">
                  <c:v>-8.7848334542824098</c:v>
                </c:pt>
                <c:pt idx="754">
                  <c:v>-8.7955989116228999</c:v>
                </c:pt>
                <c:pt idx="755">
                  <c:v>-8.8063643809607441</c:v>
                </c:pt>
                <c:pt idx="756">
                  <c:v>-8.817129862295662</c:v>
                </c:pt>
                <c:pt idx="757">
                  <c:v>-8.8278953556273709</c:v>
                </c:pt>
                <c:pt idx="758">
                  <c:v>-8.8386608609555939</c:v>
                </c:pt>
                <c:pt idx="759">
                  <c:v>-8.8494263782800484</c:v>
                </c:pt>
                <c:pt idx="760">
                  <c:v>-8.8601919076004538</c:v>
                </c:pt>
                <c:pt idx="761">
                  <c:v>-8.8709574489165313</c:v>
                </c:pt>
                <c:pt idx="762">
                  <c:v>-8.881723002228</c:v>
                </c:pt>
                <c:pt idx="763">
                  <c:v>-8.8924885675345795</c:v>
                </c:pt>
                <c:pt idx="764">
                  <c:v>-8.903254144835989</c:v>
                </c:pt>
                <c:pt idx="765">
                  <c:v>-8.9140197341319496</c:v>
                </c:pt>
                <c:pt idx="766">
                  <c:v>-8.9247853354221789</c:v>
                </c:pt>
                <c:pt idx="767">
                  <c:v>-8.935550948706398</c:v>
                </c:pt>
                <c:pt idx="768">
                  <c:v>-8.9463165739843262</c:v>
                </c:pt>
                <c:pt idx="769">
                  <c:v>-8.9570822112556829</c:v>
                </c:pt>
                <c:pt idx="770">
                  <c:v>-8.9678478605201892</c:v>
                </c:pt>
                <c:pt idx="771">
                  <c:v>-8.9786135217775627</c:v>
                </c:pt>
                <c:pt idx="772">
                  <c:v>-8.9893791950275244</c:v>
                </c:pt>
                <c:pt idx="773">
                  <c:v>-9.0001448802697936</c:v>
                </c:pt>
                <c:pt idx="774">
                  <c:v>-9.0109105775040916</c:v>
                </c:pt>
                <c:pt idx="775">
                  <c:v>-9.0216762867301359</c:v>
                </c:pt>
                <c:pt idx="776">
                  <c:v>-9.0324420079476475</c:v>
                </c:pt>
                <c:pt idx="777">
                  <c:v>-9.0432077411563458</c:v>
                </c:pt>
                <c:pt idx="778">
                  <c:v>-9.0539734863559502</c:v>
                </c:pt>
                <c:pt idx="779">
                  <c:v>-9.06473924354618</c:v>
                </c:pt>
                <c:pt idx="780">
                  <c:v>-9.0755050127267562</c:v>
                </c:pt>
                <c:pt idx="781">
                  <c:v>-9.0862707938973966</c:v>
                </c:pt>
                <c:pt idx="782">
                  <c:v>-9.097036587057822</c:v>
                </c:pt>
                <c:pt idx="783">
                  <c:v>-9.1078023922077538</c:v>
                </c:pt>
                <c:pt idx="784">
                  <c:v>-9.1185682093469094</c:v>
                </c:pt>
                <c:pt idx="785">
                  <c:v>-9.1293340384750099</c:v>
                </c:pt>
                <c:pt idx="786">
                  <c:v>-9.1400998795917747</c:v>
                </c:pt>
                <c:pt idx="787">
                  <c:v>-9.1508657326969232</c:v>
                </c:pt>
                <c:pt idx="788">
                  <c:v>-9.1616315977901746</c:v>
                </c:pt>
                <c:pt idx="789">
                  <c:v>-9.17239747487125</c:v>
                </c:pt>
                <c:pt idx="790">
                  <c:v>-9.1831633639398689</c:v>
                </c:pt>
                <c:pt idx="791">
                  <c:v>-9.1939292649957505</c:v>
                </c:pt>
                <c:pt idx="792">
                  <c:v>-9.2046951780386159</c:v>
                </c:pt>
                <c:pt idx="793">
                  <c:v>-9.2154611030681828</c:v>
                </c:pt>
                <c:pt idx="794">
                  <c:v>-9.2262270400841722</c:v>
                </c:pt>
                <c:pt idx="795">
                  <c:v>-9.2369929890863034</c:v>
                </c:pt>
                <c:pt idx="796">
                  <c:v>-9.2477589500742976</c:v>
                </c:pt>
                <c:pt idx="797">
                  <c:v>-9.2585249230478723</c:v>
                </c:pt>
                <c:pt idx="798">
                  <c:v>-9.2692909080067487</c:v>
                </c:pt>
                <c:pt idx="799">
                  <c:v>-9.2800569049506461</c:v>
                </c:pt>
                <c:pt idx="800">
                  <c:v>-9.2908229138792855</c:v>
                </c:pt>
                <c:pt idx="801">
                  <c:v>-9.3015889347923864</c:v>
                </c:pt>
                <c:pt idx="802">
                  <c:v>-9.312354967689668</c:v>
                </c:pt>
                <c:pt idx="803">
                  <c:v>-9.3231210125708497</c:v>
                </c:pt>
                <c:pt idx="804">
                  <c:v>-9.3338870694356508</c:v>
                </c:pt>
                <c:pt idx="805">
                  <c:v>-9.3446531382837925</c:v>
                </c:pt>
                <c:pt idx="806">
                  <c:v>-9.3554192191149941</c:v>
                </c:pt>
                <c:pt idx="807">
                  <c:v>-9.3661853119289766</c:v>
                </c:pt>
                <c:pt idx="808">
                  <c:v>-9.3769514167254577</c:v>
                </c:pt>
                <c:pt idx="809">
                  <c:v>-9.3877175335041585</c:v>
                </c:pt>
                <c:pt idx="810">
                  <c:v>-9.3984836622647983</c:v>
                </c:pt>
                <c:pt idx="811">
                  <c:v>-9.4092498030070981</c:v>
                </c:pt>
                <c:pt idx="812">
                  <c:v>-9.4200159557307774</c:v>
                </c:pt>
                <c:pt idx="813">
                  <c:v>-9.4307821204355555</c:v>
                </c:pt>
                <c:pt idx="814">
                  <c:v>-9.4415482971211517</c:v>
                </c:pt>
                <c:pt idx="815">
                  <c:v>-9.4523144857872872</c:v>
                </c:pt>
                <c:pt idx="816">
                  <c:v>-9.4630806864336812</c:v>
                </c:pt>
                <c:pt idx="817">
                  <c:v>-9.4738468990600531</c:v>
                </c:pt>
                <c:pt idx="818">
                  <c:v>-9.4846131236661222</c:v>
                </c:pt>
                <c:pt idx="819">
                  <c:v>-9.4953793602516097</c:v>
                </c:pt>
                <c:pt idx="820">
                  <c:v>-9.5061456088162348</c:v>
                </c:pt>
                <c:pt idx="821">
                  <c:v>-9.5169118693597188</c:v>
                </c:pt>
                <c:pt idx="822">
                  <c:v>-9.5276781418817809</c:v>
                </c:pt>
                <c:pt idx="823">
                  <c:v>-9.5384444263821404</c:v>
                </c:pt>
                <c:pt idx="824">
                  <c:v>-9.5492107228605168</c:v>
                </c:pt>
                <c:pt idx="825">
                  <c:v>-9.559977031316631</c:v>
                </c:pt>
                <c:pt idx="826">
                  <c:v>-9.5707433517502025</c:v>
                </c:pt>
                <c:pt idx="827">
                  <c:v>-9.5815096841609506</c:v>
                </c:pt>
                <c:pt idx="828">
                  <c:v>-9.5922760285485964</c:v>
                </c:pt>
                <c:pt idx="829">
                  <c:v>-9.6030423849128592</c:v>
                </c:pt>
                <c:pt idx="830">
                  <c:v>-9.6138087532534584</c:v>
                </c:pt>
                <c:pt idx="831">
                  <c:v>-9.6245751335701151</c:v>
                </c:pt>
                <c:pt idx="832">
                  <c:v>-9.6353415258625486</c:v>
                </c:pt>
                <c:pt idx="833">
                  <c:v>-9.6461079301304782</c:v>
                </c:pt>
                <c:pt idx="834">
                  <c:v>-9.6568743463736251</c:v>
                </c:pt>
                <c:pt idx="835">
                  <c:v>-9.6676407745917086</c:v>
                </c:pt>
                <c:pt idx="836">
                  <c:v>-9.678407214784448</c:v>
                </c:pt>
                <c:pt idx="837">
                  <c:v>-9.6891736669515627</c:v>
                </c:pt>
                <c:pt idx="838">
                  <c:v>-9.6999401310927738</c:v>
                </c:pt>
                <c:pt idx="839">
                  <c:v>-9.7107066072078023</c:v>
                </c:pt>
                <c:pt idx="840">
                  <c:v>-9.7214730952963659</c:v>
                </c:pt>
                <c:pt idx="841">
                  <c:v>-9.7322395953581857</c:v>
                </c:pt>
                <c:pt idx="842">
                  <c:v>-9.7430061073929828</c:v>
                </c:pt>
                <c:pt idx="843">
                  <c:v>-9.7537726314004747</c:v>
                </c:pt>
                <c:pt idx="844">
                  <c:v>-9.7645391673803825</c:v>
                </c:pt>
                <c:pt idx="845">
                  <c:v>-9.7753057153324274</c:v>
                </c:pt>
                <c:pt idx="846">
                  <c:v>-9.7860722752563287</c:v>
                </c:pt>
                <c:pt idx="847">
                  <c:v>-9.7968388471518058</c:v>
                </c:pt>
                <c:pt idx="848">
                  <c:v>-9.8076054310185778</c:v>
                </c:pt>
                <c:pt idx="849">
                  <c:v>-9.8183720268563661</c:v>
                </c:pt>
                <c:pt idx="850">
                  <c:v>-9.8291386346648899</c:v>
                </c:pt>
                <c:pt idx="851">
                  <c:v>-9.8399052544438703</c:v>
                </c:pt>
                <c:pt idx="852">
                  <c:v>-9.8506718861930267</c:v>
                </c:pt>
                <c:pt idx="853">
                  <c:v>-9.8614385299120784</c:v>
                </c:pt>
                <c:pt idx="854">
                  <c:v>-9.8722051856007464</c:v>
                </c:pt>
                <c:pt idx="855">
                  <c:v>-9.8829718532587503</c:v>
                </c:pt>
                <c:pt idx="856">
                  <c:v>-9.8937385328858092</c:v>
                </c:pt>
                <c:pt idx="857">
                  <c:v>-9.9045052244816443</c:v>
                </c:pt>
                <c:pt idx="858">
                  <c:v>-9.9152719280459749</c:v>
                </c:pt>
                <c:pt idx="859">
                  <c:v>-9.9260386435785222</c:v>
                </c:pt>
                <c:pt idx="860">
                  <c:v>-9.9368053710790054</c:v>
                </c:pt>
                <c:pt idx="861">
                  <c:v>-9.947572110547144</c:v>
                </c:pt>
                <c:pt idx="862">
                  <c:v>-9.9583388619826589</c:v>
                </c:pt>
                <c:pt idx="863">
                  <c:v>-9.9691056253852697</c:v>
                </c:pt>
                <c:pt idx="864">
                  <c:v>-9.9798724007546973</c:v>
                </c:pt>
                <c:pt idx="865">
                  <c:v>-9.9906391880906611</c:v>
                </c:pt>
                <c:pt idx="866">
                  <c:v>-10.00140598739288</c:v>
                </c:pt>
                <c:pt idx="867">
                  <c:v>-10.012172798661076</c:v>
                </c:pt>
                <c:pt idx="868">
                  <c:v>-10.022939621894968</c:v>
                </c:pt>
                <c:pt idx="869">
                  <c:v>-10.033706457094276</c:v>
                </c:pt>
                <c:pt idx="870">
                  <c:v>-10.04447330425872</c:v>
                </c:pt>
                <c:pt idx="871">
                  <c:v>-10.055240163388021</c:v>
                </c:pt>
                <c:pt idx="872">
                  <c:v>-10.066007034481897</c:v>
                </c:pt>
                <c:pt idx="873">
                  <c:v>-10.076773917540072</c:v>
                </c:pt>
                <c:pt idx="874">
                  <c:v>-10.087540812562262</c:v>
                </c:pt>
                <c:pt idx="875">
                  <c:v>-10.098307719548188</c:v>
                </c:pt>
                <c:pt idx="876">
                  <c:v>-10.109074638497573</c:v>
                </c:pt>
                <c:pt idx="877">
                  <c:v>-10.119841569410132</c:v>
                </c:pt>
                <c:pt idx="878">
                  <c:v>-10.13060851228559</c:v>
                </c:pt>
                <c:pt idx="879">
                  <c:v>-10.141375467123664</c:v>
                </c:pt>
                <c:pt idx="880">
                  <c:v>-10.152142433924075</c:v>
                </c:pt>
                <c:pt idx="881">
                  <c:v>-10.162909412686544</c:v>
                </c:pt>
                <c:pt idx="882">
                  <c:v>-10.17367640341079</c:v>
                </c:pt>
                <c:pt idx="883">
                  <c:v>-10.184443406096532</c:v>
                </c:pt>
                <c:pt idx="884">
                  <c:v>-10.195210420743493</c:v>
                </c:pt>
                <c:pt idx="885">
                  <c:v>-10.20597744735139</c:v>
                </c:pt>
                <c:pt idx="886">
                  <c:v>-10.216744485919946</c:v>
                </c:pt>
                <c:pt idx="887">
                  <c:v>-10.22751153644888</c:v>
                </c:pt>
                <c:pt idx="888">
                  <c:v>-10.238278598937912</c:v>
                </c:pt>
                <c:pt idx="889">
                  <c:v>-10.249045673386762</c:v>
                </c:pt>
                <c:pt idx="890">
                  <c:v>-10.25981275979515</c:v>
                </c:pt>
                <c:pt idx="891">
                  <c:v>-10.270579858162796</c:v>
                </c:pt>
                <c:pt idx="892">
                  <c:v>-10.281346968489421</c:v>
                </c:pt>
                <c:pt idx="893">
                  <c:v>-10.292114090774744</c:v>
                </c:pt>
                <c:pt idx="894">
                  <c:v>-10.302881225018487</c:v>
                </c:pt>
                <c:pt idx="895">
                  <c:v>-10.313648371220367</c:v>
                </c:pt>
                <c:pt idx="896">
                  <c:v>-10.324415529380108</c:v>
                </c:pt>
                <c:pt idx="897">
                  <c:v>-10.335182699497427</c:v>
                </c:pt>
                <c:pt idx="898">
                  <c:v>-10.345949881572045</c:v>
                </c:pt>
                <c:pt idx="899">
                  <c:v>-10.356717075603683</c:v>
                </c:pt>
                <c:pt idx="900">
                  <c:v>-10.367484281592061</c:v>
                </c:pt>
                <c:pt idx="901">
                  <c:v>-10.378251499536898</c:v>
                </c:pt>
                <c:pt idx="902">
                  <c:v>-10.389018729437915</c:v>
                </c:pt>
                <c:pt idx="903">
                  <c:v>-10.399785971294833</c:v>
                </c:pt>
                <c:pt idx="904">
                  <c:v>-10.410553225107371</c:v>
                </c:pt>
                <c:pt idx="905">
                  <c:v>-10.421320490875249</c:v>
                </c:pt>
                <c:pt idx="906">
                  <c:v>-10.432087768598189</c:v>
                </c:pt>
                <c:pt idx="907">
                  <c:v>-10.442855058275908</c:v>
                </c:pt>
                <c:pt idx="908">
                  <c:v>-10.453622359908129</c:v>
                </c:pt>
                <c:pt idx="909">
                  <c:v>-10.464389673494573</c:v>
                </c:pt>
                <c:pt idx="910">
                  <c:v>-10.475156999034956</c:v>
                </c:pt>
                <c:pt idx="911">
                  <c:v>-10.485924336529003</c:v>
                </c:pt>
                <c:pt idx="912">
                  <c:v>-10.49669168597643</c:v>
                </c:pt>
                <c:pt idx="913">
                  <c:v>-10.50745904737696</c:v>
                </c:pt>
                <c:pt idx="914">
                  <c:v>-10.518226420730311</c:v>
                </c:pt>
                <c:pt idx="915">
                  <c:v>-10.528993806036206</c:v>
                </c:pt>
                <c:pt idx="916">
                  <c:v>-10.539761203294365</c:v>
                </c:pt>
                <c:pt idx="917">
                  <c:v>-10.550528612504506</c:v>
                </c:pt>
                <c:pt idx="918">
                  <c:v>-10.56129603366635</c:v>
                </c:pt>
                <c:pt idx="919">
                  <c:v>-10.572063466779618</c:v>
                </c:pt>
                <c:pt idx="920">
                  <c:v>-10.582830911844029</c:v>
                </c:pt>
                <c:pt idx="921">
                  <c:v>-10.593598368859304</c:v>
                </c:pt>
                <c:pt idx="922">
                  <c:v>-10.604365837825164</c:v>
                </c:pt>
                <c:pt idx="923">
                  <c:v>-10.615133318741327</c:v>
                </c:pt>
                <c:pt idx="924">
                  <c:v>-10.625900811607515</c:v>
                </c:pt>
                <c:pt idx="925">
                  <c:v>-10.636668316423448</c:v>
                </c:pt>
                <c:pt idx="926">
                  <c:v>-10.647435833188846</c:v>
                </c:pt>
                <c:pt idx="927">
                  <c:v>-10.658203361903428</c:v>
                </c:pt>
                <c:pt idx="928">
                  <c:v>-10.668970902566917</c:v>
                </c:pt>
                <c:pt idx="929">
                  <c:v>-10.679738455179033</c:v>
                </c:pt>
                <c:pt idx="930">
                  <c:v>-10.690506019739495</c:v>
                </c:pt>
                <c:pt idx="931">
                  <c:v>-10.701273596248022</c:v>
                </c:pt>
                <c:pt idx="932">
                  <c:v>-10.712041184704336</c:v>
                </c:pt>
                <c:pt idx="933">
                  <c:v>-10.722808785108159</c:v>
                </c:pt>
                <c:pt idx="934">
                  <c:v>-10.733576397459208</c:v>
                </c:pt>
                <c:pt idx="935">
                  <c:v>-10.744344021757206</c:v>
                </c:pt>
                <c:pt idx="936">
                  <c:v>-10.755111658001871</c:v>
                </c:pt>
                <c:pt idx="937">
                  <c:v>-10.765879306192923</c:v>
                </c:pt>
                <c:pt idx="938">
                  <c:v>-10.776646966330086</c:v>
                </c:pt>
                <c:pt idx="939">
                  <c:v>-10.787414638413075</c:v>
                </c:pt>
                <c:pt idx="940">
                  <c:v>-10.798182322441615</c:v>
                </c:pt>
                <c:pt idx="941">
                  <c:v>-10.808950018415425</c:v>
                </c:pt>
                <c:pt idx="942">
                  <c:v>-10.819717726334224</c:v>
                </c:pt>
                <c:pt idx="943">
                  <c:v>-10.830485446197732</c:v>
                </c:pt>
                <c:pt idx="944">
                  <c:v>-10.841253178005672</c:v>
                </c:pt>
                <c:pt idx="945">
                  <c:v>-10.852020921757763</c:v>
                </c:pt>
                <c:pt idx="946">
                  <c:v>-10.862788677453723</c:v>
                </c:pt>
                <c:pt idx="947">
                  <c:v>-10.873556445093277</c:v>
                </c:pt>
                <c:pt idx="948">
                  <c:v>-10.88432422467614</c:v>
                </c:pt>
                <c:pt idx="949">
                  <c:v>-10.895092016202037</c:v>
                </c:pt>
                <c:pt idx="950">
                  <c:v>-10.905859819670686</c:v>
                </c:pt>
                <c:pt idx="951">
                  <c:v>-10.916627635081808</c:v>
                </c:pt>
                <c:pt idx="952">
                  <c:v>-10.927395462435122</c:v>
                </c:pt>
                <c:pt idx="953">
                  <c:v>-10.93816330173035</c:v>
                </c:pt>
                <c:pt idx="954">
                  <c:v>-10.948931152967212</c:v>
                </c:pt>
                <c:pt idx="955">
                  <c:v>-10.959699016145429</c:v>
                </c:pt>
                <c:pt idx="956">
                  <c:v>-10.970466891264719</c:v>
                </c:pt>
                <c:pt idx="957">
                  <c:v>-10.981234778324804</c:v>
                </c:pt>
                <c:pt idx="958">
                  <c:v>-10.992002677325406</c:v>
                </c:pt>
                <c:pt idx="959">
                  <c:v>-11.002770588266243</c:v>
                </c:pt>
                <c:pt idx="960">
                  <c:v>-11.013538511147036</c:v>
                </c:pt>
                <c:pt idx="961">
                  <c:v>-11.024306445967506</c:v>
                </c:pt>
                <c:pt idx="962">
                  <c:v>-11.035074392727372</c:v>
                </c:pt>
                <c:pt idx="963">
                  <c:v>-11.045842351426355</c:v>
                </c:pt>
                <c:pt idx="964">
                  <c:v>-11.056610322064175</c:v>
                </c:pt>
                <c:pt idx="965">
                  <c:v>-11.067378304640554</c:v>
                </c:pt>
                <c:pt idx="966">
                  <c:v>-11.078146299155211</c:v>
                </c:pt>
                <c:pt idx="967">
                  <c:v>-11.088914305607867</c:v>
                </c:pt>
                <c:pt idx="968">
                  <c:v>-11.099682323998243</c:v>
                </c:pt>
                <c:pt idx="969">
                  <c:v>-11.110450354326058</c:v>
                </c:pt>
                <c:pt idx="970">
                  <c:v>-11.121218396591033</c:v>
                </c:pt>
                <c:pt idx="971">
                  <c:v>-11.131986450792889</c:v>
                </c:pt>
                <c:pt idx="972">
                  <c:v>-11.142754516931346</c:v>
                </c:pt>
                <c:pt idx="973">
                  <c:v>-11.153522595006123</c:v>
                </c:pt>
                <c:pt idx="974">
                  <c:v>-11.164290685016942</c:v>
                </c:pt>
                <c:pt idx="975">
                  <c:v>-11.175058786963524</c:v>
                </c:pt>
                <c:pt idx="976">
                  <c:v>-11.185826900845589</c:v>
                </c:pt>
                <c:pt idx="977">
                  <c:v>-11.196595026662857</c:v>
                </c:pt>
                <c:pt idx="978">
                  <c:v>-11.207363164415048</c:v>
                </c:pt>
                <c:pt idx="979">
                  <c:v>-11.218131314101882</c:v>
                </c:pt>
                <c:pt idx="980">
                  <c:v>-11.228899475723081</c:v>
                </c:pt>
                <c:pt idx="981">
                  <c:v>-11.239667649278365</c:v>
                </c:pt>
                <c:pt idx="982">
                  <c:v>-11.250435834767455</c:v>
                </c:pt>
                <c:pt idx="983">
                  <c:v>-11.26120403219007</c:v>
                </c:pt>
                <c:pt idx="984">
                  <c:v>-11.271972241545932</c:v>
                </c:pt>
                <c:pt idx="985">
                  <c:v>-11.282740462834759</c:v>
                </c:pt>
                <c:pt idx="986">
                  <c:v>-11.293508696056275</c:v>
                </c:pt>
                <c:pt idx="987">
                  <c:v>-11.304276941210198</c:v>
                </c:pt>
                <c:pt idx="988">
                  <c:v>-11.315045198296248</c:v>
                </c:pt>
                <c:pt idx="989">
                  <c:v>-11.325813467314148</c:v>
                </c:pt>
                <c:pt idx="990">
                  <c:v>-11.336581748263617</c:v>
                </c:pt>
                <c:pt idx="991">
                  <c:v>-11.347350041144376</c:v>
                </c:pt>
                <c:pt idx="992">
                  <c:v>-11.358118345956145</c:v>
                </c:pt>
                <c:pt idx="993">
                  <c:v>-11.368886662698644</c:v>
                </c:pt>
                <c:pt idx="994">
                  <c:v>-11.379654991371595</c:v>
                </c:pt>
                <c:pt idx="995">
                  <c:v>-11.390423331974716</c:v>
                </c:pt>
                <c:pt idx="996">
                  <c:v>-11.401191684507729</c:v>
                </c:pt>
                <c:pt idx="997">
                  <c:v>-11.411960048970355</c:v>
                </c:pt>
                <c:pt idx="998">
                  <c:v>-11.422728425362315</c:v>
                </c:pt>
                <c:pt idx="999">
                  <c:v>-11.433496813683329</c:v>
                </c:pt>
                <c:pt idx="1000">
                  <c:v>-11.444265213933116</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11.2</c:v>
                </c:pt>
                <c:pt idx="1">
                  <c:v>61.229930382316816</c:v>
                </c:pt>
                <c:pt idx="2">
                  <c:v>111.25986076463363</c:v>
                </c:pt>
                <c:pt idx="3">
                  <c:v>110.04188973056289</c:v>
                </c:pt>
                <c:pt idx="4">
                  <c:v>111.25986076463363</c:v>
                </c:pt>
                <c:pt idx="5">
                  <c:v>106.99188973056287</c:v>
                </c:pt>
                <c:pt idx="6">
                  <c:v>111.25986076463363</c:v>
                </c:pt>
              </c:numCache>
            </c:numRef>
          </c:xVal>
          <c:yVal>
            <c:numRef>
              <c:f>Trajecto!$C$132:$C$138</c:f>
              <c:numCache>
                <c:formatCode>0</c:formatCode>
                <c:ptCount val="7"/>
                <c:pt idx="0">
                  <c:v>1302.1746990200659</c:v>
                </c:pt>
                <c:pt idx="1">
                  <c:v>651.08734951003294</c:v>
                </c:pt>
                <c:pt idx="2">
                  <c:v>0</c:v>
                </c:pt>
                <c:pt idx="3">
                  <c:v>51.777017277696082</c:v>
                </c:pt>
                <c:pt idx="4">
                  <c:v>0</c:v>
                </c:pt>
                <c:pt idx="5">
                  <c:v>19.655944376720633</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Calculs!$AE$4:$AE$1004</c:f>
              <c:numCache>
                <c:formatCode>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2.8</c:v>
                </c:pt>
              </c:numCache>
            </c:numRef>
          </c:xVal>
          <c:yVal>
            <c:numRef>
              <c:f>Trajecto!$C$158</c:f>
              <c:numCache>
                <c:formatCode>0</c:formatCode>
                <c:ptCount val="1"/>
                <c:pt idx="0">
                  <c:v>651.08734951003294</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21.000000000000071</c:v>
                </c:pt>
              </c:numCache>
            </c:numRef>
          </c:xVal>
          <c:yVal>
            <c:numRef>
              <c:f>Trajecto!$C$159</c:f>
              <c:numCache>
                <c:formatCode>0</c:formatCode>
                <c:ptCount val="1"/>
                <c:pt idx="0">
                  <c:v>651.4443743996535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Calculs!$Q$4:$Q$1004</c:f>
              <c:numCache>
                <c:formatCode>0.00</c:formatCode>
                <c:ptCount val="1001"/>
                <c:pt idx="0">
                  <c:v>0</c:v>
                </c:pt>
                <c:pt idx="1">
                  <c:v>5.0000000000000001E-4</c:v>
                </c:pt>
                <c:pt idx="2">
                  <c:v>1.4999999999999998E-3</c:v>
                </c:pt>
                <c:pt idx="3">
                  <c:v>2.4999999999999996E-3</c:v>
                </c:pt>
                <c:pt idx="4">
                  <c:v>3.5000000000000001E-3</c:v>
                </c:pt>
                <c:pt idx="5">
                  <c:v>4.5000000000000005E-3</c:v>
                </c:pt>
                <c:pt idx="6">
                  <c:v>5.5000000000000005E-3</c:v>
                </c:pt>
                <c:pt idx="7">
                  <c:v>6.4999999999999997E-3</c:v>
                </c:pt>
                <c:pt idx="8">
                  <c:v>7.4999999999999989E-3</c:v>
                </c:pt>
                <c:pt idx="9">
                  <c:v>8.4999999999999989E-3</c:v>
                </c:pt>
                <c:pt idx="10">
                  <c:v>9.499999999999998E-3</c:v>
                </c:pt>
                <c:pt idx="11">
                  <c:v>9.5000000000000032E-3</c:v>
                </c:pt>
                <c:pt idx="12">
                  <c:v>8.5000000000000041E-3</c:v>
                </c:pt>
                <c:pt idx="13">
                  <c:v>7.5000000000000032E-3</c:v>
                </c:pt>
                <c:pt idx="14">
                  <c:v>6.5000000000000023E-3</c:v>
                </c:pt>
                <c:pt idx="15">
                  <c:v>5.5000000000000023E-3</c:v>
                </c:pt>
                <c:pt idx="16">
                  <c:v>4.5000000000000014E-3</c:v>
                </c:pt>
                <c:pt idx="17">
                  <c:v>3.5000000000000005E-3</c:v>
                </c:pt>
                <c:pt idx="18">
                  <c:v>2.4999999999999996E-3</c:v>
                </c:pt>
                <c:pt idx="19">
                  <c:v>1.4999999999999996E-3</c:v>
                </c:pt>
                <c:pt idx="20">
                  <c:v>4.9999999999999871E-4</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Calculs!$T$4:$T$1004</c:f>
              <c:numCache>
                <c:formatCode>0.00</c:formatCode>
                <c:ptCount val="1001"/>
                <c:pt idx="0">
                  <c:v>49.845591000000006</c:v>
                </c:pt>
                <c:pt idx="1">
                  <c:v>49.845586095000009</c:v>
                </c:pt>
                <c:pt idx="2">
                  <c:v>49.84557138000001</c:v>
                </c:pt>
                <c:pt idx="3">
                  <c:v>49.845546855000009</c:v>
                </c:pt>
                <c:pt idx="4">
                  <c:v>49.845512520000014</c:v>
                </c:pt>
                <c:pt idx="5">
                  <c:v>49.84546837500001</c:v>
                </c:pt>
                <c:pt idx="6">
                  <c:v>49.845414420000004</c:v>
                </c:pt>
                <c:pt idx="7">
                  <c:v>49.845350655000011</c:v>
                </c:pt>
                <c:pt idx="8">
                  <c:v>49.84527708000001</c:v>
                </c:pt>
                <c:pt idx="9">
                  <c:v>49.845193695000013</c:v>
                </c:pt>
                <c:pt idx="10">
                  <c:v>49.845100500000015</c:v>
                </c:pt>
                <c:pt idx="11">
                  <c:v>49.845007305000017</c:v>
                </c:pt>
                <c:pt idx="12">
                  <c:v>49.844923920000014</c:v>
                </c:pt>
                <c:pt idx="13">
                  <c:v>49.844850345000019</c:v>
                </c:pt>
                <c:pt idx="14">
                  <c:v>49.844786580000026</c:v>
                </c:pt>
                <c:pt idx="15">
                  <c:v>49.84473262500002</c:v>
                </c:pt>
                <c:pt idx="16">
                  <c:v>49.844688480000016</c:v>
                </c:pt>
                <c:pt idx="17">
                  <c:v>49.844654145000014</c:v>
                </c:pt>
                <c:pt idx="18">
                  <c:v>49.844629620000021</c:v>
                </c:pt>
                <c:pt idx="19">
                  <c:v>49.844614905000022</c:v>
                </c:pt>
                <c:pt idx="20">
                  <c:v>49.844610000000024</c:v>
                </c:pt>
                <c:pt idx="21">
                  <c:v>49.844610000000024</c:v>
                </c:pt>
                <c:pt idx="22">
                  <c:v>49.844610000000024</c:v>
                </c:pt>
                <c:pt idx="23">
                  <c:v>49.844610000000024</c:v>
                </c:pt>
                <c:pt idx="24">
                  <c:v>49.844610000000024</c:v>
                </c:pt>
                <c:pt idx="25">
                  <c:v>49.844610000000024</c:v>
                </c:pt>
                <c:pt idx="26">
                  <c:v>49.844610000000024</c:v>
                </c:pt>
                <c:pt idx="27">
                  <c:v>49.844610000000024</c:v>
                </c:pt>
                <c:pt idx="28">
                  <c:v>49.844610000000024</c:v>
                </c:pt>
                <c:pt idx="29">
                  <c:v>49.844610000000024</c:v>
                </c:pt>
                <c:pt idx="30">
                  <c:v>49.844610000000024</c:v>
                </c:pt>
                <c:pt idx="31">
                  <c:v>49.844610000000024</c:v>
                </c:pt>
                <c:pt idx="32">
                  <c:v>49.844610000000024</c:v>
                </c:pt>
                <c:pt idx="33">
                  <c:v>49.844610000000024</c:v>
                </c:pt>
                <c:pt idx="34">
                  <c:v>49.844610000000024</c:v>
                </c:pt>
                <c:pt idx="35">
                  <c:v>49.844610000000024</c:v>
                </c:pt>
                <c:pt idx="36">
                  <c:v>49.844610000000024</c:v>
                </c:pt>
                <c:pt idx="37">
                  <c:v>49.844610000000024</c:v>
                </c:pt>
                <c:pt idx="38">
                  <c:v>49.844610000000024</c:v>
                </c:pt>
                <c:pt idx="39">
                  <c:v>49.844610000000024</c:v>
                </c:pt>
                <c:pt idx="40">
                  <c:v>49.844610000000024</c:v>
                </c:pt>
                <c:pt idx="41">
                  <c:v>49.844610000000024</c:v>
                </c:pt>
                <c:pt idx="42">
                  <c:v>49.844610000000024</c:v>
                </c:pt>
                <c:pt idx="43">
                  <c:v>49.844610000000024</c:v>
                </c:pt>
                <c:pt idx="44">
                  <c:v>49.844610000000024</c:v>
                </c:pt>
                <c:pt idx="45">
                  <c:v>49.844610000000024</c:v>
                </c:pt>
                <c:pt idx="46">
                  <c:v>49.844610000000024</c:v>
                </c:pt>
                <c:pt idx="47">
                  <c:v>49.844610000000024</c:v>
                </c:pt>
                <c:pt idx="48">
                  <c:v>49.844610000000024</c:v>
                </c:pt>
                <c:pt idx="49">
                  <c:v>49.844610000000024</c:v>
                </c:pt>
                <c:pt idx="50">
                  <c:v>49.844610000000024</c:v>
                </c:pt>
                <c:pt idx="51">
                  <c:v>49.844610000000024</c:v>
                </c:pt>
                <c:pt idx="52">
                  <c:v>49.844610000000024</c:v>
                </c:pt>
                <c:pt idx="53">
                  <c:v>49.844610000000024</c:v>
                </c:pt>
                <c:pt idx="54">
                  <c:v>49.844610000000024</c:v>
                </c:pt>
                <c:pt idx="55">
                  <c:v>49.844610000000024</c:v>
                </c:pt>
                <c:pt idx="56">
                  <c:v>49.844610000000024</c:v>
                </c:pt>
                <c:pt idx="57">
                  <c:v>49.844610000000024</c:v>
                </c:pt>
                <c:pt idx="58">
                  <c:v>49.844610000000024</c:v>
                </c:pt>
                <c:pt idx="59">
                  <c:v>49.844610000000024</c:v>
                </c:pt>
                <c:pt idx="60">
                  <c:v>49.844610000000024</c:v>
                </c:pt>
                <c:pt idx="61">
                  <c:v>49.844610000000024</c:v>
                </c:pt>
                <c:pt idx="62">
                  <c:v>49.844610000000024</c:v>
                </c:pt>
                <c:pt idx="63">
                  <c:v>49.844610000000024</c:v>
                </c:pt>
                <c:pt idx="64">
                  <c:v>49.844610000000024</c:v>
                </c:pt>
                <c:pt idx="65">
                  <c:v>49.844610000000024</c:v>
                </c:pt>
                <c:pt idx="66">
                  <c:v>49.844610000000024</c:v>
                </c:pt>
                <c:pt idx="67">
                  <c:v>49.844610000000024</c:v>
                </c:pt>
                <c:pt idx="68">
                  <c:v>49.844610000000024</c:v>
                </c:pt>
                <c:pt idx="69">
                  <c:v>49.844610000000024</c:v>
                </c:pt>
                <c:pt idx="70">
                  <c:v>49.844610000000024</c:v>
                </c:pt>
                <c:pt idx="71">
                  <c:v>49.844610000000024</c:v>
                </c:pt>
                <c:pt idx="72">
                  <c:v>49.844610000000024</c:v>
                </c:pt>
                <c:pt idx="73">
                  <c:v>49.844610000000024</c:v>
                </c:pt>
                <c:pt idx="74">
                  <c:v>49.844610000000024</c:v>
                </c:pt>
                <c:pt idx="75">
                  <c:v>49.844610000000024</c:v>
                </c:pt>
                <c:pt idx="76">
                  <c:v>49.844610000000024</c:v>
                </c:pt>
                <c:pt idx="77">
                  <c:v>49.844610000000024</c:v>
                </c:pt>
                <c:pt idx="78">
                  <c:v>49.844610000000024</c:v>
                </c:pt>
                <c:pt idx="79">
                  <c:v>49.844610000000024</c:v>
                </c:pt>
                <c:pt idx="80">
                  <c:v>49.844610000000024</c:v>
                </c:pt>
                <c:pt idx="81">
                  <c:v>49.844610000000024</c:v>
                </c:pt>
                <c:pt idx="82">
                  <c:v>49.844610000000024</c:v>
                </c:pt>
                <c:pt idx="83">
                  <c:v>49.844610000000024</c:v>
                </c:pt>
                <c:pt idx="84">
                  <c:v>49.844610000000024</c:v>
                </c:pt>
                <c:pt idx="85">
                  <c:v>49.844610000000024</c:v>
                </c:pt>
                <c:pt idx="86">
                  <c:v>49.844610000000024</c:v>
                </c:pt>
                <c:pt idx="87">
                  <c:v>49.844610000000024</c:v>
                </c:pt>
                <c:pt idx="88">
                  <c:v>49.844610000000024</c:v>
                </c:pt>
                <c:pt idx="89">
                  <c:v>49.844610000000024</c:v>
                </c:pt>
                <c:pt idx="90">
                  <c:v>49.844610000000024</c:v>
                </c:pt>
                <c:pt idx="91">
                  <c:v>49.844610000000024</c:v>
                </c:pt>
                <c:pt idx="92">
                  <c:v>49.844610000000024</c:v>
                </c:pt>
                <c:pt idx="93">
                  <c:v>49.844610000000024</c:v>
                </c:pt>
                <c:pt idx="94">
                  <c:v>49.844610000000024</c:v>
                </c:pt>
                <c:pt idx="95">
                  <c:v>49.844610000000024</c:v>
                </c:pt>
                <c:pt idx="96">
                  <c:v>49.844610000000024</c:v>
                </c:pt>
                <c:pt idx="97">
                  <c:v>49.844610000000024</c:v>
                </c:pt>
                <c:pt idx="98">
                  <c:v>49.844610000000024</c:v>
                </c:pt>
                <c:pt idx="99">
                  <c:v>49.844610000000024</c:v>
                </c:pt>
                <c:pt idx="100">
                  <c:v>49.844610000000024</c:v>
                </c:pt>
                <c:pt idx="101">
                  <c:v>49.844610000000024</c:v>
                </c:pt>
                <c:pt idx="102">
                  <c:v>49.844610000000024</c:v>
                </c:pt>
                <c:pt idx="103">
                  <c:v>49.844610000000024</c:v>
                </c:pt>
                <c:pt idx="104">
                  <c:v>49.844610000000024</c:v>
                </c:pt>
                <c:pt idx="105">
                  <c:v>49.844610000000024</c:v>
                </c:pt>
                <c:pt idx="106">
                  <c:v>49.844610000000024</c:v>
                </c:pt>
                <c:pt idx="107">
                  <c:v>49.844610000000024</c:v>
                </c:pt>
                <c:pt idx="108">
                  <c:v>49.844610000000024</c:v>
                </c:pt>
                <c:pt idx="109">
                  <c:v>49.844610000000024</c:v>
                </c:pt>
                <c:pt idx="110">
                  <c:v>49.844610000000024</c:v>
                </c:pt>
                <c:pt idx="111">
                  <c:v>49.844610000000024</c:v>
                </c:pt>
                <c:pt idx="112">
                  <c:v>49.844610000000024</c:v>
                </c:pt>
                <c:pt idx="113">
                  <c:v>49.844610000000024</c:v>
                </c:pt>
                <c:pt idx="114">
                  <c:v>49.844610000000024</c:v>
                </c:pt>
                <c:pt idx="115">
                  <c:v>49.844610000000024</c:v>
                </c:pt>
                <c:pt idx="116">
                  <c:v>49.844610000000024</c:v>
                </c:pt>
                <c:pt idx="117">
                  <c:v>49.844610000000024</c:v>
                </c:pt>
                <c:pt idx="118">
                  <c:v>49.844610000000024</c:v>
                </c:pt>
                <c:pt idx="119">
                  <c:v>49.844610000000024</c:v>
                </c:pt>
                <c:pt idx="120">
                  <c:v>49.844610000000024</c:v>
                </c:pt>
                <c:pt idx="121">
                  <c:v>49.844610000000024</c:v>
                </c:pt>
                <c:pt idx="122">
                  <c:v>49.844610000000024</c:v>
                </c:pt>
                <c:pt idx="123">
                  <c:v>49.844610000000024</c:v>
                </c:pt>
                <c:pt idx="124">
                  <c:v>49.844610000000024</c:v>
                </c:pt>
                <c:pt idx="125">
                  <c:v>49.844610000000024</c:v>
                </c:pt>
                <c:pt idx="126">
                  <c:v>49.844610000000024</c:v>
                </c:pt>
                <c:pt idx="127">
                  <c:v>49.844610000000024</c:v>
                </c:pt>
                <c:pt idx="128">
                  <c:v>49.844610000000024</c:v>
                </c:pt>
                <c:pt idx="129">
                  <c:v>49.844610000000024</c:v>
                </c:pt>
                <c:pt idx="130">
                  <c:v>49.844610000000024</c:v>
                </c:pt>
                <c:pt idx="131">
                  <c:v>49.844610000000024</c:v>
                </c:pt>
                <c:pt idx="132">
                  <c:v>49.844610000000024</c:v>
                </c:pt>
                <c:pt idx="133">
                  <c:v>49.844610000000024</c:v>
                </c:pt>
                <c:pt idx="134">
                  <c:v>49.844610000000024</c:v>
                </c:pt>
                <c:pt idx="135">
                  <c:v>49.844610000000024</c:v>
                </c:pt>
                <c:pt idx="136">
                  <c:v>49.844610000000024</c:v>
                </c:pt>
                <c:pt idx="137">
                  <c:v>49.844610000000024</c:v>
                </c:pt>
                <c:pt idx="138">
                  <c:v>49.844610000000024</c:v>
                </c:pt>
                <c:pt idx="139">
                  <c:v>49.844610000000024</c:v>
                </c:pt>
                <c:pt idx="140">
                  <c:v>49.844610000000024</c:v>
                </c:pt>
                <c:pt idx="141">
                  <c:v>49.844610000000024</c:v>
                </c:pt>
                <c:pt idx="142">
                  <c:v>49.844610000000024</c:v>
                </c:pt>
                <c:pt idx="143">
                  <c:v>49.844610000000024</c:v>
                </c:pt>
                <c:pt idx="144">
                  <c:v>49.844610000000024</c:v>
                </c:pt>
                <c:pt idx="145">
                  <c:v>49.844610000000024</c:v>
                </c:pt>
                <c:pt idx="146">
                  <c:v>49.844610000000024</c:v>
                </c:pt>
                <c:pt idx="147">
                  <c:v>49.844610000000024</c:v>
                </c:pt>
                <c:pt idx="148">
                  <c:v>49.844610000000024</c:v>
                </c:pt>
                <c:pt idx="149">
                  <c:v>49.844610000000024</c:v>
                </c:pt>
                <c:pt idx="150">
                  <c:v>49.844610000000024</c:v>
                </c:pt>
                <c:pt idx="151">
                  <c:v>49.844610000000024</c:v>
                </c:pt>
                <c:pt idx="152">
                  <c:v>49.844610000000024</c:v>
                </c:pt>
                <c:pt idx="153">
                  <c:v>49.844610000000024</c:v>
                </c:pt>
                <c:pt idx="154">
                  <c:v>49.844610000000024</c:v>
                </c:pt>
                <c:pt idx="155">
                  <c:v>49.844610000000024</c:v>
                </c:pt>
                <c:pt idx="156">
                  <c:v>49.844610000000024</c:v>
                </c:pt>
                <c:pt idx="157">
                  <c:v>49.844610000000024</c:v>
                </c:pt>
                <c:pt idx="158">
                  <c:v>49.844610000000024</c:v>
                </c:pt>
                <c:pt idx="159">
                  <c:v>49.844610000000024</c:v>
                </c:pt>
                <c:pt idx="160">
                  <c:v>49.844610000000024</c:v>
                </c:pt>
                <c:pt idx="161">
                  <c:v>49.844610000000024</c:v>
                </c:pt>
                <c:pt idx="162">
                  <c:v>49.844610000000024</c:v>
                </c:pt>
                <c:pt idx="163">
                  <c:v>49.844610000000024</c:v>
                </c:pt>
                <c:pt idx="164">
                  <c:v>49.844610000000024</c:v>
                </c:pt>
                <c:pt idx="165">
                  <c:v>49.844610000000024</c:v>
                </c:pt>
                <c:pt idx="166">
                  <c:v>49.844610000000024</c:v>
                </c:pt>
                <c:pt idx="167">
                  <c:v>49.844610000000024</c:v>
                </c:pt>
                <c:pt idx="168">
                  <c:v>49.844610000000024</c:v>
                </c:pt>
                <c:pt idx="169">
                  <c:v>49.844610000000024</c:v>
                </c:pt>
                <c:pt idx="170">
                  <c:v>49.844610000000024</c:v>
                </c:pt>
                <c:pt idx="171">
                  <c:v>49.844610000000024</c:v>
                </c:pt>
                <c:pt idx="172">
                  <c:v>49.844610000000024</c:v>
                </c:pt>
                <c:pt idx="173">
                  <c:v>49.844610000000024</c:v>
                </c:pt>
                <c:pt idx="174">
                  <c:v>49.844610000000024</c:v>
                </c:pt>
                <c:pt idx="175">
                  <c:v>49.844610000000024</c:v>
                </c:pt>
                <c:pt idx="176">
                  <c:v>49.844610000000024</c:v>
                </c:pt>
                <c:pt idx="177">
                  <c:v>49.844610000000024</c:v>
                </c:pt>
                <c:pt idx="178">
                  <c:v>49.844610000000024</c:v>
                </c:pt>
                <c:pt idx="179">
                  <c:v>49.844610000000024</c:v>
                </c:pt>
                <c:pt idx="180">
                  <c:v>49.844610000000024</c:v>
                </c:pt>
                <c:pt idx="181">
                  <c:v>49.844610000000024</c:v>
                </c:pt>
                <c:pt idx="182">
                  <c:v>49.844610000000024</c:v>
                </c:pt>
                <c:pt idx="183">
                  <c:v>49.844610000000024</c:v>
                </c:pt>
                <c:pt idx="184">
                  <c:v>49.844610000000024</c:v>
                </c:pt>
                <c:pt idx="185">
                  <c:v>49.844610000000024</c:v>
                </c:pt>
                <c:pt idx="186">
                  <c:v>49.844610000000024</c:v>
                </c:pt>
                <c:pt idx="187">
                  <c:v>49.844610000000024</c:v>
                </c:pt>
                <c:pt idx="188">
                  <c:v>49.844610000000024</c:v>
                </c:pt>
                <c:pt idx="189">
                  <c:v>49.844610000000024</c:v>
                </c:pt>
                <c:pt idx="190">
                  <c:v>49.844610000000024</c:v>
                </c:pt>
                <c:pt idx="191">
                  <c:v>49.844610000000024</c:v>
                </c:pt>
                <c:pt idx="192">
                  <c:v>49.844610000000024</c:v>
                </c:pt>
                <c:pt idx="193">
                  <c:v>49.844610000000024</c:v>
                </c:pt>
                <c:pt idx="194">
                  <c:v>49.844610000000024</c:v>
                </c:pt>
                <c:pt idx="195">
                  <c:v>49.844610000000024</c:v>
                </c:pt>
                <c:pt idx="196">
                  <c:v>49.844610000000024</c:v>
                </c:pt>
                <c:pt idx="197">
                  <c:v>49.844610000000024</c:v>
                </c:pt>
                <c:pt idx="198">
                  <c:v>49.844610000000024</c:v>
                </c:pt>
                <c:pt idx="199">
                  <c:v>49.844610000000024</c:v>
                </c:pt>
                <c:pt idx="200">
                  <c:v>49.844610000000024</c:v>
                </c:pt>
                <c:pt idx="201">
                  <c:v>49.844610000000024</c:v>
                </c:pt>
                <c:pt idx="202">
                  <c:v>49.844610000000024</c:v>
                </c:pt>
                <c:pt idx="203">
                  <c:v>49.844610000000024</c:v>
                </c:pt>
                <c:pt idx="204">
                  <c:v>49.844610000000024</c:v>
                </c:pt>
                <c:pt idx="205">
                  <c:v>49.844610000000024</c:v>
                </c:pt>
                <c:pt idx="206">
                  <c:v>49.844610000000024</c:v>
                </c:pt>
                <c:pt idx="207">
                  <c:v>49.844610000000024</c:v>
                </c:pt>
                <c:pt idx="208">
                  <c:v>49.844610000000024</c:v>
                </c:pt>
                <c:pt idx="209">
                  <c:v>49.844610000000024</c:v>
                </c:pt>
                <c:pt idx="210">
                  <c:v>49.844610000000024</c:v>
                </c:pt>
                <c:pt idx="211">
                  <c:v>49.844610000000024</c:v>
                </c:pt>
                <c:pt idx="212">
                  <c:v>49.844610000000024</c:v>
                </c:pt>
                <c:pt idx="213">
                  <c:v>49.844610000000024</c:v>
                </c:pt>
                <c:pt idx="214">
                  <c:v>49.844610000000024</c:v>
                </c:pt>
                <c:pt idx="215">
                  <c:v>49.844610000000024</c:v>
                </c:pt>
                <c:pt idx="216">
                  <c:v>49.844610000000024</c:v>
                </c:pt>
                <c:pt idx="217">
                  <c:v>49.844610000000024</c:v>
                </c:pt>
                <c:pt idx="218">
                  <c:v>49.844610000000024</c:v>
                </c:pt>
                <c:pt idx="219">
                  <c:v>49.844610000000024</c:v>
                </c:pt>
                <c:pt idx="220">
                  <c:v>49.844610000000024</c:v>
                </c:pt>
                <c:pt idx="221">
                  <c:v>49.844610000000024</c:v>
                </c:pt>
                <c:pt idx="222">
                  <c:v>49.844610000000024</c:v>
                </c:pt>
                <c:pt idx="223">
                  <c:v>49.844610000000024</c:v>
                </c:pt>
                <c:pt idx="224">
                  <c:v>49.844610000000024</c:v>
                </c:pt>
                <c:pt idx="225">
                  <c:v>49.844610000000024</c:v>
                </c:pt>
                <c:pt idx="226">
                  <c:v>49.844610000000024</c:v>
                </c:pt>
                <c:pt idx="227">
                  <c:v>49.844610000000024</c:v>
                </c:pt>
                <c:pt idx="228">
                  <c:v>49.844610000000024</c:v>
                </c:pt>
                <c:pt idx="229">
                  <c:v>49.844610000000024</c:v>
                </c:pt>
                <c:pt idx="230">
                  <c:v>49.844610000000024</c:v>
                </c:pt>
                <c:pt idx="231">
                  <c:v>49.844610000000024</c:v>
                </c:pt>
                <c:pt idx="232">
                  <c:v>49.844610000000024</c:v>
                </c:pt>
                <c:pt idx="233">
                  <c:v>49.844610000000024</c:v>
                </c:pt>
                <c:pt idx="234">
                  <c:v>49.844610000000024</c:v>
                </c:pt>
                <c:pt idx="235">
                  <c:v>49.844610000000024</c:v>
                </c:pt>
                <c:pt idx="236">
                  <c:v>49.844610000000024</c:v>
                </c:pt>
                <c:pt idx="237">
                  <c:v>49.844610000000024</c:v>
                </c:pt>
                <c:pt idx="238">
                  <c:v>49.844610000000024</c:v>
                </c:pt>
                <c:pt idx="239">
                  <c:v>49.844610000000024</c:v>
                </c:pt>
                <c:pt idx="240">
                  <c:v>49.844610000000024</c:v>
                </c:pt>
                <c:pt idx="241">
                  <c:v>49.844610000000024</c:v>
                </c:pt>
                <c:pt idx="242">
                  <c:v>49.844610000000024</c:v>
                </c:pt>
                <c:pt idx="243">
                  <c:v>49.844610000000024</c:v>
                </c:pt>
                <c:pt idx="244">
                  <c:v>49.844610000000024</c:v>
                </c:pt>
                <c:pt idx="245">
                  <c:v>49.844610000000024</c:v>
                </c:pt>
                <c:pt idx="246">
                  <c:v>49.844610000000024</c:v>
                </c:pt>
                <c:pt idx="247">
                  <c:v>49.844610000000024</c:v>
                </c:pt>
                <c:pt idx="248">
                  <c:v>49.844610000000024</c:v>
                </c:pt>
                <c:pt idx="249">
                  <c:v>49.844610000000024</c:v>
                </c:pt>
                <c:pt idx="250">
                  <c:v>49.844610000000024</c:v>
                </c:pt>
                <c:pt idx="251">
                  <c:v>49.844610000000024</c:v>
                </c:pt>
                <c:pt idx="252">
                  <c:v>49.844610000000024</c:v>
                </c:pt>
                <c:pt idx="253">
                  <c:v>49.844610000000024</c:v>
                </c:pt>
                <c:pt idx="254">
                  <c:v>49.844610000000024</c:v>
                </c:pt>
                <c:pt idx="255">
                  <c:v>49.844610000000024</c:v>
                </c:pt>
                <c:pt idx="256">
                  <c:v>49.844610000000024</c:v>
                </c:pt>
                <c:pt idx="257">
                  <c:v>49.844610000000024</c:v>
                </c:pt>
                <c:pt idx="258">
                  <c:v>49.844610000000024</c:v>
                </c:pt>
                <c:pt idx="259">
                  <c:v>49.844610000000024</c:v>
                </c:pt>
                <c:pt idx="260">
                  <c:v>49.844610000000024</c:v>
                </c:pt>
                <c:pt idx="261">
                  <c:v>49.844610000000024</c:v>
                </c:pt>
                <c:pt idx="262">
                  <c:v>49.844610000000024</c:v>
                </c:pt>
                <c:pt idx="263">
                  <c:v>49.844610000000024</c:v>
                </c:pt>
                <c:pt idx="264">
                  <c:v>49.844610000000024</c:v>
                </c:pt>
                <c:pt idx="265">
                  <c:v>49.844610000000024</c:v>
                </c:pt>
                <c:pt idx="266">
                  <c:v>49.844610000000024</c:v>
                </c:pt>
                <c:pt idx="267">
                  <c:v>49.844610000000024</c:v>
                </c:pt>
                <c:pt idx="268">
                  <c:v>49.844610000000024</c:v>
                </c:pt>
                <c:pt idx="269">
                  <c:v>49.844610000000024</c:v>
                </c:pt>
                <c:pt idx="270">
                  <c:v>49.844610000000024</c:v>
                </c:pt>
                <c:pt idx="271">
                  <c:v>49.844610000000024</c:v>
                </c:pt>
                <c:pt idx="272">
                  <c:v>49.844610000000024</c:v>
                </c:pt>
                <c:pt idx="273">
                  <c:v>49.844610000000024</c:v>
                </c:pt>
                <c:pt idx="274">
                  <c:v>49.844610000000024</c:v>
                </c:pt>
                <c:pt idx="275">
                  <c:v>49.844610000000024</c:v>
                </c:pt>
                <c:pt idx="276">
                  <c:v>49.844610000000024</c:v>
                </c:pt>
                <c:pt idx="277">
                  <c:v>49.844610000000024</c:v>
                </c:pt>
                <c:pt idx="278">
                  <c:v>49.844610000000024</c:v>
                </c:pt>
                <c:pt idx="279">
                  <c:v>49.844610000000024</c:v>
                </c:pt>
                <c:pt idx="280">
                  <c:v>49.844610000000024</c:v>
                </c:pt>
                <c:pt idx="281">
                  <c:v>49.844610000000024</c:v>
                </c:pt>
                <c:pt idx="282">
                  <c:v>49.844610000000024</c:v>
                </c:pt>
                <c:pt idx="283">
                  <c:v>49.844610000000024</c:v>
                </c:pt>
                <c:pt idx="284">
                  <c:v>49.844610000000024</c:v>
                </c:pt>
                <c:pt idx="285">
                  <c:v>49.844610000000024</c:v>
                </c:pt>
                <c:pt idx="286">
                  <c:v>49.844610000000024</c:v>
                </c:pt>
                <c:pt idx="287">
                  <c:v>49.844610000000024</c:v>
                </c:pt>
                <c:pt idx="288">
                  <c:v>49.844610000000024</c:v>
                </c:pt>
                <c:pt idx="289">
                  <c:v>49.844610000000024</c:v>
                </c:pt>
                <c:pt idx="290">
                  <c:v>49.844610000000024</c:v>
                </c:pt>
                <c:pt idx="291">
                  <c:v>49.844610000000024</c:v>
                </c:pt>
                <c:pt idx="292">
                  <c:v>49.844610000000024</c:v>
                </c:pt>
                <c:pt idx="293">
                  <c:v>49.844610000000024</c:v>
                </c:pt>
                <c:pt idx="294">
                  <c:v>49.844610000000024</c:v>
                </c:pt>
                <c:pt idx="295">
                  <c:v>49.844610000000024</c:v>
                </c:pt>
                <c:pt idx="296">
                  <c:v>49.844610000000024</c:v>
                </c:pt>
                <c:pt idx="297">
                  <c:v>49.844610000000024</c:v>
                </c:pt>
                <c:pt idx="298">
                  <c:v>49.844610000000024</c:v>
                </c:pt>
                <c:pt idx="299">
                  <c:v>49.844610000000024</c:v>
                </c:pt>
                <c:pt idx="300">
                  <c:v>49.844610000000024</c:v>
                </c:pt>
                <c:pt idx="301">
                  <c:v>49.844610000000024</c:v>
                </c:pt>
                <c:pt idx="302">
                  <c:v>49.844610000000024</c:v>
                </c:pt>
                <c:pt idx="303">
                  <c:v>49.844610000000024</c:v>
                </c:pt>
                <c:pt idx="304">
                  <c:v>49.844610000000024</c:v>
                </c:pt>
                <c:pt idx="305">
                  <c:v>49.844610000000024</c:v>
                </c:pt>
                <c:pt idx="306">
                  <c:v>49.844610000000024</c:v>
                </c:pt>
                <c:pt idx="307">
                  <c:v>49.844610000000024</c:v>
                </c:pt>
                <c:pt idx="308">
                  <c:v>49.844610000000024</c:v>
                </c:pt>
                <c:pt idx="309">
                  <c:v>49.844610000000024</c:v>
                </c:pt>
                <c:pt idx="310">
                  <c:v>49.844610000000024</c:v>
                </c:pt>
                <c:pt idx="311">
                  <c:v>49.844610000000024</c:v>
                </c:pt>
                <c:pt idx="312">
                  <c:v>49.844610000000024</c:v>
                </c:pt>
                <c:pt idx="313">
                  <c:v>49.844610000000024</c:v>
                </c:pt>
                <c:pt idx="314">
                  <c:v>49.844610000000024</c:v>
                </c:pt>
                <c:pt idx="315">
                  <c:v>49.844610000000024</c:v>
                </c:pt>
                <c:pt idx="316">
                  <c:v>49.844610000000024</c:v>
                </c:pt>
                <c:pt idx="317">
                  <c:v>49.844610000000024</c:v>
                </c:pt>
                <c:pt idx="318">
                  <c:v>49.844610000000024</c:v>
                </c:pt>
                <c:pt idx="319">
                  <c:v>49.844610000000024</c:v>
                </c:pt>
                <c:pt idx="320">
                  <c:v>49.844610000000024</c:v>
                </c:pt>
                <c:pt idx="321">
                  <c:v>49.844610000000024</c:v>
                </c:pt>
                <c:pt idx="322">
                  <c:v>49.844610000000024</c:v>
                </c:pt>
                <c:pt idx="323">
                  <c:v>49.844610000000024</c:v>
                </c:pt>
                <c:pt idx="324">
                  <c:v>49.844610000000024</c:v>
                </c:pt>
                <c:pt idx="325">
                  <c:v>49.844610000000024</c:v>
                </c:pt>
                <c:pt idx="326">
                  <c:v>49.844610000000024</c:v>
                </c:pt>
                <c:pt idx="327">
                  <c:v>49.844610000000024</c:v>
                </c:pt>
                <c:pt idx="328">
                  <c:v>49.844610000000024</c:v>
                </c:pt>
                <c:pt idx="329">
                  <c:v>49.844610000000024</c:v>
                </c:pt>
                <c:pt idx="330">
                  <c:v>49.844610000000024</c:v>
                </c:pt>
                <c:pt idx="331">
                  <c:v>49.844610000000024</c:v>
                </c:pt>
                <c:pt idx="332">
                  <c:v>49.844610000000024</c:v>
                </c:pt>
                <c:pt idx="333">
                  <c:v>49.844610000000024</c:v>
                </c:pt>
                <c:pt idx="334">
                  <c:v>49.844610000000024</c:v>
                </c:pt>
                <c:pt idx="335">
                  <c:v>49.844610000000024</c:v>
                </c:pt>
                <c:pt idx="336">
                  <c:v>49.844610000000024</c:v>
                </c:pt>
                <c:pt idx="337">
                  <c:v>49.844610000000024</c:v>
                </c:pt>
                <c:pt idx="338">
                  <c:v>49.844610000000024</c:v>
                </c:pt>
                <c:pt idx="339">
                  <c:v>49.844610000000024</c:v>
                </c:pt>
                <c:pt idx="340">
                  <c:v>49.844610000000024</c:v>
                </c:pt>
                <c:pt idx="341">
                  <c:v>49.844610000000024</c:v>
                </c:pt>
                <c:pt idx="342">
                  <c:v>49.844610000000024</c:v>
                </c:pt>
                <c:pt idx="343">
                  <c:v>49.844610000000024</c:v>
                </c:pt>
                <c:pt idx="344">
                  <c:v>49.844610000000024</c:v>
                </c:pt>
                <c:pt idx="345">
                  <c:v>49.844610000000024</c:v>
                </c:pt>
                <c:pt idx="346">
                  <c:v>49.844610000000024</c:v>
                </c:pt>
                <c:pt idx="347">
                  <c:v>49.844610000000024</c:v>
                </c:pt>
                <c:pt idx="348">
                  <c:v>49.844610000000024</c:v>
                </c:pt>
                <c:pt idx="349">
                  <c:v>49.844610000000024</c:v>
                </c:pt>
                <c:pt idx="350">
                  <c:v>49.844610000000024</c:v>
                </c:pt>
                <c:pt idx="351">
                  <c:v>49.844610000000024</c:v>
                </c:pt>
                <c:pt idx="352">
                  <c:v>49.844610000000024</c:v>
                </c:pt>
                <c:pt idx="353">
                  <c:v>49.844610000000024</c:v>
                </c:pt>
                <c:pt idx="354">
                  <c:v>49.844610000000024</c:v>
                </c:pt>
                <c:pt idx="355">
                  <c:v>49.844610000000024</c:v>
                </c:pt>
                <c:pt idx="356">
                  <c:v>49.844610000000024</c:v>
                </c:pt>
                <c:pt idx="357">
                  <c:v>49.844610000000024</c:v>
                </c:pt>
                <c:pt idx="358">
                  <c:v>49.844610000000024</c:v>
                </c:pt>
                <c:pt idx="359">
                  <c:v>49.844610000000024</c:v>
                </c:pt>
                <c:pt idx="360">
                  <c:v>49.844610000000024</c:v>
                </c:pt>
                <c:pt idx="361">
                  <c:v>49.844610000000024</c:v>
                </c:pt>
                <c:pt idx="362">
                  <c:v>49.844610000000024</c:v>
                </c:pt>
                <c:pt idx="363">
                  <c:v>49.844610000000024</c:v>
                </c:pt>
                <c:pt idx="364">
                  <c:v>49.844610000000024</c:v>
                </c:pt>
                <c:pt idx="365">
                  <c:v>49.844610000000024</c:v>
                </c:pt>
                <c:pt idx="366">
                  <c:v>49.844610000000024</c:v>
                </c:pt>
                <c:pt idx="367">
                  <c:v>49.844610000000024</c:v>
                </c:pt>
                <c:pt idx="368">
                  <c:v>49.844610000000024</c:v>
                </c:pt>
                <c:pt idx="369">
                  <c:v>49.844610000000024</c:v>
                </c:pt>
                <c:pt idx="370">
                  <c:v>49.844610000000024</c:v>
                </c:pt>
                <c:pt idx="371">
                  <c:v>49.844610000000024</c:v>
                </c:pt>
                <c:pt idx="372">
                  <c:v>49.844610000000024</c:v>
                </c:pt>
                <c:pt idx="373">
                  <c:v>49.844610000000024</c:v>
                </c:pt>
                <c:pt idx="374">
                  <c:v>49.844610000000024</c:v>
                </c:pt>
                <c:pt idx="375">
                  <c:v>49.844610000000024</c:v>
                </c:pt>
                <c:pt idx="376">
                  <c:v>49.844610000000024</c:v>
                </c:pt>
                <c:pt idx="377">
                  <c:v>49.844610000000024</c:v>
                </c:pt>
                <c:pt idx="378">
                  <c:v>49.844610000000024</c:v>
                </c:pt>
                <c:pt idx="379">
                  <c:v>49.844610000000024</c:v>
                </c:pt>
                <c:pt idx="380">
                  <c:v>49.844610000000024</c:v>
                </c:pt>
                <c:pt idx="381">
                  <c:v>49.844610000000024</c:v>
                </c:pt>
                <c:pt idx="382">
                  <c:v>49.844610000000024</c:v>
                </c:pt>
                <c:pt idx="383">
                  <c:v>49.844610000000024</c:v>
                </c:pt>
                <c:pt idx="384">
                  <c:v>49.844610000000024</c:v>
                </c:pt>
                <c:pt idx="385">
                  <c:v>49.844610000000024</c:v>
                </c:pt>
                <c:pt idx="386">
                  <c:v>49.844610000000024</c:v>
                </c:pt>
                <c:pt idx="387">
                  <c:v>49.844610000000024</c:v>
                </c:pt>
                <c:pt idx="388">
                  <c:v>49.844610000000024</c:v>
                </c:pt>
                <c:pt idx="389">
                  <c:v>49.844610000000024</c:v>
                </c:pt>
                <c:pt idx="390">
                  <c:v>49.844610000000024</c:v>
                </c:pt>
                <c:pt idx="391">
                  <c:v>49.844610000000024</c:v>
                </c:pt>
                <c:pt idx="392">
                  <c:v>49.844610000000024</c:v>
                </c:pt>
                <c:pt idx="393">
                  <c:v>49.844610000000024</c:v>
                </c:pt>
                <c:pt idx="394">
                  <c:v>49.844610000000024</c:v>
                </c:pt>
                <c:pt idx="395">
                  <c:v>49.844610000000024</c:v>
                </c:pt>
                <c:pt idx="396">
                  <c:v>49.844610000000024</c:v>
                </c:pt>
                <c:pt idx="397">
                  <c:v>49.844610000000024</c:v>
                </c:pt>
                <c:pt idx="398">
                  <c:v>49.844610000000024</c:v>
                </c:pt>
                <c:pt idx="399">
                  <c:v>49.844610000000024</c:v>
                </c:pt>
                <c:pt idx="400">
                  <c:v>49.844610000000024</c:v>
                </c:pt>
                <c:pt idx="401">
                  <c:v>49.844610000000024</c:v>
                </c:pt>
                <c:pt idx="402">
                  <c:v>49.844610000000024</c:v>
                </c:pt>
                <c:pt idx="403">
                  <c:v>49.844610000000024</c:v>
                </c:pt>
                <c:pt idx="404">
                  <c:v>49.844610000000024</c:v>
                </c:pt>
                <c:pt idx="405">
                  <c:v>49.844610000000024</c:v>
                </c:pt>
                <c:pt idx="406">
                  <c:v>49.844610000000024</c:v>
                </c:pt>
                <c:pt idx="407">
                  <c:v>49.844610000000024</c:v>
                </c:pt>
                <c:pt idx="408">
                  <c:v>49.844610000000024</c:v>
                </c:pt>
                <c:pt idx="409">
                  <c:v>49.844610000000024</c:v>
                </c:pt>
                <c:pt idx="410">
                  <c:v>49.844610000000024</c:v>
                </c:pt>
                <c:pt idx="411">
                  <c:v>49.844610000000024</c:v>
                </c:pt>
                <c:pt idx="412">
                  <c:v>49.844610000000024</c:v>
                </c:pt>
                <c:pt idx="413">
                  <c:v>49.844610000000024</c:v>
                </c:pt>
                <c:pt idx="414">
                  <c:v>49.844610000000024</c:v>
                </c:pt>
                <c:pt idx="415">
                  <c:v>49.844610000000024</c:v>
                </c:pt>
                <c:pt idx="416">
                  <c:v>49.844610000000024</c:v>
                </c:pt>
                <c:pt idx="417">
                  <c:v>49.844610000000024</c:v>
                </c:pt>
                <c:pt idx="418">
                  <c:v>49.844610000000024</c:v>
                </c:pt>
                <c:pt idx="419">
                  <c:v>49.844610000000024</c:v>
                </c:pt>
                <c:pt idx="420">
                  <c:v>49.844610000000024</c:v>
                </c:pt>
                <c:pt idx="421">
                  <c:v>49.844610000000024</c:v>
                </c:pt>
                <c:pt idx="422">
                  <c:v>49.844610000000024</c:v>
                </c:pt>
                <c:pt idx="423">
                  <c:v>49.844610000000024</c:v>
                </c:pt>
                <c:pt idx="424">
                  <c:v>49.844610000000024</c:v>
                </c:pt>
                <c:pt idx="425">
                  <c:v>49.844610000000024</c:v>
                </c:pt>
                <c:pt idx="426">
                  <c:v>49.844610000000024</c:v>
                </c:pt>
                <c:pt idx="427">
                  <c:v>49.844610000000024</c:v>
                </c:pt>
                <c:pt idx="428">
                  <c:v>49.844610000000024</c:v>
                </c:pt>
                <c:pt idx="429">
                  <c:v>49.844610000000024</c:v>
                </c:pt>
                <c:pt idx="430">
                  <c:v>49.844610000000024</c:v>
                </c:pt>
                <c:pt idx="431">
                  <c:v>49.844610000000024</c:v>
                </c:pt>
                <c:pt idx="432">
                  <c:v>49.844610000000024</c:v>
                </c:pt>
                <c:pt idx="433">
                  <c:v>49.844610000000024</c:v>
                </c:pt>
                <c:pt idx="434">
                  <c:v>49.844610000000024</c:v>
                </c:pt>
                <c:pt idx="435">
                  <c:v>49.844610000000024</c:v>
                </c:pt>
                <c:pt idx="436">
                  <c:v>49.844610000000024</c:v>
                </c:pt>
                <c:pt idx="437">
                  <c:v>49.844610000000024</c:v>
                </c:pt>
                <c:pt idx="438">
                  <c:v>49.844610000000024</c:v>
                </c:pt>
                <c:pt idx="439">
                  <c:v>49.844610000000024</c:v>
                </c:pt>
                <c:pt idx="440">
                  <c:v>49.844610000000024</c:v>
                </c:pt>
                <c:pt idx="441">
                  <c:v>49.844610000000024</c:v>
                </c:pt>
                <c:pt idx="442">
                  <c:v>49.844610000000024</c:v>
                </c:pt>
                <c:pt idx="443">
                  <c:v>49.844610000000024</c:v>
                </c:pt>
                <c:pt idx="444">
                  <c:v>49.844610000000024</c:v>
                </c:pt>
                <c:pt idx="445">
                  <c:v>49.844610000000024</c:v>
                </c:pt>
                <c:pt idx="446">
                  <c:v>49.844610000000024</c:v>
                </c:pt>
                <c:pt idx="447">
                  <c:v>49.844610000000024</c:v>
                </c:pt>
                <c:pt idx="448">
                  <c:v>49.844610000000024</c:v>
                </c:pt>
                <c:pt idx="449">
                  <c:v>49.844610000000024</c:v>
                </c:pt>
                <c:pt idx="450">
                  <c:v>49.844610000000024</c:v>
                </c:pt>
                <c:pt idx="451">
                  <c:v>49.844610000000024</c:v>
                </c:pt>
                <c:pt idx="452">
                  <c:v>49.844610000000024</c:v>
                </c:pt>
                <c:pt idx="453">
                  <c:v>49.844610000000024</c:v>
                </c:pt>
                <c:pt idx="454">
                  <c:v>49.844610000000024</c:v>
                </c:pt>
                <c:pt idx="455">
                  <c:v>49.844610000000024</c:v>
                </c:pt>
                <c:pt idx="456">
                  <c:v>49.844610000000024</c:v>
                </c:pt>
                <c:pt idx="457">
                  <c:v>49.844610000000024</c:v>
                </c:pt>
                <c:pt idx="458">
                  <c:v>49.844610000000024</c:v>
                </c:pt>
                <c:pt idx="459">
                  <c:v>49.844610000000024</c:v>
                </c:pt>
                <c:pt idx="460">
                  <c:v>49.844610000000024</c:v>
                </c:pt>
                <c:pt idx="461">
                  <c:v>49.844610000000024</c:v>
                </c:pt>
                <c:pt idx="462">
                  <c:v>49.844610000000024</c:v>
                </c:pt>
                <c:pt idx="463">
                  <c:v>49.844610000000024</c:v>
                </c:pt>
                <c:pt idx="464">
                  <c:v>49.844610000000024</c:v>
                </c:pt>
                <c:pt idx="465">
                  <c:v>49.844610000000024</c:v>
                </c:pt>
                <c:pt idx="466">
                  <c:v>49.844610000000024</c:v>
                </c:pt>
                <c:pt idx="467">
                  <c:v>49.844610000000024</c:v>
                </c:pt>
                <c:pt idx="468">
                  <c:v>49.844610000000024</c:v>
                </c:pt>
                <c:pt idx="469">
                  <c:v>49.844610000000024</c:v>
                </c:pt>
                <c:pt idx="470">
                  <c:v>49.844610000000024</c:v>
                </c:pt>
                <c:pt idx="471">
                  <c:v>49.844610000000024</c:v>
                </c:pt>
                <c:pt idx="472">
                  <c:v>49.844610000000024</c:v>
                </c:pt>
                <c:pt idx="473">
                  <c:v>49.844610000000024</c:v>
                </c:pt>
                <c:pt idx="474">
                  <c:v>49.844610000000024</c:v>
                </c:pt>
                <c:pt idx="475">
                  <c:v>49.844610000000024</c:v>
                </c:pt>
                <c:pt idx="476">
                  <c:v>49.844610000000024</c:v>
                </c:pt>
                <c:pt idx="477">
                  <c:v>49.844610000000024</c:v>
                </c:pt>
                <c:pt idx="478">
                  <c:v>49.844610000000024</c:v>
                </c:pt>
                <c:pt idx="479">
                  <c:v>49.844610000000024</c:v>
                </c:pt>
                <c:pt idx="480">
                  <c:v>49.844610000000024</c:v>
                </c:pt>
                <c:pt idx="481">
                  <c:v>49.844610000000024</c:v>
                </c:pt>
                <c:pt idx="482">
                  <c:v>49.844610000000024</c:v>
                </c:pt>
                <c:pt idx="483">
                  <c:v>49.844610000000024</c:v>
                </c:pt>
                <c:pt idx="484">
                  <c:v>49.844610000000024</c:v>
                </c:pt>
                <c:pt idx="485">
                  <c:v>49.844610000000024</c:v>
                </c:pt>
                <c:pt idx="486">
                  <c:v>49.844610000000024</c:v>
                </c:pt>
                <c:pt idx="487">
                  <c:v>49.844610000000024</c:v>
                </c:pt>
                <c:pt idx="488">
                  <c:v>49.844610000000024</c:v>
                </c:pt>
                <c:pt idx="489">
                  <c:v>49.844610000000024</c:v>
                </c:pt>
                <c:pt idx="490">
                  <c:v>49.844610000000024</c:v>
                </c:pt>
                <c:pt idx="491">
                  <c:v>49.844610000000024</c:v>
                </c:pt>
                <c:pt idx="492">
                  <c:v>49.844610000000024</c:v>
                </c:pt>
                <c:pt idx="493">
                  <c:v>49.844610000000024</c:v>
                </c:pt>
                <c:pt idx="494">
                  <c:v>49.844610000000024</c:v>
                </c:pt>
                <c:pt idx="495">
                  <c:v>49.844610000000024</c:v>
                </c:pt>
                <c:pt idx="496">
                  <c:v>49.844610000000024</c:v>
                </c:pt>
                <c:pt idx="497">
                  <c:v>49.844610000000024</c:v>
                </c:pt>
                <c:pt idx="498">
                  <c:v>49.844610000000024</c:v>
                </c:pt>
                <c:pt idx="499">
                  <c:v>49.844610000000024</c:v>
                </c:pt>
                <c:pt idx="500">
                  <c:v>49.844610000000024</c:v>
                </c:pt>
                <c:pt idx="501">
                  <c:v>49.844610000000024</c:v>
                </c:pt>
                <c:pt idx="502">
                  <c:v>49.844610000000024</c:v>
                </c:pt>
                <c:pt idx="503">
                  <c:v>49.844610000000024</c:v>
                </c:pt>
                <c:pt idx="504">
                  <c:v>49.844610000000024</c:v>
                </c:pt>
                <c:pt idx="505">
                  <c:v>49.844610000000024</c:v>
                </c:pt>
                <c:pt idx="506">
                  <c:v>49.844610000000024</c:v>
                </c:pt>
                <c:pt idx="507">
                  <c:v>49.844610000000024</c:v>
                </c:pt>
                <c:pt idx="508">
                  <c:v>49.844610000000024</c:v>
                </c:pt>
                <c:pt idx="509">
                  <c:v>49.844610000000024</c:v>
                </c:pt>
                <c:pt idx="510">
                  <c:v>49.844610000000024</c:v>
                </c:pt>
                <c:pt idx="511">
                  <c:v>49.844610000000024</c:v>
                </c:pt>
                <c:pt idx="512">
                  <c:v>49.844610000000024</c:v>
                </c:pt>
                <c:pt idx="513">
                  <c:v>49.844610000000024</c:v>
                </c:pt>
                <c:pt idx="514">
                  <c:v>49.844610000000024</c:v>
                </c:pt>
                <c:pt idx="515">
                  <c:v>49.844610000000024</c:v>
                </c:pt>
                <c:pt idx="516">
                  <c:v>49.844610000000024</c:v>
                </c:pt>
                <c:pt idx="517">
                  <c:v>49.844610000000024</c:v>
                </c:pt>
                <c:pt idx="518">
                  <c:v>49.844610000000024</c:v>
                </c:pt>
                <c:pt idx="519">
                  <c:v>49.844610000000024</c:v>
                </c:pt>
                <c:pt idx="520">
                  <c:v>49.844610000000024</c:v>
                </c:pt>
                <c:pt idx="521">
                  <c:v>49.844610000000024</c:v>
                </c:pt>
                <c:pt idx="522">
                  <c:v>49.844610000000024</c:v>
                </c:pt>
                <c:pt idx="523">
                  <c:v>49.844610000000024</c:v>
                </c:pt>
                <c:pt idx="524">
                  <c:v>49.844610000000024</c:v>
                </c:pt>
                <c:pt idx="525">
                  <c:v>49.844610000000024</c:v>
                </c:pt>
                <c:pt idx="526">
                  <c:v>49.844610000000024</c:v>
                </c:pt>
                <c:pt idx="527">
                  <c:v>49.844610000000024</c:v>
                </c:pt>
                <c:pt idx="528">
                  <c:v>49.844610000000024</c:v>
                </c:pt>
                <c:pt idx="529">
                  <c:v>49.844610000000024</c:v>
                </c:pt>
                <c:pt idx="530">
                  <c:v>49.844610000000024</c:v>
                </c:pt>
                <c:pt idx="531">
                  <c:v>49.844610000000024</c:v>
                </c:pt>
                <c:pt idx="532">
                  <c:v>49.844610000000024</c:v>
                </c:pt>
                <c:pt idx="533">
                  <c:v>49.844610000000024</c:v>
                </c:pt>
                <c:pt idx="534">
                  <c:v>49.844610000000024</c:v>
                </c:pt>
                <c:pt idx="535">
                  <c:v>49.844610000000024</c:v>
                </c:pt>
                <c:pt idx="536">
                  <c:v>49.844610000000024</c:v>
                </c:pt>
                <c:pt idx="537">
                  <c:v>49.844610000000024</c:v>
                </c:pt>
                <c:pt idx="538">
                  <c:v>49.844610000000024</c:v>
                </c:pt>
                <c:pt idx="539">
                  <c:v>49.844610000000024</c:v>
                </c:pt>
                <c:pt idx="540">
                  <c:v>49.844610000000024</c:v>
                </c:pt>
                <c:pt idx="541">
                  <c:v>49.844610000000024</c:v>
                </c:pt>
                <c:pt idx="542">
                  <c:v>49.844610000000024</c:v>
                </c:pt>
                <c:pt idx="543">
                  <c:v>49.844610000000024</c:v>
                </c:pt>
                <c:pt idx="544">
                  <c:v>49.844610000000024</c:v>
                </c:pt>
                <c:pt idx="545">
                  <c:v>49.844610000000024</c:v>
                </c:pt>
                <c:pt idx="546">
                  <c:v>49.844610000000024</c:v>
                </c:pt>
                <c:pt idx="547">
                  <c:v>49.844610000000024</c:v>
                </c:pt>
                <c:pt idx="548">
                  <c:v>49.844610000000024</c:v>
                </c:pt>
                <c:pt idx="549">
                  <c:v>49.844610000000024</c:v>
                </c:pt>
                <c:pt idx="550">
                  <c:v>49.844610000000024</c:v>
                </c:pt>
                <c:pt idx="551">
                  <c:v>49.844610000000024</c:v>
                </c:pt>
                <c:pt idx="552">
                  <c:v>49.844610000000024</c:v>
                </c:pt>
                <c:pt idx="553">
                  <c:v>49.844610000000024</c:v>
                </c:pt>
                <c:pt idx="554">
                  <c:v>49.844610000000024</c:v>
                </c:pt>
                <c:pt idx="555">
                  <c:v>49.844610000000024</c:v>
                </c:pt>
                <c:pt idx="556">
                  <c:v>49.844610000000024</c:v>
                </c:pt>
                <c:pt idx="557">
                  <c:v>49.844610000000024</c:v>
                </c:pt>
                <c:pt idx="558">
                  <c:v>49.844610000000024</c:v>
                </c:pt>
                <c:pt idx="559">
                  <c:v>49.844610000000024</c:v>
                </c:pt>
                <c:pt idx="560">
                  <c:v>49.844610000000024</c:v>
                </c:pt>
                <c:pt idx="561">
                  <c:v>49.844610000000024</c:v>
                </c:pt>
                <c:pt idx="562">
                  <c:v>49.844610000000024</c:v>
                </c:pt>
                <c:pt idx="563">
                  <c:v>49.844610000000024</c:v>
                </c:pt>
                <c:pt idx="564">
                  <c:v>49.844610000000024</c:v>
                </c:pt>
                <c:pt idx="565">
                  <c:v>49.844610000000024</c:v>
                </c:pt>
                <c:pt idx="566">
                  <c:v>49.844610000000024</c:v>
                </c:pt>
                <c:pt idx="567">
                  <c:v>49.844610000000024</c:v>
                </c:pt>
                <c:pt idx="568">
                  <c:v>49.844610000000024</c:v>
                </c:pt>
                <c:pt idx="569">
                  <c:v>49.844610000000024</c:v>
                </c:pt>
                <c:pt idx="570">
                  <c:v>49.844610000000024</c:v>
                </c:pt>
                <c:pt idx="571">
                  <c:v>49.844610000000024</c:v>
                </c:pt>
                <c:pt idx="572">
                  <c:v>49.844610000000024</c:v>
                </c:pt>
                <c:pt idx="573">
                  <c:v>49.844610000000024</c:v>
                </c:pt>
                <c:pt idx="574">
                  <c:v>49.844610000000024</c:v>
                </c:pt>
                <c:pt idx="575">
                  <c:v>49.844610000000024</c:v>
                </c:pt>
                <c:pt idx="576">
                  <c:v>49.844610000000024</c:v>
                </c:pt>
                <c:pt idx="577">
                  <c:v>49.844610000000024</c:v>
                </c:pt>
                <c:pt idx="578">
                  <c:v>49.844610000000024</c:v>
                </c:pt>
                <c:pt idx="579">
                  <c:v>49.844610000000024</c:v>
                </c:pt>
                <c:pt idx="580">
                  <c:v>49.844610000000024</c:v>
                </c:pt>
                <c:pt idx="581">
                  <c:v>49.844610000000024</c:v>
                </c:pt>
                <c:pt idx="582">
                  <c:v>49.844610000000024</c:v>
                </c:pt>
                <c:pt idx="583">
                  <c:v>49.844610000000024</c:v>
                </c:pt>
                <c:pt idx="584">
                  <c:v>49.844610000000024</c:v>
                </c:pt>
                <c:pt idx="585">
                  <c:v>49.844610000000024</c:v>
                </c:pt>
                <c:pt idx="586">
                  <c:v>49.844610000000024</c:v>
                </c:pt>
                <c:pt idx="587">
                  <c:v>49.844610000000024</c:v>
                </c:pt>
                <c:pt idx="588">
                  <c:v>49.844610000000024</c:v>
                </c:pt>
                <c:pt idx="589">
                  <c:v>49.844610000000024</c:v>
                </c:pt>
                <c:pt idx="590">
                  <c:v>49.844610000000024</c:v>
                </c:pt>
                <c:pt idx="591">
                  <c:v>49.844610000000024</c:v>
                </c:pt>
                <c:pt idx="592">
                  <c:v>49.844610000000024</c:v>
                </c:pt>
                <c:pt idx="593">
                  <c:v>49.844610000000024</c:v>
                </c:pt>
                <c:pt idx="594">
                  <c:v>49.844610000000024</c:v>
                </c:pt>
                <c:pt idx="595">
                  <c:v>49.844610000000024</c:v>
                </c:pt>
                <c:pt idx="596">
                  <c:v>49.844610000000024</c:v>
                </c:pt>
                <c:pt idx="597">
                  <c:v>49.844610000000024</c:v>
                </c:pt>
                <c:pt idx="598">
                  <c:v>49.844610000000024</c:v>
                </c:pt>
                <c:pt idx="599">
                  <c:v>49.844610000000024</c:v>
                </c:pt>
                <c:pt idx="600">
                  <c:v>49.844610000000024</c:v>
                </c:pt>
                <c:pt idx="601">
                  <c:v>49.844610000000024</c:v>
                </c:pt>
                <c:pt idx="602">
                  <c:v>49.844610000000024</c:v>
                </c:pt>
                <c:pt idx="603">
                  <c:v>49.844610000000024</c:v>
                </c:pt>
                <c:pt idx="604">
                  <c:v>49.844610000000024</c:v>
                </c:pt>
                <c:pt idx="605">
                  <c:v>49.844610000000024</c:v>
                </c:pt>
                <c:pt idx="606">
                  <c:v>49.844610000000024</c:v>
                </c:pt>
                <c:pt idx="607">
                  <c:v>49.844610000000024</c:v>
                </c:pt>
                <c:pt idx="608">
                  <c:v>49.844610000000024</c:v>
                </c:pt>
                <c:pt idx="609">
                  <c:v>49.844610000000024</c:v>
                </c:pt>
                <c:pt idx="610">
                  <c:v>49.844610000000024</c:v>
                </c:pt>
                <c:pt idx="611">
                  <c:v>49.844610000000024</c:v>
                </c:pt>
                <c:pt idx="612">
                  <c:v>49.844610000000024</c:v>
                </c:pt>
                <c:pt idx="613">
                  <c:v>49.844610000000024</c:v>
                </c:pt>
                <c:pt idx="614">
                  <c:v>49.844610000000024</c:v>
                </c:pt>
                <c:pt idx="615">
                  <c:v>49.844610000000024</c:v>
                </c:pt>
                <c:pt idx="616">
                  <c:v>49.844610000000024</c:v>
                </c:pt>
                <c:pt idx="617">
                  <c:v>49.844610000000024</c:v>
                </c:pt>
                <c:pt idx="618">
                  <c:v>49.844610000000024</c:v>
                </c:pt>
                <c:pt idx="619">
                  <c:v>49.844610000000024</c:v>
                </c:pt>
                <c:pt idx="620">
                  <c:v>49.844610000000024</c:v>
                </c:pt>
                <c:pt idx="621">
                  <c:v>49.844610000000024</c:v>
                </c:pt>
                <c:pt idx="622">
                  <c:v>49.844610000000024</c:v>
                </c:pt>
                <c:pt idx="623">
                  <c:v>49.844610000000024</c:v>
                </c:pt>
                <c:pt idx="624">
                  <c:v>49.844610000000024</c:v>
                </c:pt>
                <c:pt idx="625">
                  <c:v>49.844610000000024</c:v>
                </c:pt>
                <c:pt idx="626">
                  <c:v>49.844610000000024</c:v>
                </c:pt>
                <c:pt idx="627">
                  <c:v>49.844610000000024</c:v>
                </c:pt>
                <c:pt idx="628">
                  <c:v>49.844610000000024</c:v>
                </c:pt>
                <c:pt idx="629">
                  <c:v>49.844610000000024</c:v>
                </c:pt>
                <c:pt idx="630">
                  <c:v>49.844610000000024</c:v>
                </c:pt>
                <c:pt idx="631">
                  <c:v>49.844610000000024</c:v>
                </c:pt>
                <c:pt idx="632">
                  <c:v>49.844610000000024</c:v>
                </c:pt>
                <c:pt idx="633">
                  <c:v>49.844610000000024</c:v>
                </c:pt>
                <c:pt idx="634">
                  <c:v>49.844610000000024</c:v>
                </c:pt>
                <c:pt idx="635">
                  <c:v>49.844610000000024</c:v>
                </c:pt>
                <c:pt idx="636">
                  <c:v>49.844610000000024</c:v>
                </c:pt>
                <c:pt idx="637">
                  <c:v>49.844610000000024</c:v>
                </c:pt>
                <c:pt idx="638">
                  <c:v>49.844610000000024</c:v>
                </c:pt>
                <c:pt idx="639">
                  <c:v>49.844610000000024</c:v>
                </c:pt>
                <c:pt idx="640">
                  <c:v>49.844610000000024</c:v>
                </c:pt>
                <c:pt idx="641">
                  <c:v>49.844610000000024</c:v>
                </c:pt>
                <c:pt idx="642">
                  <c:v>49.844610000000024</c:v>
                </c:pt>
                <c:pt idx="643">
                  <c:v>49.844610000000024</c:v>
                </c:pt>
                <c:pt idx="644">
                  <c:v>49.844610000000024</c:v>
                </c:pt>
                <c:pt idx="645">
                  <c:v>49.844610000000024</c:v>
                </c:pt>
                <c:pt idx="646">
                  <c:v>49.844610000000024</c:v>
                </c:pt>
                <c:pt idx="647">
                  <c:v>49.844610000000024</c:v>
                </c:pt>
                <c:pt idx="648">
                  <c:v>49.844610000000024</c:v>
                </c:pt>
                <c:pt idx="649">
                  <c:v>49.844610000000024</c:v>
                </c:pt>
                <c:pt idx="650">
                  <c:v>49.844610000000024</c:v>
                </c:pt>
                <c:pt idx="651">
                  <c:v>49.844610000000024</c:v>
                </c:pt>
                <c:pt idx="652">
                  <c:v>49.844610000000024</c:v>
                </c:pt>
                <c:pt idx="653">
                  <c:v>49.844610000000024</c:v>
                </c:pt>
                <c:pt idx="654">
                  <c:v>49.844610000000024</c:v>
                </c:pt>
                <c:pt idx="655">
                  <c:v>49.844610000000024</c:v>
                </c:pt>
                <c:pt idx="656">
                  <c:v>49.844610000000024</c:v>
                </c:pt>
                <c:pt idx="657">
                  <c:v>49.844610000000024</c:v>
                </c:pt>
                <c:pt idx="658">
                  <c:v>49.844610000000024</c:v>
                </c:pt>
                <c:pt idx="659">
                  <c:v>49.844610000000024</c:v>
                </c:pt>
                <c:pt idx="660">
                  <c:v>49.844610000000024</c:v>
                </c:pt>
                <c:pt idx="661">
                  <c:v>49.844610000000024</c:v>
                </c:pt>
                <c:pt idx="662">
                  <c:v>49.844610000000024</c:v>
                </c:pt>
                <c:pt idx="663">
                  <c:v>49.844610000000024</c:v>
                </c:pt>
                <c:pt idx="664">
                  <c:v>49.844610000000024</c:v>
                </c:pt>
                <c:pt idx="665">
                  <c:v>49.844610000000024</c:v>
                </c:pt>
                <c:pt idx="666">
                  <c:v>49.844610000000024</c:v>
                </c:pt>
                <c:pt idx="667">
                  <c:v>49.844610000000024</c:v>
                </c:pt>
                <c:pt idx="668">
                  <c:v>49.844610000000024</c:v>
                </c:pt>
                <c:pt idx="669">
                  <c:v>49.844610000000024</c:v>
                </c:pt>
                <c:pt idx="670">
                  <c:v>49.844610000000024</c:v>
                </c:pt>
                <c:pt idx="671">
                  <c:v>49.844610000000024</c:v>
                </c:pt>
                <c:pt idx="672">
                  <c:v>49.844610000000024</c:v>
                </c:pt>
                <c:pt idx="673">
                  <c:v>49.844610000000024</c:v>
                </c:pt>
                <c:pt idx="674">
                  <c:v>49.844610000000024</c:v>
                </c:pt>
                <c:pt idx="675">
                  <c:v>49.844610000000024</c:v>
                </c:pt>
                <c:pt idx="676">
                  <c:v>49.844610000000024</c:v>
                </c:pt>
                <c:pt idx="677">
                  <c:v>49.844610000000024</c:v>
                </c:pt>
                <c:pt idx="678">
                  <c:v>49.844610000000024</c:v>
                </c:pt>
                <c:pt idx="679">
                  <c:v>49.844610000000024</c:v>
                </c:pt>
                <c:pt idx="680">
                  <c:v>49.844610000000024</c:v>
                </c:pt>
                <c:pt idx="681">
                  <c:v>49.844610000000024</c:v>
                </c:pt>
                <c:pt idx="682">
                  <c:v>49.844610000000024</c:v>
                </c:pt>
                <c:pt idx="683">
                  <c:v>49.844610000000024</c:v>
                </c:pt>
                <c:pt idx="684">
                  <c:v>49.844610000000024</c:v>
                </c:pt>
                <c:pt idx="685">
                  <c:v>49.844610000000024</c:v>
                </c:pt>
                <c:pt idx="686">
                  <c:v>49.844610000000024</c:v>
                </c:pt>
                <c:pt idx="687">
                  <c:v>49.844610000000024</c:v>
                </c:pt>
                <c:pt idx="688">
                  <c:v>49.844610000000024</c:v>
                </c:pt>
                <c:pt idx="689">
                  <c:v>49.844610000000024</c:v>
                </c:pt>
                <c:pt idx="690">
                  <c:v>49.844610000000024</c:v>
                </c:pt>
                <c:pt idx="691">
                  <c:v>49.844610000000024</c:v>
                </c:pt>
                <c:pt idx="692">
                  <c:v>49.844610000000024</c:v>
                </c:pt>
                <c:pt idx="693">
                  <c:v>49.844610000000024</c:v>
                </c:pt>
                <c:pt idx="694">
                  <c:v>49.844610000000024</c:v>
                </c:pt>
                <c:pt idx="695">
                  <c:v>49.844610000000024</c:v>
                </c:pt>
                <c:pt idx="696">
                  <c:v>49.844610000000024</c:v>
                </c:pt>
                <c:pt idx="697">
                  <c:v>49.844610000000024</c:v>
                </c:pt>
                <c:pt idx="698">
                  <c:v>49.844610000000024</c:v>
                </c:pt>
                <c:pt idx="699">
                  <c:v>49.844610000000024</c:v>
                </c:pt>
                <c:pt idx="700">
                  <c:v>49.844610000000024</c:v>
                </c:pt>
                <c:pt idx="701">
                  <c:v>49.844610000000024</c:v>
                </c:pt>
                <c:pt idx="702">
                  <c:v>49.844610000000024</c:v>
                </c:pt>
                <c:pt idx="703">
                  <c:v>49.844610000000024</c:v>
                </c:pt>
                <c:pt idx="704">
                  <c:v>49.844610000000024</c:v>
                </c:pt>
                <c:pt idx="705">
                  <c:v>49.844610000000024</c:v>
                </c:pt>
                <c:pt idx="706">
                  <c:v>49.844610000000024</c:v>
                </c:pt>
                <c:pt idx="707">
                  <c:v>49.844610000000024</c:v>
                </c:pt>
                <c:pt idx="708">
                  <c:v>49.844610000000024</c:v>
                </c:pt>
                <c:pt idx="709">
                  <c:v>49.844610000000024</c:v>
                </c:pt>
                <c:pt idx="710">
                  <c:v>49.844610000000024</c:v>
                </c:pt>
                <c:pt idx="711">
                  <c:v>49.844610000000024</c:v>
                </c:pt>
                <c:pt idx="712">
                  <c:v>49.844610000000024</c:v>
                </c:pt>
                <c:pt idx="713">
                  <c:v>49.844610000000024</c:v>
                </c:pt>
                <c:pt idx="714">
                  <c:v>49.844610000000024</c:v>
                </c:pt>
                <c:pt idx="715">
                  <c:v>49.844610000000024</c:v>
                </c:pt>
                <c:pt idx="716">
                  <c:v>49.844610000000024</c:v>
                </c:pt>
                <c:pt idx="717">
                  <c:v>49.844610000000024</c:v>
                </c:pt>
                <c:pt idx="718">
                  <c:v>49.844610000000024</c:v>
                </c:pt>
                <c:pt idx="719">
                  <c:v>49.844610000000024</c:v>
                </c:pt>
                <c:pt idx="720">
                  <c:v>49.844610000000024</c:v>
                </c:pt>
                <c:pt idx="721">
                  <c:v>49.844610000000024</c:v>
                </c:pt>
                <c:pt idx="722">
                  <c:v>49.844610000000024</c:v>
                </c:pt>
                <c:pt idx="723">
                  <c:v>49.844610000000024</c:v>
                </c:pt>
                <c:pt idx="724">
                  <c:v>49.844610000000024</c:v>
                </c:pt>
                <c:pt idx="725">
                  <c:v>49.844610000000024</c:v>
                </c:pt>
                <c:pt idx="726">
                  <c:v>49.844610000000024</c:v>
                </c:pt>
                <c:pt idx="727">
                  <c:v>49.844610000000024</c:v>
                </c:pt>
                <c:pt idx="728">
                  <c:v>49.844610000000024</c:v>
                </c:pt>
                <c:pt idx="729">
                  <c:v>49.844610000000024</c:v>
                </c:pt>
                <c:pt idx="730">
                  <c:v>49.844610000000024</c:v>
                </c:pt>
                <c:pt idx="731">
                  <c:v>49.844610000000024</c:v>
                </c:pt>
                <c:pt idx="732">
                  <c:v>49.844610000000024</c:v>
                </c:pt>
                <c:pt idx="733">
                  <c:v>49.844610000000024</c:v>
                </c:pt>
                <c:pt idx="734">
                  <c:v>49.844610000000024</c:v>
                </c:pt>
                <c:pt idx="735">
                  <c:v>49.844610000000024</c:v>
                </c:pt>
                <c:pt idx="736">
                  <c:v>49.844610000000024</c:v>
                </c:pt>
                <c:pt idx="737">
                  <c:v>49.844610000000024</c:v>
                </c:pt>
                <c:pt idx="738">
                  <c:v>49.844610000000024</c:v>
                </c:pt>
                <c:pt idx="739">
                  <c:v>49.844610000000024</c:v>
                </c:pt>
                <c:pt idx="740">
                  <c:v>49.844610000000024</c:v>
                </c:pt>
                <c:pt idx="741">
                  <c:v>49.844610000000024</c:v>
                </c:pt>
                <c:pt idx="742">
                  <c:v>49.844610000000024</c:v>
                </c:pt>
                <c:pt idx="743">
                  <c:v>49.844610000000024</c:v>
                </c:pt>
                <c:pt idx="744">
                  <c:v>49.844610000000024</c:v>
                </c:pt>
                <c:pt idx="745">
                  <c:v>49.844610000000024</c:v>
                </c:pt>
                <c:pt idx="746">
                  <c:v>49.844610000000024</c:v>
                </c:pt>
                <c:pt idx="747">
                  <c:v>49.844610000000024</c:v>
                </c:pt>
                <c:pt idx="748">
                  <c:v>49.844610000000024</c:v>
                </c:pt>
                <c:pt idx="749">
                  <c:v>49.844610000000024</c:v>
                </c:pt>
                <c:pt idx="750">
                  <c:v>49.844610000000024</c:v>
                </c:pt>
                <c:pt idx="751">
                  <c:v>49.844610000000024</c:v>
                </c:pt>
                <c:pt idx="752">
                  <c:v>49.844610000000024</c:v>
                </c:pt>
                <c:pt idx="753">
                  <c:v>49.844610000000024</c:v>
                </c:pt>
                <c:pt idx="754">
                  <c:v>49.844610000000024</c:v>
                </c:pt>
                <c:pt idx="755">
                  <c:v>49.844610000000024</c:v>
                </c:pt>
                <c:pt idx="756">
                  <c:v>49.844610000000024</c:v>
                </c:pt>
                <c:pt idx="757">
                  <c:v>49.844610000000024</c:v>
                </c:pt>
                <c:pt idx="758">
                  <c:v>49.844610000000024</c:v>
                </c:pt>
                <c:pt idx="759">
                  <c:v>49.844610000000024</c:v>
                </c:pt>
                <c:pt idx="760">
                  <c:v>49.844610000000024</c:v>
                </c:pt>
                <c:pt idx="761">
                  <c:v>49.844610000000024</c:v>
                </c:pt>
                <c:pt idx="762">
                  <c:v>49.844610000000024</c:v>
                </c:pt>
                <c:pt idx="763">
                  <c:v>49.844610000000024</c:v>
                </c:pt>
                <c:pt idx="764">
                  <c:v>49.844610000000024</c:v>
                </c:pt>
                <c:pt idx="765">
                  <c:v>49.844610000000024</c:v>
                </c:pt>
                <c:pt idx="766">
                  <c:v>49.844610000000024</c:v>
                </c:pt>
                <c:pt idx="767">
                  <c:v>49.844610000000024</c:v>
                </c:pt>
                <c:pt idx="768">
                  <c:v>49.844610000000024</c:v>
                </c:pt>
                <c:pt idx="769">
                  <c:v>49.844610000000024</c:v>
                </c:pt>
                <c:pt idx="770">
                  <c:v>49.844610000000024</c:v>
                </c:pt>
                <c:pt idx="771">
                  <c:v>49.844610000000024</c:v>
                </c:pt>
                <c:pt idx="772">
                  <c:v>49.844610000000024</c:v>
                </c:pt>
                <c:pt idx="773">
                  <c:v>49.844610000000024</c:v>
                </c:pt>
                <c:pt idx="774">
                  <c:v>49.844610000000024</c:v>
                </c:pt>
                <c:pt idx="775">
                  <c:v>49.844610000000024</c:v>
                </c:pt>
                <c:pt idx="776">
                  <c:v>49.844610000000024</c:v>
                </c:pt>
                <c:pt idx="777">
                  <c:v>49.844610000000024</c:v>
                </c:pt>
                <c:pt idx="778">
                  <c:v>49.844610000000024</c:v>
                </c:pt>
                <c:pt idx="779">
                  <c:v>49.844610000000024</c:v>
                </c:pt>
                <c:pt idx="780">
                  <c:v>49.844610000000024</c:v>
                </c:pt>
                <c:pt idx="781">
                  <c:v>49.844610000000024</c:v>
                </c:pt>
                <c:pt idx="782">
                  <c:v>49.844610000000024</c:v>
                </c:pt>
                <c:pt idx="783">
                  <c:v>49.844610000000024</c:v>
                </c:pt>
                <c:pt idx="784">
                  <c:v>49.844610000000024</c:v>
                </c:pt>
                <c:pt idx="785">
                  <c:v>49.844610000000024</c:v>
                </c:pt>
                <c:pt idx="786">
                  <c:v>49.844610000000024</c:v>
                </c:pt>
                <c:pt idx="787">
                  <c:v>49.844610000000024</c:v>
                </c:pt>
                <c:pt idx="788">
                  <c:v>49.844610000000024</c:v>
                </c:pt>
                <c:pt idx="789">
                  <c:v>49.844610000000024</c:v>
                </c:pt>
                <c:pt idx="790">
                  <c:v>49.844610000000024</c:v>
                </c:pt>
                <c:pt idx="791">
                  <c:v>49.844610000000024</c:v>
                </c:pt>
                <c:pt idx="792">
                  <c:v>49.844610000000024</c:v>
                </c:pt>
                <c:pt idx="793">
                  <c:v>49.844610000000024</c:v>
                </c:pt>
                <c:pt idx="794">
                  <c:v>49.844610000000024</c:v>
                </c:pt>
                <c:pt idx="795">
                  <c:v>49.844610000000024</c:v>
                </c:pt>
                <c:pt idx="796">
                  <c:v>49.844610000000024</c:v>
                </c:pt>
                <c:pt idx="797">
                  <c:v>49.844610000000024</c:v>
                </c:pt>
                <c:pt idx="798">
                  <c:v>49.844610000000024</c:v>
                </c:pt>
                <c:pt idx="799">
                  <c:v>49.844610000000024</c:v>
                </c:pt>
                <c:pt idx="800">
                  <c:v>49.844610000000024</c:v>
                </c:pt>
                <c:pt idx="801">
                  <c:v>49.844610000000024</c:v>
                </c:pt>
                <c:pt idx="802">
                  <c:v>49.844610000000024</c:v>
                </c:pt>
                <c:pt idx="803">
                  <c:v>49.844610000000024</c:v>
                </c:pt>
                <c:pt idx="804">
                  <c:v>49.844610000000024</c:v>
                </c:pt>
                <c:pt idx="805">
                  <c:v>49.844610000000024</c:v>
                </c:pt>
                <c:pt idx="806">
                  <c:v>49.844610000000024</c:v>
                </c:pt>
                <c:pt idx="807">
                  <c:v>49.844610000000024</c:v>
                </c:pt>
                <c:pt idx="808">
                  <c:v>49.844610000000024</c:v>
                </c:pt>
                <c:pt idx="809">
                  <c:v>49.844610000000024</c:v>
                </c:pt>
                <c:pt idx="810">
                  <c:v>49.844610000000024</c:v>
                </c:pt>
                <c:pt idx="811">
                  <c:v>49.844610000000024</c:v>
                </c:pt>
                <c:pt idx="812">
                  <c:v>49.844610000000024</c:v>
                </c:pt>
                <c:pt idx="813">
                  <c:v>49.844610000000024</c:v>
                </c:pt>
                <c:pt idx="814">
                  <c:v>49.844610000000024</c:v>
                </c:pt>
                <c:pt idx="815">
                  <c:v>49.844610000000024</c:v>
                </c:pt>
                <c:pt idx="816">
                  <c:v>49.844610000000024</c:v>
                </c:pt>
                <c:pt idx="817">
                  <c:v>49.844610000000024</c:v>
                </c:pt>
                <c:pt idx="818">
                  <c:v>49.844610000000024</c:v>
                </c:pt>
                <c:pt idx="819">
                  <c:v>49.844610000000024</c:v>
                </c:pt>
                <c:pt idx="820">
                  <c:v>49.844610000000024</c:v>
                </c:pt>
                <c:pt idx="821">
                  <c:v>49.844610000000024</c:v>
                </c:pt>
                <c:pt idx="822">
                  <c:v>49.844610000000024</c:v>
                </c:pt>
                <c:pt idx="823">
                  <c:v>49.844610000000024</c:v>
                </c:pt>
                <c:pt idx="824">
                  <c:v>49.844610000000024</c:v>
                </c:pt>
                <c:pt idx="825">
                  <c:v>49.844610000000024</c:v>
                </c:pt>
                <c:pt idx="826">
                  <c:v>49.844610000000024</c:v>
                </c:pt>
                <c:pt idx="827">
                  <c:v>49.844610000000024</c:v>
                </c:pt>
                <c:pt idx="828">
                  <c:v>49.844610000000024</c:v>
                </c:pt>
                <c:pt idx="829">
                  <c:v>49.844610000000024</c:v>
                </c:pt>
                <c:pt idx="830">
                  <c:v>49.844610000000024</c:v>
                </c:pt>
                <c:pt idx="831">
                  <c:v>49.844610000000024</c:v>
                </c:pt>
                <c:pt idx="832">
                  <c:v>49.844610000000024</c:v>
                </c:pt>
                <c:pt idx="833">
                  <c:v>49.844610000000024</c:v>
                </c:pt>
                <c:pt idx="834">
                  <c:v>49.844610000000024</c:v>
                </c:pt>
                <c:pt idx="835">
                  <c:v>49.844610000000024</c:v>
                </c:pt>
                <c:pt idx="836">
                  <c:v>49.844610000000024</c:v>
                </c:pt>
                <c:pt idx="837">
                  <c:v>49.844610000000024</c:v>
                </c:pt>
                <c:pt idx="838">
                  <c:v>49.844610000000024</c:v>
                </c:pt>
                <c:pt idx="839">
                  <c:v>49.844610000000024</c:v>
                </c:pt>
                <c:pt idx="840">
                  <c:v>49.844610000000024</c:v>
                </c:pt>
                <c:pt idx="841">
                  <c:v>49.844610000000024</c:v>
                </c:pt>
                <c:pt idx="842">
                  <c:v>49.844610000000024</c:v>
                </c:pt>
                <c:pt idx="843">
                  <c:v>49.844610000000024</c:v>
                </c:pt>
                <c:pt idx="844">
                  <c:v>49.844610000000024</c:v>
                </c:pt>
                <c:pt idx="845">
                  <c:v>49.844610000000024</c:v>
                </c:pt>
                <c:pt idx="846">
                  <c:v>49.844610000000024</c:v>
                </c:pt>
                <c:pt idx="847">
                  <c:v>49.844610000000024</c:v>
                </c:pt>
                <c:pt idx="848">
                  <c:v>49.844610000000024</c:v>
                </c:pt>
                <c:pt idx="849">
                  <c:v>49.844610000000024</c:v>
                </c:pt>
                <c:pt idx="850">
                  <c:v>49.844610000000024</c:v>
                </c:pt>
                <c:pt idx="851">
                  <c:v>49.844610000000024</c:v>
                </c:pt>
                <c:pt idx="852">
                  <c:v>49.844610000000024</c:v>
                </c:pt>
                <c:pt idx="853">
                  <c:v>49.844610000000024</c:v>
                </c:pt>
                <c:pt idx="854">
                  <c:v>49.844610000000024</c:v>
                </c:pt>
                <c:pt idx="855">
                  <c:v>49.844610000000024</c:v>
                </c:pt>
                <c:pt idx="856">
                  <c:v>49.844610000000024</c:v>
                </c:pt>
                <c:pt idx="857">
                  <c:v>49.844610000000024</c:v>
                </c:pt>
                <c:pt idx="858">
                  <c:v>49.844610000000024</c:v>
                </c:pt>
                <c:pt idx="859">
                  <c:v>49.844610000000024</c:v>
                </c:pt>
                <c:pt idx="860">
                  <c:v>49.844610000000024</c:v>
                </c:pt>
                <c:pt idx="861">
                  <c:v>49.844610000000024</c:v>
                </c:pt>
                <c:pt idx="862">
                  <c:v>49.844610000000024</c:v>
                </c:pt>
                <c:pt idx="863">
                  <c:v>49.844610000000024</c:v>
                </c:pt>
                <c:pt idx="864">
                  <c:v>49.844610000000024</c:v>
                </c:pt>
                <c:pt idx="865">
                  <c:v>49.844610000000024</c:v>
                </c:pt>
                <c:pt idx="866">
                  <c:v>49.844610000000024</c:v>
                </c:pt>
                <c:pt idx="867">
                  <c:v>49.844610000000024</c:v>
                </c:pt>
                <c:pt idx="868">
                  <c:v>49.844610000000024</c:v>
                </c:pt>
                <c:pt idx="869">
                  <c:v>49.844610000000024</c:v>
                </c:pt>
                <c:pt idx="870">
                  <c:v>49.844610000000024</c:v>
                </c:pt>
                <c:pt idx="871">
                  <c:v>49.844610000000024</c:v>
                </c:pt>
                <c:pt idx="872">
                  <c:v>49.844610000000024</c:v>
                </c:pt>
                <c:pt idx="873">
                  <c:v>49.844610000000024</c:v>
                </c:pt>
                <c:pt idx="874">
                  <c:v>49.844610000000024</c:v>
                </c:pt>
                <c:pt idx="875">
                  <c:v>49.844610000000024</c:v>
                </c:pt>
                <c:pt idx="876">
                  <c:v>49.844610000000024</c:v>
                </c:pt>
                <c:pt idx="877">
                  <c:v>49.844610000000024</c:v>
                </c:pt>
                <c:pt idx="878">
                  <c:v>49.844610000000024</c:v>
                </c:pt>
                <c:pt idx="879">
                  <c:v>49.844610000000024</c:v>
                </c:pt>
                <c:pt idx="880">
                  <c:v>49.844610000000024</c:v>
                </c:pt>
                <c:pt idx="881">
                  <c:v>49.844610000000024</c:v>
                </c:pt>
                <c:pt idx="882">
                  <c:v>49.844610000000024</c:v>
                </c:pt>
                <c:pt idx="883">
                  <c:v>49.844610000000024</c:v>
                </c:pt>
                <c:pt idx="884">
                  <c:v>49.844610000000024</c:v>
                </c:pt>
                <c:pt idx="885">
                  <c:v>49.844610000000024</c:v>
                </c:pt>
                <c:pt idx="886">
                  <c:v>49.844610000000024</c:v>
                </c:pt>
                <c:pt idx="887">
                  <c:v>49.844610000000024</c:v>
                </c:pt>
                <c:pt idx="888">
                  <c:v>49.844610000000024</c:v>
                </c:pt>
                <c:pt idx="889">
                  <c:v>49.844610000000024</c:v>
                </c:pt>
                <c:pt idx="890">
                  <c:v>49.844610000000024</c:v>
                </c:pt>
                <c:pt idx="891">
                  <c:v>49.844610000000024</c:v>
                </c:pt>
                <c:pt idx="892">
                  <c:v>49.844610000000024</c:v>
                </c:pt>
                <c:pt idx="893">
                  <c:v>49.844610000000024</c:v>
                </c:pt>
                <c:pt idx="894">
                  <c:v>49.844610000000024</c:v>
                </c:pt>
                <c:pt idx="895">
                  <c:v>49.844610000000024</c:v>
                </c:pt>
                <c:pt idx="896">
                  <c:v>49.844610000000024</c:v>
                </c:pt>
                <c:pt idx="897">
                  <c:v>49.844610000000024</c:v>
                </c:pt>
                <c:pt idx="898">
                  <c:v>49.844610000000024</c:v>
                </c:pt>
                <c:pt idx="899">
                  <c:v>49.844610000000024</c:v>
                </c:pt>
                <c:pt idx="900">
                  <c:v>49.844610000000024</c:v>
                </c:pt>
                <c:pt idx="901">
                  <c:v>49.844610000000024</c:v>
                </c:pt>
                <c:pt idx="902">
                  <c:v>49.844610000000024</c:v>
                </c:pt>
                <c:pt idx="903">
                  <c:v>49.844610000000024</c:v>
                </c:pt>
                <c:pt idx="904">
                  <c:v>49.844610000000024</c:v>
                </c:pt>
                <c:pt idx="905">
                  <c:v>49.844610000000024</c:v>
                </c:pt>
                <c:pt idx="906">
                  <c:v>49.844610000000024</c:v>
                </c:pt>
                <c:pt idx="907">
                  <c:v>49.844610000000024</c:v>
                </c:pt>
                <c:pt idx="908">
                  <c:v>49.844610000000024</c:v>
                </c:pt>
                <c:pt idx="909">
                  <c:v>49.844610000000024</c:v>
                </c:pt>
                <c:pt idx="910">
                  <c:v>49.844610000000024</c:v>
                </c:pt>
                <c:pt idx="911">
                  <c:v>49.844610000000024</c:v>
                </c:pt>
                <c:pt idx="912">
                  <c:v>49.844610000000024</c:v>
                </c:pt>
                <c:pt idx="913">
                  <c:v>49.844610000000024</c:v>
                </c:pt>
                <c:pt idx="914">
                  <c:v>49.844610000000024</c:v>
                </c:pt>
                <c:pt idx="915">
                  <c:v>49.844610000000024</c:v>
                </c:pt>
                <c:pt idx="916">
                  <c:v>49.844610000000024</c:v>
                </c:pt>
                <c:pt idx="917">
                  <c:v>49.844610000000024</c:v>
                </c:pt>
                <c:pt idx="918">
                  <c:v>49.844610000000024</c:v>
                </c:pt>
                <c:pt idx="919">
                  <c:v>49.844610000000024</c:v>
                </c:pt>
                <c:pt idx="920">
                  <c:v>49.844610000000024</c:v>
                </c:pt>
                <c:pt idx="921">
                  <c:v>49.844610000000024</c:v>
                </c:pt>
                <c:pt idx="922">
                  <c:v>49.844610000000024</c:v>
                </c:pt>
                <c:pt idx="923">
                  <c:v>49.844610000000024</c:v>
                </c:pt>
                <c:pt idx="924">
                  <c:v>49.844610000000024</c:v>
                </c:pt>
                <c:pt idx="925">
                  <c:v>49.844610000000024</c:v>
                </c:pt>
                <c:pt idx="926">
                  <c:v>49.844610000000024</c:v>
                </c:pt>
                <c:pt idx="927">
                  <c:v>49.844610000000024</c:v>
                </c:pt>
                <c:pt idx="928">
                  <c:v>49.844610000000024</c:v>
                </c:pt>
                <c:pt idx="929">
                  <c:v>49.844610000000024</c:v>
                </c:pt>
                <c:pt idx="930">
                  <c:v>49.844610000000024</c:v>
                </c:pt>
                <c:pt idx="931">
                  <c:v>49.844610000000024</c:v>
                </c:pt>
                <c:pt idx="932">
                  <c:v>49.844610000000024</c:v>
                </c:pt>
                <c:pt idx="933">
                  <c:v>49.844610000000024</c:v>
                </c:pt>
                <c:pt idx="934">
                  <c:v>49.844610000000024</c:v>
                </c:pt>
                <c:pt idx="935">
                  <c:v>49.844610000000024</c:v>
                </c:pt>
                <c:pt idx="936">
                  <c:v>49.844610000000024</c:v>
                </c:pt>
                <c:pt idx="937">
                  <c:v>49.844610000000024</c:v>
                </c:pt>
                <c:pt idx="938">
                  <c:v>49.844610000000024</c:v>
                </c:pt>
                <c:pt idx="939">
                  <c:v>49.844610000000024</c:v>
                </c:pt>
                <c:pt idx="940">
                  <c:v>49.844610000000024</c:v>
                </c:pt>
                <c:pt idx="941">
                  <c:v>49.844610000000024</c:v>
                </c:pt>
                <c:pt idx="942">
                  <c:v>49.844610000000024</c:v>
                </c:pt>
                <c:pt idx="943">
                  <c:v>49.844610000000024</c:v>
                </c:pt>
                <c:pt idx="944">
                  <c:v>49.844610000000024</c:v>
                </c:pt>
                <c:pt idx="945">
                  <c:v>49.844610000000024</c:v>
                </c:pt>
                <c:pt idx="946">
                  <c:v>49.844610000000024</c:v>
                </c:pt>
                <c:pt idx="947">
                  <c:v>49.844610000000024</c:v>
                </c:pt>
                <c:pt idx="948">
                  <c:v>49.844610000000024</c:v>
                </c:pt>
                <c:pt idx="949">
                  <c:v>49.844610000000024</c:v>
                </c:pt>
                <c:pt idx="950">
                  <c:v>49.844610000000024</c:v>
                </c:pt>
                <c:pt idx="951">
                  <c:v>49.844610000000024</c:v>
                </c:pt>
                <c:pt idx="952">
                  <c:v>49.844610000000024</c:v>
                </c:pt>
                <c:pt idx="953">
                  <c:v>49.844610000000024</c:v>
                </c:pt>
                <c:pt idx="954">
                  <c:v>49.844610000000024</c:v>
                </c:pt>
                <c:pt idx="955">
                  <c:v>49.844610000000024</c:v>
                </c:pt>
                <c:pt idx="956">
                  <c:v>49.844610000000024</c:v>
                </c:pt>
                <c:pt idx="957">
                  <c:v>49.844610000000024</c:v>
                </c:pt>
                <c:pt idx="958">
                  <c:v>49.844610000000024</c:v>
                </c:pt>
                <c:pt idx="959">
                  <c:v>49.844610000000024</c:v>
                </c:pt>
                <c:pt idx="960">
                  <c:v>49.844610000000024</c:v>
                </c:pt>
                <c:pt idx="961">
                  <c:v>49.844610000000024</c:v>
                </c:pt>
                <c:pt idx="962">
                  <c:v>49.844610000000024</c:v>
                </c:pt>
                <c:pt idx="963">
                  <c:v>49.844610000000024</c:v>
                </c:pt>
                <c:pt idx="964">
                  <c:v>49.844610000000024</c:v>
                </c:pt>
                <c:pt idx="965">
                  <c:v>49.844610000000024</c:v>
                </c:pt>
                <c:pt idx="966">
                  <c:v>49.844610000000024</c:v>
                </c:pt>
                <c:pt idx="967">
                  <c:v>49.844610000000024</c:v>
                </c:pt>
                <c:pt idx="968">
                  <c:v>49.844610000000024</c:v>
                </c:pt>
                <c:pt idx="969">
                  <c:v>49.844610000000024</c:v>
                </c:pt>
                <c:pt idx="970">
                  <c:v>49.844610000000024</c:v>
                </c:pt>
                <c:pt idx="971">
                  <c:v>49.844610000000024</c:v>
                </c:pt>
                <c:pt idx="972">
                  <c:v>49.844610000000024</c:v>
                </c:pt>
                <c:pt idx="973">
                  <c:v>49.844610000000024</c:v>
                </c:pt>
                <c:pt idx="974">
                  <c:v>49.844610000000024</c:v>
                </c:pt>
                <c:pt idx="975">
                  <c:v>49.844610000000024</c:v>
                </c:pt>
                <c:pt idx="976">
                  <c:v>49.844610000000024</c:v>
                </c:pt>
                <c:pt idx="977">
                  <c:v>49.844610000000024</c:v>
                </c:pt>
                <c:pt idx="978">
                  <c:v>49.844610000000024</c:v>
                </c:pt>
                <c:pt idx="979">
                  <c:v>49.844610000000024</c:v>
                </c:pt>
                <c:pt idx="980">
                  <c:v>49.844610000000024</c:v>
                </c:pt>
                <c:pt idx="981">
                  <c:v>49.844610000000024</c:v>
                </c:pt>
                <c:pt idx="982">
                  <c:v>49.844610000000024</c:v>
                </c:pt>
                <c:pt idx="983">
                  <c:v>49.844610000000024</c:v>
                </c:pt>
                <c:pt idx="984">
                  <c:v>49.844610000000024</c:v>
                </c:pt>
                <c:pt idx="985">
                  <c:v>49.844610000000024</c:v>
                </c:pt>
                <c:pt idx="986">
                  <c:v>49.844610000000024</c:v>
                </c:pt>
                <c:pt idx="987">
                  <c:v>49.844610000000024</c:v>
                </c:pt>
                <c:pt idx="988">
                  <c:v>49.844610000000024</c:v>
                </c:pt>
                <c:pt idx="989">
                  <c:v>49.844610000000024</c:v>
                </c:pt>
                <c:pt idx="990">
                  <c:v>49.844610000000024</c:v>
                </c:pt>
                <c:pt idx="991">
                  <c:v>49.844610000000024</c:v>
                </c:pt>
                <c:pt idx="992">
                  <c:v>49.844610000000024</c:v>
                </c:pt>
                <c:pt idx="993">
                  <c:v>49.844610000000024</c:v>
                </c:pt>
                <c:pt idx="994">
                  <c:v>49.844610000000024</c:v>
                </c:pt>
                <c:pt idx="995">
                  <c:v>49.844610000000024</c:v>
                </c:pt>
                <c:pt idx="996">
                  <c:v>49.844610000000024</c:v>
                </c:pt>
                <c:pt idx="997">
                  <c:v>49.844610000000024</c:v>
                </c:pt>
                <c:pt idx="998">
                  <c:v>49.844610000000024</c:v>
                </c:pt>
                <c:pt idx="999">
                  <c:v>49.844610000000024</c:v>
                </c:pt>
                <c:pt idx="1000">
                  <c:v>49.844610000000024</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Calculs!$W$4:$W$1004</c:f>
              <c:numCache>
                <c:formatCode>0.00</c:formatCode>
                <c:ptCount val="1001"/>
                <c:pt idx="0">
                  <c:v>111.75571251670374</c:v>
                </c:pt>
                <c:pt idx="1">
                  <c:v>111.33738573498182</c:v>
                </c:pt>
                <c:pt idx="2">
                  <c:v>110.92099109864168</c:v>
                </c:pt>
                <c:pt idx="3">
                  <c:v>110.50651676299438</c:v>
                </c:pt>
                <c:pt idx="4">
                  <c:v>110.09395097515426</c:v>
                </c:pt>
                <c:pt idx="5">
                  <c:v>109.68328207318277</c:v>
                </c:pt>
                <c:pt idx="6">
                  <c:v>109.27449848524174</c:v>
                </c:pt>
                <c:pt idx="7">
                  <c:v>108.86758872875595</c:v>
                </c:pt>
                <c:pt idx="8">
                  <c:v>108.46254140958465</c:v>
                </c:pt>
                <c:pt idx="9">
                  <c:v>108.05934522120215</c:v>
                </c:pt>
                <c:pt idx="10">
                  <c:v>107.65798894388723</c:v>
                </c:pt>
                <c:pt idx="11">
                  <c:v>107.25845905919924</c:v>
                </c:pt>
                <c:pt idx="12">
                  <c:v>106.86074220915188</c:v>
                </c:pt>
                <c:pt idx="13">
                  <c:v>106.46482756967752</c:v>
                </c:pt>
                <c:pt idx="14">
                  <c:v>106.07070439785601</c:v>
                </c:pt>
                <c:pt idx="15">
                  <c:v>105.67836203118505</c:v>
                </c:pt>
                <c:pt idx="16">
                  <c:v>105.28778988685778</c:v>
                </c:pt>
                <c:pt idx="17">
                  <c:v>104.89897746104856</c:v>
                </c:pt>
                <c:pt idx="18">
                  <c:v>104.51191432820541</c:v>
                </c:pt>
                <c:pt idx="19">
                  <c:v>104.1265901403507</c:v>
                </c:pt>
                <c:pt idx="20">
                  <c:v>103.74299462638861</c:v>
                </c:pt>
                <c:pt idx="21">
                  <c:v>103.36111876186344</c:v>
                </c:pt>
                <c:pt idx="22">
                  <c:v>102.98095356195185</c:v>
                </c:pt>
                <c:pt idx="23">
                  <c:v>102.60248891542878</c:v>
                </c:pt>
                <c:pt idx="24">
                  <c:v>102.22571478642638</c:v>
                </c:pt>
                <c:pt idx="25">
                  <c:v>101.85062121375914</c:v>
                </c:pt>
                <c:pt idx="26">
                  <c:v>101.47719831025636</c:v>
                </c:pt>
                <c:pt idx="27">
                  <c:v>101.10543626210139</c:v>
                </c:pt>
                <c:pt idx="28">
                  <c:v>100.73532532817805</c:v>
                </c:pt>
                <c:pt idx="29">
                  <c:v>100.36685583942332</c:v>
                </c:pt>
                <c:pt idx="30">
                  <c:v>100.00001819818726</c:v>
                </c:pt>
                <c:pt idx="31">
                  <c:v>99.634802877599384</c:v>
                </c:pt>
                <c:pt idx="32">
                  <c:v>99.271200420941653</c:v>
                </c:pt>
                <c:pt idx="33">
                  <c:v>98.909201441027818</c:v>
                </c:pt>
                <c:pt idx="34">
                  <c:v>98.548796619589339</c:v>
                </c:pt>
                <c:pt idx="35">
                  <c:v>98.189976706667522</c:v>
                </c:pt>
                <c:pt idx="36">
                  <c:v>97.832732520012158</c:v>
                </c:pt>
                <c:pt idx="37">
                  <c:v>97.477054944485758</c:v>
                </c:pt>
                <c:pt idx="38">
                  <c:v>97.122934931474845</c:v>
                </c:pt>
                <c:pt idx="39">
                  <c:v>96.770363498306281</c:v>
                </c:pt>
                <c:pt idx="40">
                  <c:v>96.419331727670382</c:v>
                </c:pt>
                <c:pt idx="41">
                  <c:v>96.069830767049297</c:v>
                </c:pt>
                <c:pt idx="42">
                  <c:v>95.721851828151813</c:v>
                </c:pt>
                <c:pt idx="43">
                  <c:v>95.375386186353438</c:v>
                </c:pt>
                <c:pt idx="44">
                  <c:v>95.030425180142345</c:v>
                </c:pt>
                <c:pt idx="45">
                  <c:v>94.686960210571158</c:v>
                </c:pt>
                <c:pt idx="46">
                  <c:v>94.34498274071403</c:v>
                </c:pt>
                <c:pt idx="47">
                  <c:v>94.004484295129203</c:v>
                </c:pt>
                <c:pt idx="48">
                  <c:v>93.665456459327331</c:v>
                </c:pt>
                <c:pt idx="49">
                  <c:v>93.327890879244876</c:v>
                </c:pt>
                <c:pt idx="50">
                  <c:v>92.991779260722737</c:v>
                </c:pt>
                <c:pt idx="51">
                  <c:v>92.657113368990693</c:v>
                </c:pt>
                <c:pt idx="52">
                  <c:v>92.323885028156198</c:v>
                </c:pt>
                <c:pt idx="53">
                  <c:v>91.99208612069917</c:v>
                </c:pt>
                <c:pt idx="54">
                  <c:v>91.661708586971088</c:v>
                </c:pt>
                <c:pt idx="55">
                  <c:v>91.332744424699754</c:v>
                </c:pt>
                <c:pt idx="56">
                  <c:v>91.005185688498457</c:v>
                </c:pt>
                <c:pt idx="57">
                  <c:v>90.679024489380538</c:v>
                </c:pt>
                <c:pt idx="58">
                  <c:v>90.354252994278355</c:v>
                </c:pt>
                <c:pt idx="59">
                  <c:v>90.030863425567318</c:v>
                </c:pt>
                <c:pt idx="60">
                  <c:v>89.708848060594505</c:v>
                </c:pt>
                <c:pt idx="61">
                  <c:v>89.388199231212312</c:v>
                </c:pt>
                <c:pt idx="62">
                  <c:v>89.068909323316049</c:v>
                </c:pt>
                <c:pt idx="63">
                  <c:v>88.750970776386836</c:v>
                </c:pt>
                <c:pt idx="64">
                  <c:v>88.434376083038472</c:v>
                </c:pt>
                <c:pt idx="65">
                  <c:v>88.119117788569085</c:v>
                </c:pt>
                <c:pt idx="66">
                  <c:v>87.805188490517395</c:v>
                </c:pt>
                <c:pt idx="67">
                  <c:v>87.492580838222466</c:v>
                </c:pt>
                <c:pt idx="68">
                  <c:v>87.181287532389035</c:v>
                </c:pt>
                <c:pt idx="69">
                  <c:v>86.871301324656017</c:v>
                </c:pt>
                <c:pt idx="70">
                  <c:v>86.562615017170017</c:v>
                </c:pt>
                <c:pt idx="71">
                  <c:v>86.255221462162368</c:v>
                </c:pt>
                <c:pt idx="72">
                  <c:v>85.949113561531007</c:v>
                </c:pt>
                <c:pt idx="73">
                  <c:v>85.644284266425672</c:v>
                </c:pt>
                <c:pt idx="74">
                  <c:v>85.340726576837838</c:v>
                </c:pt>
                <c:pt idx="75">
                  <c:v>85.038433541194095</c:v>
                </c:pt>
                <c:pt idx="76">
                  <c:v>84.73739825595392</c:v>
                </c:pt>
                <c:pt idx="77">
                  <c:v>84.437613865211091</c:v>
                </c:pt>
                <c:pt idx="78">
                  <c:v>84.13907356029884</c:v>
                </c:pt>
                <c:pt idx="79">
                  <c:v>83.841770579399366</c:v>
                </c:pt>
                <c:pt idx="80">
                  <c:v>83.545698207156462</c:v>
                </c:pt>
                <c:pt idx="81">
                  <c:v>83.250849774292305</c:v>
                </c:pt>
                <c:pt idx="82">
                  <c:v>82.95721865722787</c:v>
                </c:pt>
                <c:pt idx="83">
                  <c:v>82.664798277706979</c:v>
                </c:pt>
                <c:pt idx="84">
                  <c:v>82.373582102423711</c:v>
                </c:pt>
                <c:pt idx="85">
                  <c:v>82.083563642653971</c:v>
                </c:pt>
                <c:pt idx="86">
                  <c:v>81.794736453889854</c:v>
                </c:pt>
                <c:pt idx="87">
                  <c:v>81.507094135478255</c:v>
                </c:pt>
                <c:pt idx="88">
                  <c:v>81.220630330262381</c:v>
                </c:pt>
                <c:pt idx="89">
                  <c:v>80.935338724226796</c:v>
                </c:pt>
                <c:pt idx="90">
                  <c:v>80.651213046146196</c:v>
                </c:pt>
                <c:pt idx="91">
                  <c:v>80.36824706723695</c:v>
                </c:pt>
                <c:pt idx="92">
                  <c:v>80.086434600812552</c:v>
                </c:pt>
                <c:pt idx="93">
                  <c:v>79.805769501941853</c:v>
                </c:pt>
                <c:pt idx="94">
                  <c:v>79.526245667110814</c:v>
                </c:pt>
                <c:pt idx="95">
                  <c:v>79.247857033887428</c:v>
                </c:pt>
                <c:pt idx="96">
                  <c:v>78.970597580589725</c:v>
                </c:pt>
                <c:pt idx="97">
                  <c:v>78.69446132595688</c:v>
                </c:pt>
                <c:pt idx="98">
                  <c:v>78.419442328823749</c:v>
                </c:pt>
                <c:pt idx="99">
                  <c:v>78.145534687797877</c:v>
                </c:pt>
                <c:pt idx="100">
                  <c:v>77.872732540940234</c:v>
                </c:pt>
                <c:pt idx="101">
                  <c:v>75.179770202126832</c:v>
                </c:pt>
                <c:pt idx="102">
                  <c:v>72.593517499440679</c:v>
                </c:pt>
                <c:pt idx="103">
                  <c:v>70.108514469444884</c:v>
                </c:pt>
                <c:pt idx="104">
                  <c:v>67.719651577231957</c:v>
                </c:pt>
                <c:pt idx="105">
                  <c:v>65.422142994602694</c:v>
                </c:pt>
                <c:pt idx="106">
                  <c:v>63.211502235836022</c:v>
                </c:pt>
                <c:pt idx="107">
                  <c:v>61.083519915649511</c:v>
                </c:pt>
                <c:pt idx="108">
                  <c:v>59.034243420129442</c:v>
                </c:pt>
                <c:pt idx="109">
                  <c:v>57.059958304385205</c:v>
                </c:pt>
                <c:pt idx="110">
                  <c:v>55.157171250885575</c:v>
                </c:pt>
                <c:pt idx="111">
                  <c:v>53.322594440225529</c:v>
                </c:pt>
                <c:pt idx="112">
                  <c:v>51.553131201766192</c:v>
                </c:pt>
                <c:pt idx="113">
                  <c:v>49.845862825457189</c:v>
                </c:pt>
                <c:pt idx="114">
                  <c:v>48.198036428420487</c:v>
                </c:pt>
                <c:pt idx="115">
                  <c:v>46.607053780748778</c:v>
                </c:pt>
                <c:pt idx="116">
                  <c:v>45.07046100462285</c:v>
                </c:pt>
                <c:pt idx="117">
                  <c:v>43.585939069430587</c:v>
                </c:pt>
                <c:pt idx="118">
                  <c:v>42.151295013204006</c:v>
                </c:pt>
                <c:pt idx="119">
                  <c:v>40.764453827497157</c:v>
                </c:pt>
                <c:pt idx="120">
                  <c:v>39.423450948899706</c:v>
                </c:pt>
                <c:pt idx="121">
                  <c:v>38.126425305807921</c:v>
                </c:pt>
                <c:pt idx="122">
                  <c:v>36.871612873931696</c:v>
                </c:pt>
                <c:pt idx="123">
                  <c:v>35.657340698366113</c:v>
                </c:pt>
                <c:pt idx="124">
                  <c:v>34.482021343958031</c:v>
                </c:pt>
                <c:pt idx="125">
                  <c:v>33.344147739203763</c:v>
                </c:pt>
                <c:pt idx="126">
                  <c:v>32.24228838206335</c:v>
                </c:pt>
                <c:pt idx="127">
                  <c:v>31.175082878914395</c:v>
                </c:pt>
                <c:pt idx="128">
                  <c:v>30.141237790423556</c:v>
                </c:pt>
                <c:pt idx="129">
                  <c:v>29.139522760419332</c:v>
                </c:pt>
                <c:pt idx="130">
                  <c:v>28.168766905932863</c:v>
                </c:pt>
                <c:pt idx="131">
                  <c:v>27.227855448454527</c:v>
                </c:pt>
                <c:pt idx="132">
                  <c:v>26.315726568158816</c:v>
                </c:pt>
                <c:pt idx="133">
                  <c:v>25.431368464392513</c:v>
                </c:pt>
                <c:pt idx="134">
                  <c:v>24.573816607120417</c:v>
                </c:pt>
                <c:pt idx="135">
                  <c:v>23.742151165293311</c:v>
                </c:pt>
                <c:pt idx="136">
                  <c:v>22.935494599256273</c:v>
                </c:pt>
                <c:pt idx="137">
                  <c:v>22.153009405365058</c:v>
                </c:pt>
                <c:pt idx="138">
                  <c:v>21.393896001933008</c:v>
                </c:pt>
                <c:pt idx="139">
                  <c:v>20.657390746500852</c:v>
                </c:pt>
                <c:pt idx="140">
                  <c:v>19.942764075215443</c:v>
                </c:pt>
                <c:pt idx="141">
                  <c:v>19.249318755826817</c:v>
                </c:pt>
                <c:pt idx="142">
                  <c:v>18.576388246474323</c:v>
                </c:pt>
                <c:pt idx="143">
                  <c:v>17.923335153037023</c:v>
                </c:pt>
                <c:pt idx="144">
                  <c:v>17.289549778376038</c:v>
                </c:pt>
                <c:pt idx="145">
                  <c:v>16.674448757303061</c:v>
                </c:pt>
                <c:pt idx="146">
                  <c:v>16.077473771572734</c:v>
                </c:pt>
                <c:pt idx="147">
                  <c:v>15.498090339621703</c:v>
                </c:pt>
                <c:pt idx="148">
                  <c:v>14.935786676167741</c:v>
                </c:pt>
                <c:pt idx="149">
                  <c:v>14.390072617140131</c:v>
                </c:pt>
                <c:pt idx="150">
                  <c:v>13.860478605741964</c:v>
                </c:pt>
                <c:pt idx="151">
                  <c:v>13.346554735747642</c:v>
                </c:pt>
                <c:pt idx="152">
                  <c:v>12.847869848417362</c:v>
                </c:pt>
                <c:pt idx="153">
                  <c:v>12.364010679666709</c:v>
                </c:pt>
                <c:pt idx="154">
                  <c:v>11.894581054365759</c:v>
                </c:pt>
                <c:pt idx="155">
                  <c:v>11.4392011248597</c:v>
                </c:pt>
                <c:pt idx="156">
                  <c:v>10.997506651003761</c:v>
                </c:pt>
                <c:pt idx="157">
                  <c:v>10.56914831919037</c:v>
                </c:pt>
                <c:pt idx="158">
                  <c:v>10.153791098017399</c:v>
                </c:pt>
                <c:pt idx="159">
                  <c:v>9.7511136284041839</c:v>
                </c:pt>
                <c:pt idx="160">
                  <c:v>9.3608076461076237</c:v>
                </c:pt>
                <c:pt idx="161">
                  <c:v>8.9825774347252754</c:v>
                </c:pt>
                <c:pt idx="162">
                  <c:v>8.6161393073967094</c:v>
                </c:pt>
                <c:pt idx="163">
                  <c:v>8.2612211155289579</c:v>
                </c:pt>
                <c:pt idx="164">
                  <c:v>7.9175617829781313</c:v>
                </c:pt>
                <c:pt idx="165">
                  <c:v>7.58491086421673</c:v>
                </c:pt>
                <c:pt idx="166">
                  <c:v>7.2630281251065067</c:v>
                </c:pt>
                <c:pt idx="167">
                  <c:v>6.9516831449795804</c:v>
                </c:pt>
                <c:pt idx="168">
                  <c:v>6.6506549388068121</c:v>
                </c:pt>
                <c:pt idx="169">
                  <c:v>6.3597315983023757</c:v>
                </c:pt>
                <c:pt idx="170">
                  <c:v>6.0787099508774078</c:v>
                </c:pt>
                <c:pt idx="171">
                  <c:v>5.8073952354138418</c:v>
                </c:pt>
                <c:pt idx="172">
                  <c:v>5.5456007938823113</c:v>
                </c:pt>
                <c:pt idx="173">
                  <c:v>5.2931477778754532</c:v>
                </c:pt>
                <c:pt idx="174">
                  <c:v>5.0498648691702348</c:v>
                </c:pt>
                <c:pt idx="175">
                  <c:v>4.8155880134701441</c:v>
                </c:pt>
                <c:pt idx="176">
                  <c:v>4.5901601665103273</c:v>
                </c:pt>
                <c:pt idx="177">
                  <c:v>4.3734310517358681</c:v>
                </c:pt>
                <c:pt idx="178">
                  <c:v>4.1652569287855572</c:v>
                </c:pt>
                <c:pt idx="179">
                  <c:v>3.9655003720304043</c:v>
                </c:pt>
                <c:pt idx="180">
                  <c:v>3.7740300584278663</c:v>
                </c:pt>
                <c:pt idx="181">
                  <c:v>3.5907205639590294</c:v>
                </c:pt>
                <c:pt idx="182">
                  <c:v>3.4154521679167136</c:v>
                </c:pt>
                <c:pt idx="183">
                  <c:v>3.2481106643075015</c:v>
                </c:pt>
                <c:pt idx="184">
                  <c:v>3.0885871796199846</c:v>
                </c:pt>
                <c:pt idx="185">
                  <c:v>2.9367779961948739</c:v>
                </c:pt>
                <c:pt idx="186">
                  <c:v>2.7925843804104229</c:v>
                </c:pt>
                <c:pt idx="187">
                  <c:v>2.6559124148687849</c:v>
                </c:pt>
                <c:pt idx="188">
                  <c:v>2.5266728337364674</c:v>
                </c:pt>
                <c:pt idx="189">
                  <c:v>2.4047808603554426</c:v>
                </c:pt>
                <c:pt idx="190">
                  <c:v>2.2901560462027262</c:v>
                </c:pt>
                <c:pt idx="191">
                  <c:v>2.1827221102369467</c:v>
                </c:pt>
                <c:pt idx="192">
                  <c:v>2.0824067776340391</c:v>
                </c:pt>
                <c:pt idx="193">
                  <c:v>1.9891416168842626</c:v>
                </c:pt>
                <c:pt idx="194">
                  <c:v>1.9028618742045134</c:v>
                </c:pt>
                <c:pt idx="195">
                  <c:v>1.8235063042193453</c:v>
                </c:pt>
                <c:pt idx="196">
                  <c:v>1.751016995888494</c:v>
                </c:pt>
                <c:pt idx="197">
                  <c:v>1.6853391927158803</c:v>
                </c:pt>
                <c:pt idx="198">
                  <c:v>1.6264211063732745</c:v>
                </c:pt>
                <c:pt idx="199">
                  <c:v>1.574213723018661</c:v>
                </c:pt>
                <c:pt idx="200">
                  <c:v>1.5286706017906859</c:v>
                </c:pt>
                <c:pt idx="201">
                  <c:v>1.4897476652193726</c:v>
                </c:pt>
                <c:pt idx="202">
                  <c:v>1.4574029816076697</c:v>
                </c:pt>
                <c:pt idx="203">
                  <c:v>1.4315965398007842</c:v>
                </c:pt>
                <c:pt idx="204">
                  <c:v>1.4122900171560866</c:v>
                </c:pt>
                <c:pt idx="205">
                  <c:v>1.3994465419345303</c:v>
                </c:pt>
                <c:pt idx="206">
                  <c:v>1.3930304517280494</c:v>
                </c:pt>
                <c:pt idx="207">
                  <c:v>1.3930070498863623</c:v>
                </c:pt>
                <c:pt idx="208">
                  <c:v>1.3993423621814627</c:v>
                </c:pt>
                <c:pt idx="209">
                  <c:v>1.4120028961236477</c:v>
                </c:pt>
                <c:pt idx="210">
                  <c:v>1.430955405402446</c:v>
                </c:pt>
                <c:pt idx="211">
                  <c:v>1.456166661863582</c:v>
                </c:pt>
                <c:pt idx="212">
                  <c:v>1.4876032372552619</c:v>
                </c:pt>
                <c:pt idx="213">
                  <c:v>1.5252312967011097</c:v>
                </c:pt>
                <c:pt idx="214">
                  <c:v>1.569016405508314</c:v>
                </c:pt>
                <c:pt idx="215">
                  <c:v>1.6189233505281693</c:v>
                </c:pt>
                <c:pt idx="216">
                  <c:v>1.6749159768822208</c:v>
                </c:pt>
                <c:pt idx="217">
                  <c:v>1.7369570404777848</c:v>
                </c:pt>
                <c:pt idx="218">
                  <c:v>1.8050080763828262</c:v>
                </c:pt>
                <c:pt idx="219">
                  <c:v>1.879029282826427</c:v>
                </c:pt>
                <c:pt idx="220">
                  <c:v>1.9589794203447743</c:v>
                </c:pt>
                <c:pt idx="221">
                  <c:v>2.0448157254052668</c:v>
                </c:pt>
                <c:pt idx="222">
                  <c:v>2.1364938377096849</c:v>
                </c:pt>
                <c:pt idx="223">
                  <c:v>2.2339677402953915</c:v>
                </c:pt>
                <c:pt idx="224">
                  <c:v>2.3371897115132167</c:v>
                </c:pt>
                <c:pt idx="225">
                  <c:v>2.4461102879536942</c:v>
                </c:pt>
                <c:pt idx="226">
                  <c:v>2.5606782374116679</c:v>
                </c:pt>
                <c:pt idx="227">
                  <c:v>2.6808405410157405</c:v>
                </c:pt>
                <c:pt idx="228">
                  <c:v>2.8065423836973942</c:v>
                </c:pt>
                <c:pt idx="229">
                  <c:v>2.937727152230059</c:v>
                </c:pt>
                <c:pt idx="230">
                  <c:v>3.0743364401270563</c:v>
                </c:pt>
                <c:pt idx="231">
                  <c:v>3.2163100587462536</c:v>
                </c:pt>
                <c:pt idx="232">
                  <c:v>3.363586054006694</c:v>
                </c:pt>
                <c:pt idx="233">
                  <c:v>3.5161007281767471</c:v>
                </c:pt>
                <c:pt idx="234">
                  <c:v>3.6737886662439583</c:v>
                </c:pt>
                <c:pt idx="235">
                  <c:v>3.8365827664231653</c:v>
                </c:pt>
                <c:pt idx="236">
                  <c:v>4.0044142744015518</c:v>
                </c:pt>
                <c:pt idx="237">
                  <c:v>4.1772128209571324</c:v>
                </c:pt>
                <c:pt idx="238">
                  <c:v>4.3549064626209715</c:v>
                </c:pt>
                <c:pt idx="239">
                  <c:v>4.5374217250834921</c:v>
                </c:pt>
                <c:pt idx="240">
                  <c:v>4.7246836490717801</c:v>
                </c:pt>
                <c:pt idx="241">
                  <c:v>4.9166158384482568</c:v>
                </c:pt>
                <c:pt idx="242">
                  <c:v>5.1131405103018244</c:v>
                </c:pt>
                <c:pt idx="243">
                  <c:v>5.3141785468206937</c:v>
                </c:pt>
                <c:pt idx="244">
                  <c:v>5.5196495487522643</c:v>
                </c:pt>
                <c:pt idx="245">
                  <c:v>5.7294718902694743</c:v>
                </c:pt>
                <c:pt idx="246">
                  <c:v>5.9435627750755806</c:v>
                </c:pt>
                <c:pt idx="247">
                  <c:v>6.1618382935903471</c:v>
                </c:pt>
                <c:pt idx="248">
                  <c:v>6.3842134810704581</c:v>
                </c:pt>
                <c:pt idx="249">
                  <c:v>6.6106023765257671</c:v>
                </c:pt>
                <c:pt idx="250">
                  <c:v>6.8409180823007141</c:v>
                </c:pt>
                <c:pt idx="251">
                  <c:v>7.0750728241974929</c:v>
                </c:pt>
                <c:pt idx="252">
                  <c:v>7.3129780120237333</c:v>
                </c:pt>
                <c:pt idx="253">
                  <c:v>7.5545443004534834</c:v>
                </c:pt>
                <c:pt idx="254">
                  <c:v>7.7996816500954971</c:v>
                </c:pt>
                <c:pt idx="255">
                  <c:v>8.048299388667802</c:v>
                </c:pt>
                <c:pt idx="256">
                  <c:v>8.3003062721821603</c:v>
                </c:pt>
                <c:pt idx="257">
                  <c:v>8.5556105460462337</c:v>
                </c:pt>
                <c:pt idx="258">
                  <c:v>8.814120005995461</c:v>
                </c:pt>
                <c:pt idx="259">
                  <c:v>9.0757420587703095</c:v>
                </c:pt>
                <c:pt idx="260">
                  <c:v>9.340383782458451</c:v>
                </c:pt>
                <c:pt idx="261">
                  <c:v>9.6079519864247285</c:v>
                </c:pt>
                <c:pt idx="262">
                  <c:v>9.8783532707553334</c:v>
                </c:pt>
                <c:pt idx="263">
                  <c:v>10.151494085145849</c:v>
                </c:pt>
                <c:pt idx="264">
                  <c:v>10.427280787165962</c:v>
                </c:pt>
                <c:pt idx="265">
                  <c:v>10.705619699836914</c:v>
                </c:pt>
                <c:pt idx="266">
                  <c:v>10.98641716846074</c:v>
                </c:pt>
                <c:pt idx="267">
                  <c:v>11.269579616643279</c:v>
                </c:pt>
                <c:pt idx="268">
                  <c:v>11.555013601456196</c:v>
                </c:pt>
                <c:pt idx="269">
                  <c:v>11.842625867685689</c:v>
                </c:pt>
                <c:pt idx="270">
                  <c:v>12.13232340111904</c:v>
                </c:pt>
                <c:pt idx="271">
                  <c:v>12.424013480822417</c:v>
                </c:pt>
                <c:pt idx="272">
                  <c:v>12.717603730366589</c:v>
                </c:pt>
                <c:pt idx="273">
                  <c:v>13.013002167959712</c:v>
                </c:pt>
                <c:pt idx="274">
                  <c:v>13.310117255449319</c:v>
                </c:pt>
                <c:pt idx="275">
                  <c:v>13.608857946157997</c:v>
                </c:pt>
                <c:pt idx="276">
                  <c:v>13.909133731520443</c:v>
                </c:pt>
                <c:pt idx="277">
                  <c:v>14.210854686491587</c:v>
                </c:pt>
                <c:pt idx="278">
                  <c:v>14.513931513698608</c:v>
                </c:pt>
                <c:pt idx="279">
                  <c:v>14.818275586311964</c:v>
                </c:pt>
                <c:pt idx="280">
                  <c:v>15.123798989612991</c:v>
                </c:pt>
                <c:pt idx="281">
                  <c:v>15.430414561238472</c:v>
                </c:pt>
                <c:pt idx="282">
                  <c:v>15.738035930084489</c:v>
                </c:pt>
                <c:pt idx="283">
                  <c:v>16.046577553854696</c:v>
                </c:pt>
                <c:pt idx="284">
                  <c:v>16.355954755240347</c:v>
                </c:pt>
                <c:pt idx="285">
                  <c:v>16.666083756721367</c:v>
                </c:pt>
                <c:pt idx="286">
                  <c:v>16.976881713980731</c:v>
                </c:pt>
                <c:pt idx="287">
                  <c:v>17.288266747925693</c:v>
                </c:pt>
                <c:pt idx="288">
                  <c:v>17.60015797531225</c:v>
                </c:pt>
                <c:pt idx="289">
                  <c:v>17.912475537970781</c:v>
                </c:pt>
                <c:pt idx="290">
                  <c:v>18.22514063063322</c:v>
                </c:pt>
                <c:pt idx="291">
                  <c:v>18.538075527363731</c:v>
                </c:pt>
                <c:pt idx="292">
                  <c:v>18.851203606596695</c:v>
                </c:pt>
                <c:pt idx="293">
                  <c:v>19.164449374788127</c:v>
                </c:pt>
                <c:pt idx="294">
                  <c:v>19.477738488687649</c:v>
                </c:pt>
                <c:pt idx="295">
                  <c:v>19.790997776240406</c:v>
                </c:pt>
                <c:pt idx="296">
                  <c:v>20.104155256129609</c:v>
                </c:pt>
                <c:pt idx="297">
                  <c:v>20.41714015597211</c:v>
                </c:pt>
                <c:pt idx="298">
                  <c:v>20.729882929180654</c:v>
                </c:pt>
                <c:pt idx="299">
                  <c:v>21.042315270508102</c:v>
                </c:pt>
                <c:pt idx="300">
                  <c:v>21.354370130290064</c:v>
                </c:pt>
                <c:pt idx="301">
                  <c:v>21.665981727403754</c:v>
                </c:pt>
                <c:pt idx="302">
                  <c:v>21.977085560962049</c:v>
                </c:pt>
                <c:pt idx="303">
                  <c:v>22.287618420762676</c:v>
                </c:pt>
                <c:pt idx="304">
                  <c:v>22.59751839651388</c:v>
                </c:pt>
                <c:pt idx="305">
                  <c:v>22.90672488585858</c:v>
                </c:pt>
                <c:pt idx="306">
                  <c:v>23.215178601219879</c:v>
                </c:pt>
                <c:pt idx="307">
                  <c:v>23.522821575492248</c:v>
                </c:pt>
                <c:pt idx="308">
                  <c:v>23.829597166602497</c:v>
                </c:pt>
                <c:pt idx="309">
                  <c:v>24.135450060966303</c:v>
                </c:pt>
                <c:pt idx="310">
                  <c:v>24.440326275866283</c:v>
                </c:pt>
                <c:pt idx="311">
                  <c:v>24.744173160777894</c:v>
                </c:pt>
                <c:pt idx="312">
                  <c:v>25.046939397670876</c:v>
                </c:pt>
                <c:pt idx="313">
                  <c:v>25.348575000313275</c:v>
                </c:pt>
                <c:pt idx="314">
                  <c:v>25.649031312606493</c:v>
                </c:pt>
                <c:pt idx="315">
                  <c:v>25.948261005979454</c:v>
                </c:pt>
                <c:pt idx="316">
                  <c:v>26.246218075870775</c:v>
                </c:pt>
                <c:pt idx="317">
                  <c:v>26.542857837327649</c:v>
                </c:pt>
                <c:pt idx="318">
                  <c:v>26.838136919750674</c:v>
                </c:pt>
                <c:pt idx="319">
                  <c:v>27.132013260813697</c:v>
                </c:pt>
                <c:pt idx="320">
                  <c:v>27.424446099588302</c:v>
                </c:pt>
                <c:pt idx="321">
                  <c:v>27.715395968901792</c:v>
                </c:pt>
                <c:pt idx="322">
                  <c:v>28.004824686958472</c:v>
                </c:pt>
                <c:pt idx="323">
                  <c:v>28.292695348253261</c:v>
                </c:pt>
                <c:pt idx="324">
                  <c:v>28.578972313806915</c:v>
                </c:pt>
                <c:pt idx="325">
                  <c:v>28.863621200751894</c:v>
                </c:pt>
                <c:pt idx="326">
                  <c:v>29.146608871297779</c:v>
                </c:pt>
                <c:pt idx="327">
                  <c:v>29.427903421104823</c:v>
                </c:pt>
                <c:pt idx="328">
                  <c:v>29.707474167094279</c:v>
                </c:pt>
                <c:pt idx="329">
                  <c:v>29.985291634723371</c:v>
                </c:pt>
                <c:pt idx="330">
                  <c:v>30.26132754475303</c:v>
                </c:pt>
                <c:pt idx="331">
                  <c:v>30.535554799535578</c:v>
                </c:pt>
                <c:pt idx="332">
                  <c:v>30.807947468849971</c:v>
                </c:pt>
                <c:pt idx="333">
                  <c:v>31.078480775310712</c:v>
                </c:pt>
                <c:pt idx="334">
                  <c:v>31.347131079377483</c:v>
                </c:pt>
                <c:pt idx="335">
                  <c:v>31.613875863990675</c:v>
                </c:pt>
                <c:pt idx="336">
                  <c:v>31.878693718858756</c:v>
                </c:pt>
                <c:pt idx="337">
                  <c:v>32.141564324422369</c:v>
                </c:pt>
                <c:pt idx="338">
                  <c:v>32.402468435519232</c:v>
                </c:pt>
                <c:pt idx="339">
                  <c:v>32.661387864774426</c:v>
                </c:pt>
                <c:pt idx="340">
                  <c:v>32.918305465738797</c:v>
                </c:pt>
                <c:pt idx="341">
                  <c:v>33.173205115799</c:v>
                </c:pt>
                <c:pt idx="342">
                  <c:v>33.426071698881003</c:v>
                </c:pt>
                <c:pt idx="343">
                  <c:v>33.676891087969302</c:v>
                </c:pt>
                <c:pt idx="344">
                  <c:v>33.925650127462504</c:v>
                </c:pt>
                <c:pt idx="345">
                  <c:v>34.172336615386541</c:v>
                </c:pt>
                <c:pt idx="346">
                  <c:v>34.416939285485107</c:v>
                </c:pt>
                <c:pt idx="347">
                  <c:v>34.659447789206908</c:v>
                </c:pt>
                <c:pt idx="348">
                  <c:v>34.899852677608777</c:v>
                </c:pt>
                <c:pt idx="349">
                  <c:v>35.138145383192722</c:v>
                </c:pt>
                <c:pt idx="350">
                  <c:v>35.374318201694805</c:v>
                </c:pt>
                <c:pt idx="351">
                  <c:v>35.608364273842746</c:v>
                </c:pt>
                <c:pt idx="352">
                  <c:v>35.840277567099051</c:v>
                </c:pt>
                <c:pt idx="353">
                  <c:v>36.070052857405351</c:v>
                </c:pt>
                <c:pt idx="354">
                  <c:v>36.297685710943412</c:v>
                </c:pt>
                <c:pt idx="355">
                  <c:v>36.523172465927509</c:v>
                </c:pt>
                <c:pt idx="356">
                  <c:v>36.746510214442601</c:v>
                </c:pt>
                <c:pt idx="357">
                  <c:v>36.967696784341364</c:v>
                </c:pt>
                <c:pt idx="358">
                  <c:v>37.186730721213856</c:v>
                </c:pt>
                <c:pt idx="359">
                  <c:v>37.403611270441523</c:v>
                </c:pt>
                <c:pt idx="360">
                  <c:v>37.618338359348229</c:v>
                </c:pt>
                <c:pt idx="361">
                  <c:v>37.830912579458989</c:v>
                </c:pt>
                <c:pt idx="362">
                  <c:v>38.041335168877744</c:v>
                </c:pt>
                <c:pt idx="363">
                  <c:v>38.249607994794253</c:v>
                </c:pt>
                <c:pt idx="364">
                  <c:v>38.455733536129785</c:v>
                </c:pt>
                <c:pt idx="365">
                  <c:v>38.659714866331356</c:v>
                </c:pt>
                <c:pt idx="366">
                  <c:v>38.861555636322528</c:v>
                </c:pt>
                <c:pt idx="367">
                  <c:v>39.061260057619748</c:v>
                </c:pt>
                <c:pt idx="368">
                  <c:v>39.258832885621565</c:v>
                </c:pt>
                <c:pt idx="369">
                  <c:v>39.454279403078282</c:v>
                </c:pt>
                <c:pt idx="370">
                  <c:v>39.647605403748699</c:v>
                </c:pt>
                <c:pt idx="371">
                  <c:v>39.838817176250579</c:v>
                </c:pt>
                <c:pt idx="372">
                  <c:v>40.027921488110607</c:v>
                </c:pt>
                <c:pt idx="373">
                  <c:v>40.214925570019446</c:v>
                </c:pt>
                <c:pt idx="374">
                  <c:v>40.39983710029702</c:v>
                </c:pt>
                <c:pt idx="375">
                  <c:v>40.58266418957276</c:v>
                </c:pt>
                <c:pt idx="376">
                  <c:v>40.763415365685084</c:v>
                </c:pt>
                <c:pt idx="377">
                  <c:v>40.942099558803953</c:v>
                </c:pt>
                <c:pt idx="378">
                  <c:v>41.118726086780441</c:v>
                </c:pt>
                <c:pt idx="379">
                  <c:v>41.293304640725964</c:v>
                </c:pt>
                <c:pt idx="380">
                  <c:v>41.46584527082458</c:v>
                </c:pt>
                <c:pt idx="381">
                  <c:v>41.636358372380485</c:v>
                </c:pt>
                <c:pt idx="382">
                  <c:v>41.804854672103112</c:v>
                </c:pt>
                <c:pt idx="383">
                  <c:v>41.971345214631725</c:v>
                </c:pt>
                <c:pt idx="384">
                  <c:v>42.135841349300868</c:v>
                </c:pt>
                <c:pt idx="385">
                  <c:v>42.298354717148406</c:v>
                </c:pt>
                <c:pt idx="386">
                  <c:v>42.458897238166657</c:v>
                </c:pt>
                <c:pt idx="387">
                  <c:v>42.617481098797832</c:v>
                </c:pt>
                <c:pt idx="388">
                  <c:v>42.77411873967376</c:v>
                </c:pt>
                <c:pt idx="389">
                  <c:v>42.928822843600955</c:v>
                </c:pt>
                <c:pt idx="390">
                  <c:v>43.081606323789821</c:v>
                </c:pt>
                <c:pt idx="391">
                  <c:v>43.23248231232926</c:v>
                </c:pt>
                <c:pt idx="392">
                  <c:v>43.381464148904968</c:v>
                </c:pt>
                <c:pt idx="393">
                  <c:v>43.528565369761303</c:v>
                </c:pt>
                <c:pt idx="394">
                  <c:v>43.673799696906222</c:v>
                </c:pt>
                <c:pt idx="395">
                  <c:v>43.817181027557709</c:v>
                </c:pt>
                <c:pt idx="396">
                  <c:v>43.817322346394491</c:v>
                </c:pt>
                <c:pt idx="397">
                  <c:v>43.817463663419574</c:v>
                </c:pt>
                <c:pt idx="398">
                  <c:v>43.817604978632936</c:v>
                </c:pt>
                <c:pt idx="399">
                  <c:v>43.817746292034606</c:v>
                </c:pt>
                <c:pt idx="400">
                  <c:v>43.817887603624598</c:v>
                </c:pt>
                <c:pt idx="401">
                  <c:v>43.818028913402955</c:v>
                </c:pt>
                <c:pt idx="402">
                  <c:v>43.818170221369677</c:v>
                </c:pt>
                <c:pt idx="403">
                  <c:v>43.818311527524742</c:v>
                </c:pt>
                <c:pt idx="404">
                  <c:v>43.818452831868221</c:v>
                </c:pt>
                <c:pt idx="405">
                  <c:v>43.818594134400051</c:v>
                </c:pt>
                <c:pt idx="406">
                  <c:v>43.818735435120324</c:v>
                </c:pt>
                <c:pt idx="407">
                  <c:v>43.818876734029011</c:v>
                </c:pt>
                <c:pt idx="408">
                  <c:v>43.819018031126163</c:v>
                </c:pt>
                <c:pt idx="409">
                  <c:v>43.81915932641175</c:v>
                </c:pt>
                <c:pt idx="410">
                  <c:v>43.819300619885816</c:v>
                </c:pt>
                <c:pt idx="411">
                  <c:v>43.819441911548331</c:v>
                </c:pt>
                <c:pt idx="412">
                  <c:v>43.819583201399368</c:v>
                </c:pt>
                <c:pt idx="413">
                  <c:v>43.819724489438904</c:v>
                </c:pt>
                <c:pt idx="414">
                  <c:v>43.819865775666969</c:v>
                </c:pt>
                <c:pt idx="415">
                  <c:v>43.820007060083569</c:v>
                </c:pt>
                <c:pt idx="416">
                  <c:v>43.820148342688697</c:v>
                </c:pt>
                <c:pt idx="417">
                  <c:v>43.82028962348241</c:v>
                </c:pt>
                <c:pt idx="418">
                  <c:v>43.8204309024647</c:v>
                </c:pt>
                <c:pt idx="419">
                  <c:v>43.820572179635569</c:v>
                </c:pt>
                <c:pt idx="420">
                  <c:v>43.820713454995044</c:v>
                </c:pt>
                <c:pt idx="421">
                  <c:v>43.820854728543168</c:v>
                </c:pt>
                <c:pt idx="422">
                  <c:v>43.820996000279912</c:v>
                </c:pt>
                <c:pt idx="423">
                  <c:v>43.821137270205284</c:v>
                </c:pt>
                <c:pt idx="424">
                  <c:v>43.821278538319355</c:v>
                </c:pt>
                <c:pt idx="425">
                  <c:v>43.821419804622074</c:v>
                </c:pt>
                <c:pt idx="426">
                  <c:v>43.821561069113493</c:v>
                </c:pt>
                <c:pt idx="427">
                  <c:v>43.821702331793603</c:v>
                </c:pt>
                <c:pt idx="428">
                  <c:v>43.821843592662447</c:v>
                </c:pt>
                <c:pt idx="429">
                  <c:v>43.821984851719996</c:v>
                </c:pt>
                <c:pt idx="430">
                  <c:v>43.822126108966302</c:v>
                </c:pt>
                <c:pt idx="431">
                  <c:v>43.822267364401377</c:v>
                </c:pt>
                <c:pt idx="432">
                  <c:v>43.822408618025221</c:v>
                </c:pt>
                <c:pt idx="433">
                  <c:v>43.822549869837843</c:v>
                </c:pt>
                <c:pt idx="434">
                  <c:v>43.822691119839263</c:v>
                </c:pt>
                <c:pt idx="435">
                  <c:v>43.822832368029516</c:v>
                </c:pt>
                <c:pt idx="436">
                  <c:v>43.822973614408603</c:v>
                </c:pt>
                <c:pt idx="437">
                  <c:v>43.82311485897651</c:v>
                </c:pt>
                <c:pt idx="438">
                  <c:v>43.823256101733286</c:v>
                </c:pt>
                <c:pt idx="439">
                  <c:v>43.823397342678938</c:v>
                </c:pt>
                <c:pt idx="440">
                  <c:v>43.823538581813445</c:v>
                </c:pt>
                <c:pt idx="441">
                  <c:v>43.823679819136864</c:v>
                </c:pt>
                <c:pt idx="442">
                  <c:v>43.823821054649223</c:v>
                </c:pt>
                <c:pt idx="443">
                  <c:v>43.823962288350486</c:v>
                </c:pt>
                <c:pt idx="444">
                  <c:v>43.824103520240676</c:v>
                </c:pt>
                <c:pt idx="445">
                  <c:v>43.824244750319828</c:v>
                </c:pt>
                <c:pt idx="446">
                  <c:v>43.824385978587976</c:v>
                </c:pt>
                <c:pt idx="447">
                  <c:v>43.824527205045079</c:v>
                </c:pt>
                <c:pt idx="448">
                  <c:v>43.824668429691158</c:v>
                </c:pt>
                <c:pt idx="449">
                  <c:v>43.824809652526262</c:v>
                </c:pt>
                <c:pt idx="450">
                  <c:v>43.824950873550385</c:v>
                </c:pt>
                <c:pt idx="451">
                  <c:v>43.825092092763562</c:v>
                </c:pt>
                <c:pt idx="452">
                  <c:v>43.825233310165771</c:v>
                </c:pt>
                <c:pt idx="453">
                  <c:v>43.825374525757049</c:v>
                </c:pt>
                <c:pt idx="454">
                  <c:v>43.825515739537408</c:v>
                </c:pt>
                <c:pt idx="455">
                  <c:v>43.825656951506865</c:v>
                </c:pt>
                <c:pt idx="456">
                  <c:v>43.825798161665418</c:v>
                </c:pt>
                <c:pt idx="457">
                  <c:v>43.825939370013124</c:v>
                </c:pt>
                <c:pt idx="458">
                  <c:v>43.826080576549927</c:v>
                </c:pt>
                <c:pt idx="459">
                  <c:v>43.826221781275891</c:v>
                </c:pt>
                <c:pt idx="460">
                  <c:v>43.826362984191015</c:v>
                </c:pt>
                <c:pt idx="461">
                  <c:v>43.826504185295299</c:v>
                </c:pt>
                <c:pt idx="462">
                  <c:v>43.82664538458878</c:v>
                </c:pt>
                <c:pt idx="463">
                  <c:v>43.82678658207147</c:v>
                </c:pt>
                <c:pt idx="464">
                  <c:v>43.8269277777434</c:v>
                </c:pt>
                <c:pt idx="465">
                  <c:v>43.827068971604547</c:v>
                </c:pt>
                <c:pt idx="466">
                  <c:v>43.827210163654932</c:v>
                </c:pt>
                <c:pt idx="467">
                  <c:v>43.827351353894578</c:v>
                </c:pt>
                <c:pt idx="468">
                  <c:v>43.827492542323505</c:v>
                </c:pt>
                <c:pt idx="469">
                  <c:v>43.827633728941706</c:v>
                </c:pt>
                <c:pt idx="470">
                  <c:v>43.827774913749217</c:v>
                </c:pt>
                <c:pt idx="471">
                  <c:v>43.82791609674603</c:v>
                </c:pt>
                <c:pt idx="472">
                  <c:v>43.828057277932196</c:v>
                </c:pt>
                <c:pt idx="473">
                  <c:v>43.828198457307707</c:v>
                </c:pt>
                <c:pt idx="474">
                  <c:v>43.828339634872549</c:v>
                </c:pt>
                <c:pt idx="475">
                  <c:v>43.828480810626779</c:v>
                </c:pt>
                <c:pt idx="476">
                  <c:v>43.82862198457039</c:v>
                </c:pt>
                <c:pt idx="477">
                  <c:v>43.828763156703396</c:v>
                </c:pt>
                <c:pt idx="478">
                  <c:v>43.828904327025796</c:v>
                </c:pt>
                <c:pt idx="479">
                  <c:v>43.829045495537635</c:v>
                </c:pt>
                <c:pt idx="480">
                  <c:v>43.829186662238918</c:v>
                </c:pt>
                <c:pt idx="481">
                  <c:v>43.829327827129667</c:v>
                </c:pt>
                <c:pt idx="482">
                  <c:v>43.829468990209861</c:v>
                </c:pt>
                <c:pt idx="483">
                  <c:v>43.82961015147955</c:v>
                </c:pt>
                <c:pt idx="484">
                  <c:v>43.829751310938747</c:v>
                </c:pt>
                <c:pt idx="485">
                  <c:v>43.829892468587445</c:v>
                </c:pt>
                <c:pt idx="486">
                  <c:v>43.830033624425667</c:v>
                </c:pt>
                <c:pt idx="487">
                  <c:v>43.830174778453411</c:v>
                </c:pt>
                <c:pt idx="488">
                  <c:v>43.830315930670729</c:v>
                </c:pt>
                <c:pt idx="489">
                  <c:v>43.830457081077611</c:v>
                </c:pt>
                <c:pt idx="490">
                  <c:v>43.830598229674052</c:v>
                </c:pt>
                <c:pt idx="491">
                  <c:v>43.83073937646008</c:v>
                </c:pt>
                <c:pt idx="492">
                  <c:v>43.830880521435759</c:v>
                </c:pt>
                <c:pt idx="493">
                  <c:v>43.831021664601003</c:v>
                </c:pt>
                <c:pt idx="494">
                  <c:v>43.831162805955927</c:v>
                </c:pt>
                <c:pt idx="495">
                  <c:v>43.83130394550048</c:v>
                </c:pt>
                <c:pt idx="496">
                  <c:v>43.831445083234698</c:v>
                </c:pt>
                <c:pt idx="497">
                  <c:v>43.831586219158595</c:v>
                </c:pt>
                <c:pt idx="498">
                  <c:v>43.831727353272164</c:v>
                </c:pt>
                <c:pt idx="499">
                  <c:v>43.831868485575455</c:v>
                </c:pt>
                <c:pt idx="500">
                  <c:v>43.832009616068476</c:v>
                </c:pt>
                <c:pt idx="501">
                  <c:v>43.832150744751225</c:v>
                </c:pt>
                <c:pt idx="502">
                  <c:v>43.832291871623696</c:v>
                </c:pt>
                <c:pt idx="503">
                  <c:v>43.832432996685952</c:v>
                </c:pt>
                <c:pt idx="504">
                  <c:v>43.832574119937959</c:v>
                </c:pt>
                <c:pt idx="505">
                  <c:v>43.832715241379766</c:v>
                </c:pt>
                <c:pt idx="506">
                  <c:v>43.832856361011387</c:v>
                </c:pt>
                <c:pt idx="507">
                  <c:v>43.832997478832809</c:v>
                </c:pt>
                <c:pt idx="508">
                  <c:v>43.833138594844073</c:v>
                </c:pt>
                <c:pt idx="509">
                  <c:v>43.833279709045179</c:v>
                </c:pt>
                <c:pt idx="510">
                  <c:v>43.833420821436128</c:v>
                </c:pt>
                <c:pt idx="511">
                  <c:v>43.833561932016956</c:v>
                </c:pt>
                <c:pt idx="512">
                  <c:v>43.833703040787668</c:v>
                </c:pt>
                <c:pt idx="513">
                  <c:v>43.83384414774828</c:v>
                </c:pt>
                <c:pt idx="514">
                  <c:v>43.83398525289882</c:v>
                </c:pt>
                <c:pt idx="515">
                  <c:v>43.834126356239246</c:v>
                </c:pt>
                <c:pt idx="516">
                  <c:v>43.83426745776967</c:v>
                </c:pt>
                <c:pt idx="517">
                  <c:v>43.834408557489994</c:v>
                </c:pt>
                <c:pt idx="518">
                  <c:v>43.834549655400316</c:v>
                </c:pt>
                <c:pt idx="519">
                  <c:v>43.834690751500631</c:v>
                </c:pt>
                <c:pt idx="520">
                  <c:v>43.83483184579093</c:v>
                </c:pt>
                <c:pt idx="521">
                  <c:v>43.834972938271228</c:v>
                </c:pt>
                <c:pt idx="522">
                  <c:v>43.835114028941561</c:v>
                </c:pt>
                <c:pt idx="523">
                  <c:v>43.835255117801935</c:v>
                </c:pt>
                <c:pt idx="524">
                  <c:v>43.835396204852358</c:v>
                </c:pt>
                <c:pt idx="525">
                  <c:v>43.835537290092837</c:v>
                </c:pt>
                <c:pt idx="526">
                  <c:v>43.835678373523436</c:v>
                </c:pt>
                <c:pt idx="527">
                  <c:v>43.835819455144083</c:v>
                </c:pt>
                <c:pt idx="528">
                  <c:v>43.83596053495485</c:v>
                </c:pt>
                <c:pt idx="529">
                  <c:v>43.836101612955737</c:v>
                </c:pt>
                <c:pt idx="530">
                  <c:v>43.836242689146772</c:v>
                </c:pt>
                <c:pt idx="531">
                  <c:v>43.836383763527962</c:v>
                </c:pt>
                <c:pt idx="532">
                  <c:v>43.836524836099315</c:v>
                </c:pt>
                <c:pt idx="533">
                  <c:v>43.836665906860816</c:v>
                </c:pt>
                <c:pt idx="534">
                  <c:v>43.836806975812543</c:v>
                </c:pt>
                <c:pt idx="535">
                  <c:v>43.836948042954461</c:v>
                </c:pt>
                <c:pt idx="536">
                  <c:v>43.837089108286591</c:v>
                </c:pt>
                <c:pt idx="537">
                  <c:v>43.837230171808962</c:v>
                </c:pt>
                <c:pt idx="538">
                  <c:v>43.83737123352158</c:v>
                </c:pt>
                <c:pt idx="539">
                  <c:v>43.837512293424474</c:v>
                </c:pt>
                <c:pt idx="540">
                  <c:v>43.837653351517609</c:v>
                </c:pt>
                <c:pt idx="541">
                  <c:v>43.837794407801049</c:v>
                </c:pt>
                <c:pt idx="542">
                  <c:v>43.837935462274807</c:v>
                </c:pt>
                <c:pt idx="543">
                  <c:v>43.838076514938869</c:v>
                </c:pt>
                <c:pt idx="544">
                  <c:v>43.838217565793258</c:v>
                </c:pt>
                <c:pt idx="545">
                  <c:v>43.838358614837993</c:v>
                </c:pt>
                <c:pt idx="546">
                  <c:v>43.838499662073076</c:v>
                </c:pt>
                <c:pt idx="547">
                  <c:v>43.838640707498534</c:v>
                </c:pt>
                <c:pt idx="548">
                  <c:v>43.838781751114404</c:v>
                </c:pt>
                <c:pt idx="549">
                  <c:v>43.83892279292067</c:v>
                </c:pt>
                <c:pt idx="550">
                  <c:v>43.839063832917319</c:v>
                </c:pt>
                <c:pt idx="551">
                  <c:v>43.839204871104407</c:v>
                </c:pt>
                <c:pt idx="552">
                  <c:v>43.839345907481963</c:v>
                </c:pt>
                <c:pt idx="553">
                  <c:v>43.839486942049952</c:v>
                </c:pt>
                <c:pt idx="554">
                  <c:v>43.839627974808415</c:v>
                </c:pt>
                <c:pt idx="555">
                  <c:v>43.839769005757347</c:v>
                </c:pt>
                <c:pt idx="556">
                  <c:v>43.839910034896796</c:v>
                </c:pt>
                <c:pt idx="557">
                  <c:v>43.840051062226756</c:v>
                </c:pt>
                <c:pt idx="558">
                  <c:v>43.840192087747234</c:v>
                </c:pt>
                <c:pt idx="559">
                  <c:v>43.840333111458236</c:v>
                </c:pt>
                <c:pt idx="560">
                  <c:v>43.840474133359812</c:v>
                </c:pt>
                <c:pt idx="561">
                  <c:v>43.840615153451949</c:v>
                </c:pt>
                <c:pt idx="562">
                  <c:v>43.840756171734668</c:v>
                </c:pt>
                <c:pt idx="563">
                  <c:v>43.840897188207983</c:v>
                </c:pt>
                <c:pt idx="564">
                  <c:v>43.841038202871921</c:v>
                </c:pt>
                <c:pt idx="565">
                  <c:v>43.841179215726456</c:v>
                </c:pt>
                <c:pt idx="566">
                  <c:v>43.841320226771657</c:v>
                </c:pt>
                <c:pt idx="567">
                  <c:v>43.841461236007476</c:v>
                </c:pt>
                <c:pt idx="568">
                  <c:v>43.841602243433961</c:v>
                </c:pt>
                <c:pt idx="569">
                  <c:v>43.841743249051156</c:v>
                </c:pt>
                <c:pt idx="570">
                  <c:v>43.841884252859032</c:v>
                </c:pt>
                <c:pt idx="571">
                  <c:v>43.842025254857596</c:v>
                </c:pt>
                <c:pt idx="572">
                  <c:v>43.842166255046919</c:v>
                </c:pt>
                <c:pt idx="573">
                  <c:v>43.842307253426931</c:v>
                </c:pt>
                <c:pt idx="574">
                  <c:v>43.84244824999773</c:v>
                </c:pt>
                <c:pt idx="575">
                  <c:v>43.842589244759267</c:v>
                </c:pt>
                <c:pt idx="576">
                  <c:v>43.842730237711571</c:v>
                </c:pt>
                <c:pt idx="577">
                  <c:v>43.842871228854698</c:v>
                </c:pt>
                <c:pt idx="578">
                  <c:v>43.843012218188605</c:v>
                </c:pt>
                <c:pt idx="579">
                  <c:v>43.843153205713335</c:v>
                </c:pt>
                <c:pt idx="580">
                  <c:v>43.843294191428896</c:v>
                </c:pt>
                <c:pt idx="581">
                  <c:v>43.843435175335294</c:v>
                </c:pt>
                <c:pt idx="582">
                  <c:v>43.843576157432558</c:v>
                </c:pt>
                <c:pt idx="583">
                  <c:v>43.843717137720688</c:v>
                </c:pt>
                <c:pt idx="584">
                  <c:v>43.843858116199719</c:v>
                </c:pt>
                <c:pt idx="585">
                  <c:v>43.843999092869666</c:v>
                </c:pt>
                <c:pt idx="586">
                  <c:v>43.8441400677305</c:v>
                </c:pt>
                <c:pt idx="587">
                  <c:v>43.844281040782263</c:v>
                </c:pt>
                <c:pt idx="588">
                  <c:v>43.844422012024985</c:v>
                </c:pt>
                <c:pt idx="589">
                  <c:v>43.844562981458644</c:v>
                </c:pt>
                <c:pt idx="590">
                  <c:v>43.844703949083289</c:v>
                </c:pt>
                <c:pt idx="591">
                  <c:v>43.844844914898907</c:v>
                </c:pt>
                <c:pt idx="592">
                  <c:v>43.844985878905533</c:v>
                </c:pt>
                <c:pt idx="593">
                  <c:v>43.84512684110318</c:v>
                </c:pt>
                <c:pt idx="594">
                  <c:v>43.84526780149185</c:v>
                </c:pt>
                <c:pt idx="595">
                  <c:v>43.845408760071543</c:v>
                </c:pt>
                <c:pt idx="596">
                  <c:v>43.845549716842299</c:v>
                </c:pt>
                <c:pt idx="597">
                  <c:v>43.845690671804135</c:v>
                </c:pt>
                <c:pt idx="598">
                  <c:v>43.845831624957022</c:v>
                </c:pt>
                <c:pt idx="599">
                  <c:v>43.845972576301051</c:v>
                </c:pt>
                <c:pt idx="600">
                  <c:v>43.846113525836159</c:v>
                </c:pt>
                <c:pt idx="601">
                  <c:v>43.846254473562396</c:v>
                </c:pt>
                <c:pt idx="602">
                  <c:v>43.846395419479776</c:v>
                </c:pt>
                <c:pt idx="603">
                  <c:v>43.846536363588321</c:v>
                </c:pt>
                <c:pt idx="604">
                  <c:v>43.846677305888001</c:v>
                </c:pt>
                <c:pt idx="605">
                  <c:v>43.846818246378895</c:v>
                </c:pt>
                <c:pt idx="606">
                  <c:v>43.84695918506096</c:v>
                </c:pt>
                <c:pt idx="607">
                  <c:v>43.847100121934233</c:v>
                </c:pt>
                <c:pt idx="608">
                  <c:v>43.847241056998733</c:v>
                </c:pt>
                <c:pt idx="609">
                  <c:v>43.847381990254469</c:v>
                </c:pt>
                <c:pt idx="610">
                  <c:v>43.847522921701461</c:v>
                </c:pt>
                <c:pt idx="611">
                  <c:v>43.847663851339703</c:v>
                </c:pt>
                <c:pt idx="612">
                  <c:v>43.847804779169245</c:v>
                </c:pt>
                <c:pt idx="613">
                  <c:v>43.847945705190057</c:v>
                </c:pt>
                <c:pt idx="614">
                  <c:v>43.848086629402182</c:v>
                </c:pt>
                <c:pt idx="615">
                  <c:v>43.848227551805628</c:v>
                </c:pt>
                <c:pt idx="616">
                  <c:v>43.848368472400416</c:v>
                </c:pt>
                <c:pt idx="617">
                  <c:v>43.848509391186532</c:v>
                </c:pt>
                <c:pt idx="618">
                  <c:v>43.848650308164004</c:v>
                </c:pt>
                <c:pt idx="619">
                  <c:v>43.848791223332853</c:v>
                </c:pt>
                <c:pt idx="620">
                  <c:v>43.848932136693122</c:v>
                </c:pt>
                <c:pt idx="621">
                  <c:v>43.84907304824474</c:v>
                </c:pt>
                <c:pt idx="622">
                  <c:v>43.849213957987821</c:v>
                </c:pt>
                <c:pt idx="623">
                  <c:v>43.849354865922308</c:v>
                </c:pt>
                <c:pt idx="624">
                  <c:v>43.849495772048257</c:v>
                </c:pt>
                <c:pt idx="625">
                  <c:v>43.849636676365634</c:v>
                </c:pt>
                <c:pt idx="626">
                  <c:v>43.849777578874502</c:v>
                </c:pt>
                <c:pt idx="627">
                  <c:v>43.84991847957486</c:v>
                </c:pt>
                <c:pt idx="628">
                  <c:v>43.850059378466732</c:v>
                </c:pt>
                <c:pt idx="629">
                  <c:v>43.850200275550087</c:v>
                </c:pt>
                <c:pt idx="630">
                  <c:v>43.85034117082499</c:v>
                </c:pt>
                <c:pt idx="631">
                  <c:v>43.850482064291434</c:v>
                </c:pt>
                <c:pt idx="632">
                  <c:v>43.850622955949433</c:v>
                </c:pt>
                <c:pt idx="633">
                  <c:v>43.850763845798987</c:v>
                </c:pt>
                <c:pt idx="634">
                  <c:v>43.850904733840139</c:v>
                </c:pt>
                <c:pt idx="635">
                  <c:v>43.851045620072895</c:v>
                </c:pt>
                <c:pt idx="636">
                  <c:v>43.851186504497235</c:v>
                </c:pt>
                <c:pt idx="637">
                  <c:v>43.851327387113223</c:v>
                </c:pt>
                <c:pt idx="638">
                  <c:v>43.851468267920851</c:v>
                </c:pt>
                <c:pt idx="639">
                  <c:v>43.851609146920126</c:v>
                </c:pt>
                <c:pt idx="640">
                  <c:v>43.851750024111055</c:v>
                </c:pt>
                <c:pt idx="641">
                  <c:v>43.851890899493682</c:v>
                </c:pt>
                <c:pt idx="642">
                  <c:v>43.852031773068006</c:v>
                </c:pt>
                <c:pt idx="643">
                  <c:v>43.852172644834035</c:v>
                </c:pt>
                <c:pt idx="644">
                  <c:v>43.852313514791788</c:v>
                </c:pt>
                <c:pt idx="645">
                  <c:v>43.852454382941275</c:v>
                </c:pt>
                <c:pt idx="646">
                  <c:v>43.852595249282516</c:v>
                </c:pt>
                <c:pt idx="647">
                  <c:v>43.852736113815531</c:v>
                </c:pt>
                <c:pt idx="648">
                  <c:v>43.852876976540308</c:v>
                </c:pt>
                <c:pt idx="649">
                  <c:v>43.853017837456875</c:v>
                </c:pt>
                <c:pt idx="650">
                  <c:v>43.853158696565266</c:v>
                </c:pt>
                <c:pt idx="651">
                  <c:v>43.853299553865476</c:v>
                </c:pt>
                <c:pt idx="652">
                  <c:v>43.853440409357518</c:v>
                </c:pt>
                <c:pt idx="653">
                  <c:v>43.853581263041406</c:v>
                </c:pt>
                <c:pt idx="654">
                  <c:v>43.85372211491714</c:v>
                </c:pt>
                <c:pt idx="655">
                  <c:v>43.853862964984785</c:v>
                </c:pt>
                <c:pt idx="656">
                  <c:v>43.854003813244304</c:v>
                </c:pt>
                <c:pt idx="657">
                  <c:v>43.85414465969572</c:v>
                </c:pt>
                <c:pt idx="658">
                  <c:v>43.854285504339053</c:v>
                </c:pt>
                <c:pt idx="659">
                  <c:v>43.854426347174346</c:v>
                </c:pt>
                <c:pt idx="660">
                  <c:v>43.85456718820155</c:v>
                </c:pt>
                <c:pt idx="661">
                  <c:v>43.85470802742072</c:v>
                </c:pt>
                <c:pt idx="662">
                  <c:v>43.854848864831851</c:v>
                </c:pt>
                <c:pt idx="663">
                  <c:v>43.854989700434999</c:v>
                </c:pt>
                <c:pt idx="664">
                  <c:v>43.855130534230149</c:v>
                </c:pt>
                <c:pt idx="665">
                  <c:v>43.855271366217281</c:v>
                </c:pt>
                <c:pt idx="666">
                  <c:v>43.855412196396486</c:v>
                </c:pt>
                <c:pt idx="667">
                  <c:v>43.855553024767701</c:v>
                </c:pt>
                <c:pt idx="668">
                  <c:v>43.855693851330983</c:v>
                </c:pt>
                <c:pt idx="669">
                  <c:v>43.855834676086339</c:v>
                </c:pt>
                <c:pt idx="670">
                  <c:v>43.855975499033789</c:v>
                </c:pt>
                <c:pt idx="671">
                  <c:v>43.856116320173314</c:v>
                </c:pt>
                <c:pt idx="672">
                  <c:v>43.856257139504983</c:v>
                </c:pt>
                <c:pt idx="673">
                  <c:v>43.856397957028761</c:v>
                </c:pt>
                <c:pt idx="674">
                  <c:v>43.856538772744678</c:v>
                </c:pt>
                <c:pt idx="675">
                  <c:v>43.856679586652767</c:v>
                </c:pt>
                <c:pt idx="676">
                  <c:v>43.85682039875298</c:v>
                </c:pt>
                <c:pt idx="677">
                  <c:v>43.856961209045437</c:v>
                </c:pt>
                <c:pt idx="678">
                  <c:v>43.85710201753006</c:v>
                </c:pt>
                <c:pt idx="679">
                  <c:v>43.857242824206885</c:v>
                </c:pt>
                <c:pt idx="680">
                  <c:v>43.857383629075933</c:v>
                </c:pt>
                <c:pt idx="681">
                  <c:v>43.857524432137254</c:v>
                </c:pt>
                <c:pt idx="682">
                  <c:v>43.857665233390783</c:v>
                </c:pt>
                <c:pt idx="683">
                  <c:v>43.857806032836628</c:v>
                </c:pt>
                <c:pt idx="684">
                  <c:v>43.857946830474731</c:v>
                </c:pt>
                <c:pt idx="685">
                  <c:v>43.858087626305128</c:v>
                </c:pt>
                <c:pt idx="686">
                  <c:v>43.858228420327812</c:v>
                </c:pt>
                <c:pt idx="687">
                  <c:v>43.858369212542847</c:v>
                </c:pt>
                <c:pt idx="688">
                  <c:v>43.858510002950204</c:v>
                </c:pt>
                <c:pt idx="689">
                  <c:v>43.858650791549906</c:v>
                </c:pt>
                <c:pt idx="690">
                  <c:v>43.858791578341965</c:v>
                </c:pt>
                <c:pt idx="691">
                  <c:v>43.858932363326424</c:v>
                </c:pt>
                <c:pt idx="692">
                  <c:v>43.859073146503277</c:v>
                </c:pt>
                <c:pt idx="693">
                  <c:v>43.859213927872531</c:v>
                </c:pt>
                <c:pt idx="694">
                  <c:v>43.859354707434193</c:v>
                </c:pt>
                <c:pt idx="695">
                  <c:v>43.85949548518829</c:v>
                </c:pt>
                <c:pt idx="696">
                  <c:v>43.859636261134824</c:v>
                </c:pt>
                <c:pt idx="697">
                  <c:v>43.859777035273851</c:v>
                </c:pt>
                <c:pt idx="698">
                  <c:v>43.859917807605349</c:v>
                </c:pt>
                <c:pt idx="699">
                  <c:v>43.860058578129312</c:v>
                </c:pt>
                <c:pt idx="700">
                  <c:v>43.860199346845789</c:v>
                </c:pt>
                <c:pt idx="701">
                  <c:v>43.860340113754802</c:v>
                </c:pt>
                <c:pt idx="702">
                  <c:v>43.860480878856336</c:v>
                </c:pt>
                <c:pt idx="703">
                  <c:v>43.860621642150392</c:v>
                </c:pt>
                <c:pt idx="704">
                  <c:v>43.860762403637054</c:v>
                </c:pt>
                <c:pt idx="705">
                  <c:v>43.860903163316245</c:v>
                </c:pt>
                <c:pt idx="706">
                  <c:v>43.861043921188028</c:v>
                </c:pt>
                <c:pt idx="707">
                  <c:v>43.861184677252425</c:v>
                </c:pt>
                <c:pt idx="708">
                  <c:v>43.861325431509442</c:v>
                </c:pt>
                <c:pt idx="709">
                  <c:v>43.861466183959074</c:v>
                </c:pt>
                <c:pt idx="710">
                  <c:v>43.861606934601362</c:v>
                </c:pt>
                <c:pt idx="711">
                  <c:v>43.861747683436299</c:v>
                </c:pt>
                <c:pt idx="712">
                  <c:v>43.861888430463885</c:v>
                </c:pt>
                <c:pt idx="713">
                  <c:v>43.862029175684199</c:v>
                </c:pt>
                <c:pt idx="714">
                  <c:v>43.862169919097177</c:v>
                </c:pt>
                <c:pt idx="715">
                  <c:v>43.862310660702889</c:v>
                </c:pt>
                <c:pt idx="716">
                  <c:v>43.862451400501321</c:v>
                </c:pt>
                <c:pt idx="717">
                  <c:v>43.862592138492488</c:v>
                </c:pt>
                <c:pt idx="718">
                  <c:v>43.862732874676425</c:v>
                </c:pt>
                <c:pt idx="719">
                  <c:v>43.862873609053111</c:v>
                </c:pt>
                <c:pt idx="720">
                  <c:v>43.863014341622602</c:v>
                </c:pt>
                <c:pt idx="721">
                  <c:v>43.863155072384878</c:v>
                </c:pt>
                <c:pt idx="722">
                  <c:v>43.86329580133993</c:v>
                </c:pt>
                <c:pt idx="723">
                  <c:v>43.863436528487853</c:v>
                </c:pt>
                <c:pt idx="724">
                  <c:v>43.863577253828602</c:v>
                </c:pt>
                <c:pt idx="725">
                  <c:v>43.863717977362199</c:v>
                </c:pt>
                <c:pt idx="726">
                  <c:v>43.863858699088652</c:v>
                </c:pt>
                <c:pt idx="727">
                  <c:v>43.863999419007996</c:v>
                </c:pt>
                <c:pt idx="728">
                  <c:v>43.864140137120238</c:v>
                </c:pt>
                <c:pt idx="729">
                  <c:v>43.864280853425377</c:v>
                </c:pt>
                <c:pt idx="730">
                  <c:v>43.864421567923451</c:v>
                </c:pt>
                <c:pt idx="731">
                  <c:v>43.86456228061445</c:v>
                </c:pt>
                <c:pt idx="732">
                  <c:v>43.86470299149839</c:v>
                </c:pt>
                <c:pt idx="733">
                  <c:v>43.8648437005753</c:v>
                </c:pt>
                <c:pt idx="734">
                  <c:v>43.864984407845199</c:v>
                </c:pt>
                <c:pt idx="735">
                  <c:v>43.865125113308075</c:v>
                </c:pt>
                <c:pt idx="736">
                  <c:v>43.865265816963955</c:v>
                </c:pt>
                <c:pt idx="737">
                  <c:v>43.865406518812875</c:v>
                </c:pt>
                <c:pt idx="738">
                  <c:v>43.865547218854793</c:v>
                </c:pt>
                <c:pt idx="739">
                  <c:v>43.865687917089794</c:v>
                </c:pt>
                <c:pt idx="740">
                  <c:v>43.865828613517841</c:v>
                </c:pt>
                <c:pt idx="741">
                  <c:v>43.865969308138965</c:v>
                </c:pt>
                <c:pt idx="742">
                  <c:v>43.866110000953164</c:v>
                </c:pt>
                <c:pt idx="743">
                  <c:v>43.866250691960481</c:v>
                </c:pt>
                <c:pt idx="744">
                  <c:v>43.866391381160909</c:v>
                </c:pt>
                <c:pt idx="745">
                  <c:v>43.866532068554484</c:v>
                </c:pt>
                <c:pt idx="746">
                  <c:v>43.866672754141184</c:v>
                </c:pt>
                <c:pt idx="747">
                  <c:v>43.86681343792106</c:v>
                </c:pt>
                <c:pt idx="748">
                  <c:v>43.866954119894089</c:v>
                </c:pt>
                <c:pt idx="749">
                  <c:v>43.867094800060308</c:v>
                </c:pt>
                <c:pt idx="750">
                  <c:v>43.867235478419722</c:v>
                </c:pt>
                <c:pt idx="751">
                  <c:v>43.867376154972369</c:v>
                </c:pt>
                <c:pt idx="752">
                  <c:v>43.867516829718248</c:v>
                </c:pt>
                <c:pt idx="753">
                  <c:v>43.867657502657359</c:v>
                </c:pt>
                <c:pt idx="754">
                  <c:v>43.867798173789716</c:v>
                </c:pt>
                <c:pt idx="755">
                  <c:v>43.867938843115361</c:v>
                </c:pt>
                <c:pt idx="756">
                  <c:v>43.868079510634267</c:v>
                </c:pt>
                <c:pt idx="757">
                  <c:v>43.868220176346519</c:v>
                </c:pt>
                <c:pt idx="758">
                  <c:v>43.868360840252038</c:v>
                </c:pt>
                <c:pt idx="759">
                  <c:v>43.868501502350902</c:v>
                </c:pt>
                <c:pt idx="760">
                  <c:v>43.868642162643098</c:v>
                </c:pt>
                <c:pt idx="761">
                  <c:v>43.86878282112864</c:v>
                </c:pt>
                <c:pt idx="762">
                  <c:v>43.868923477807563</c:v>
                </c:pt>
                <c:pt idx="763">
                  <c:v>43.869064132679874</c:v>
                </c:pt>
                <c:pt idx="764">
                  <c:v>43.869204785745588</c:v>
                </c:pt>
                <c:pt idx="765">
                  <c:v>43.869345437004675</c:v>
                </c:pt>
                <c:pt idx="766">
                  <c:v>43.869486086457222</c:v>
                </c:pt>
                <c:pt idx="767">
                  <c:v>43.869626734103193</c:v>
                </c:pt>
                <c:pt idx="768">
                  <c:v>43.869767379942608</c:v>
                </c:pt>
                <c:pt idx="769">
                  <c:v>43.869908023975491</c:v>
                </c:pt>
                <c:pt idx="770">
                  <c:v>43.870048666201846</c:v>
                </c:pt>
                <c:pt idx="771">
                  <c:v>43.870189306621711</c:v>
                </c:pt>
                <c:pt idx="772">
                  <c:v>43.870329945235078</c:v>
                </c:pt>
                <c:pt idx="773">
                  <c:v>43.870470582041982</c:v>
                </c:pt>
                <c:pt idx="774">
                  <c:v>43.870611217042395</c:v>
                </c:pt>
                <c:pt idx="775">
                  <c:v>43.870751850236388</c:v>
                </c:pt>
                <c:pt idx="776">
                  <c:v>43.870892481623926</c:v>
                </c:pt>
                <c:pt idx="777">
                  <c:v>43.871033111205037</c:v>
                </c:pt>
                <c:pt idx="778">
                  <c:v>43.871173738979728</c:v>
                </c:pt>
                <c:pt idx="779">
                  <c:v>43.871314364948049</c:v>
                </c:pt>
                <c:pt idx="780">
                  <c:v>43.871454989109978</c:v>
                </c:pt>
                <c:pt idx="781">
                  <c:v>43.87159561146553</c:v>
                </c:pt>
                <c:pt idx="782">
                  <c:v>43.871736232014733</c:v>
                </c:pt>
                <c:pt idx="783">
                  <c:v>43.871876850757602</c:v>
                </c:pt>
                <c:pt idx="784">
                  <c:v>43.872017467694128</c:v>
                </c:pt>
                <c:pt idx="785">
                  <c:v>43.872158082824384</c:v>
                </c:pt>
                <c:pt idx="786">
                  <c:v>43.872298696148306</c:v>
                </c:pt>
                <c:pt idx="787">
                  <c:v>43.872439307665964</c:v>
                </c:pt>
                <c:pt idx="788">
                  <c:v>43.872579917377344</c:v>
                </c:pt>
                <c:pt idx="789">
                  <c:v>43.872720525282467</c:v>
                </c:pt>
                <c:pt idx="790">
                  <c:v>43.872861131381363</c:v>
                </c:pt>
                <c:pt idx="791">
                  <c:v>43.873001735674016</c:v>
                </c:pt>
                <c:pt idx="792">
                  <c:v>43.87314233816047</c:v>
                </c:pt>
                <c:pt idx="793">
                  <c:v>43.873282938840703</c:v>
                </c:pt>
                <c:pt idx="794">
                  <c:v>43.873423537714757</c:v>
                </c:pt>
                <c:pt idx="795">
                  <c:v>43.87356413478264</c:v>
                </c:pt>
                <c:pt idx="796">
                  <c:v>43.873704730044381</c:v>
                </c:pt>
                <c:pt idx="797">
                  <c:v>43.873845323499957</c:v>
                </c:pt>
                <c:pt idx="798">
                  <c:v>43.873985915149426</c:v>
                </c:pt>
                <c:pt idx="799">
                  <c:v>43.874126504992766</c:v>
                </c:pt>
                <c:pt idx="800">
                  <c:v>43.874267093029999</c:v>
                </c:pt>
                <c:pt idx="801">
                  <c:v>43.874407679261175</c:v>
                </c:pt>
                <c:pt idx="802">
                  <c:v>43.874548263686243</c:v>
                </c:pt>
                <c:pt idx="803">
                  <c:v>43.874688846305268</c:v>
                </c:pt>
                <c:pt idx="804">
                  <c:v>43.874829427118236</c:v>
                </c:pt>
                <c:pt idx="805">
                  <c:v>43.874970006125174</c:v>
                </c:pt>
                <c:pt idx="806">
                  <c:v>43.875110583326098</c:v>
                </c:pt>
                <c:pt idx="807">
                  <c:v>43.875251158721014</c:v>
                </c:pt>
                <c:pt idx="808">
                  <c:v>43.875391732309929</c:v>
                </c:pt>
                <c:pt idx="809">
                  <c:v>43.875532304092879</c:v>
                </c:pt>
                <c:pt idx="810">
                  <c:v>43.875672874069878</c:v>
                </c:pt>
                <c:pt idx="811">
                  <c:v>43.875813442240904</c:v>
                </c:pt>
                <c:pt idx="812">
                  <c:v>43.875954008606023</c:v>
                </c:pt>
                <c:pt idx="813">
                  <c:v>43.876094573165211</c:v>
                </c:pt>
                <c:pt idx="814">
                  <c:v>43.876235135918485</c:v>
                </c:pt>
                <c:pt idx="815">
                  <c:v>43.876375696865878</c:v>
                </c:pt>
                <c:pt idx="816">
                  <c:v>43.876516256007378</c:v>
                </c:pt>
                <c:pt idx="817">
                  <c:v>43.876656813343018</c:v>
                </c:pt>
                <c:pt idx="818">
                  <c:v>43.876797368872808</c:v>
                </c:pt>
                <c:pt idx="819">
                  <c:v>43.876937922596738</c:v>
                </c:pt>
                <c:pt idx="820">
                  <c:v>43.877078474514875</c:v>
                </c:pt>
                <c:pt idx="821">
                  <c:v>43.877219024627202</c:v>
                </c:pt>
                <c:pt idx="822">
                  <c:v>43.877359572933742</c:v>
                </c:pt>
                <c:pt idx="823">
                  <c:v>43.877500119434494</c:v>
                </c:pt>
                <c:pt idx="824">
                  <c:v>43.877640664129466</c:v>
                </c:pt>
                <c:pt idx="825">
                  <c:v>43.877781207018685</c:v>
                </c:pt>
                <c:pt idx="826">
                  <c:v>43.877921748102175</c:v>
                </c:pt>
                <c:pt idx="827">
                  <c:v>43.87806228737994</c:v>
                </c:pt>
                <c:pt idx="828">
                  <c:v>43.878202824852011</c:v>
                </c:pt>
                <c:pt idx="829">
                  <c:v>43.878343360518357</c:v>
                </c:pt>
                <c:pt idx="830">
                  <c:v>43.878483894379023</c:v>
                </c:pt>
                <c:pt idx="831">
                  <c:v>43.878624426434023</c:v>
                </c:pt>
                <c:pt idx="832">
                  <c:v>43.878764956683384</c:v>
                </c:pt>
                <c:pt idx="833">
                  <c:v>43.878905485127085</c:v>
                </c:pt>
                <c:pt idx="834">
                  <c:v>43.879046011765162</c:v>
                </c:pt>
                <c:pt idx="835">
                  <c:v>43.879186536597622</c:v>
                </c:pt>
                <c:pt idx="836">
                  <c:v>43.879327059624501</c:v>
                </c:pt>
                <c:pt idx="837">
                  <c:v>43.879467580845784</c:v>
                </c:pt>
                <c:pt idx="838">
                  <c:v>43.8796081002615</c:v>
                </c:pt>
                <c:pt idx="839">
                  <c:v>43.879748617871641</c:v>
                </c:pt>
                <c:pt idx="840">
                  <c:v>43.87988913367623</c:v>
                </c:pt>
                <c:pt idx="841">
                  <c:v>43.880029647675308</c:v>
                </c:pt>
                <c:pt idx="842">
                  <c:v>43.880170159868882</c:v>
                </c:pt>
                <c:pt idx="843">
                  <c:v>43.880310670256954</c:v>
                </c:pt>
                <c:pt idx="844">
                  <c:v>43.880451178839522</c:v>
                </c:pt>
                <c:pt idx="845">
                  <c:v>43.880591685616608</c:v>
                </c:pt>
                <c:pt idx="846">
                  <c:v>43.880732190588255</c:v>
                </c:pt>
                <c:pt idx="847">
                  <c:v>43.880872693754448</c:v>
                </c:pt>
                <c:pt idx="848">
                  <c:v>43.881013195115216</c:v>
                </c:pt>
                <c:pt idx="849">
                  <c:v>43.881153694670559</c:v>
                </c:pt>
                <c:pt idx="850">
                  <c:v>43.881294192420491</c:v>
                </c:pt>
                <c:pt idx="851">
                  <c:v>43.881434688365047</c:v>
                </c:pt>
                <c:pt idx="852">
                  <c:v>43.881575182504214</c:v>
                </c:pt>
                <c:pt idx="853">
                  <c:v>43.88171567483802</c:v>
                </c:pt>
                <c:pt idx="854">
                  <c:v>43.881856165366493</c:v>
                </c:pt>
                <c:pt idx="855">
                  <c:v>43.881996654089605</c:v>
                </c:pt>
                <c:pt idx="856">
                  <c:v>43.882137141007426</c:v>
                </c:pt>
                <c:pt idx="857">
                  <c:v>43.882277626119915</c:v>
                </c:pt>
                <c:pt idx="858">
                  <c:v>43.882418109427135</c:v>
                </c:pt>
                <c:pt idx="859">
                  <c:v>43.882558590929065</c:v>
                </c:pt>
                <c:pt idx="860">
                  <c:v>43.882699070625726</c:v>
                </c:pt>
                <c:pt idx="861">
                  <c:v>43.88283954851714</c:v>
                </c:pt>
                <c:pt idx="862">
                  <c:v>43.882980024603306</c:v>
                </c:pt>
                <c:pt idx="863">
                  <c:v>43.883120498884274</c:v>
                </c:pt>
                <c:pt idx="864">
                  <c:v>43.883260971360038</c:v>
                </c:pt>
                <c:pt idx="865">
                  <c:v>43.883401442030575</c:v>
                </c:pt>
                <c:pt idx="866">
                  <c:v>43.883541910895957</c:v>
                </c:pt>
                <c:pt idx="867">
                  <c:v>43.88368237795617</c:v>
                </c:pt>
                <c:pt idx="868">
                  <c:v>43.883822843211213</c:v>
                </c:pt>
                <c:pt idx="869">
                  <c:v>43.883963306661123</c:v>
                </c:pt>
                <c:pt idx="870">
                  <c:v>43.884103768305927</c:v>
                </c:pt>
                <c:pt idx="871">
                  <c:v>43.88424422814559</c:v>
                </c:pt>
                <c:pt idx="872">
                  <c:v>43.884384686180191</c:v>
                </c:pt>
                <c:pt idx="873">
                  <c:v>43.884525142409679</c:v>
                </c:pt>
                <c:pt idx="874">
                  <c:v>43.884665596834111</c:v>
                </c:pt>
                <c:pt idx="875">
                  <c:v>43.884806049453481</c:v>
                </c:pt>
                <c:pt idx="876">
                  <c:v>43.884946500267809</c:v>
                </c:pt>
                <c:pt idx="877">
                  <c:v>43.885086949277103</c:v>
                </c:pt>
                <c:pt idx="878">
                  <c:v>43.885227396481412</c:v>
                </c:pt>
                <c:pt idx="879">
                  <c:v>43.885367841880715</c:v>
                </c:pt>
                <c:pt idx="880">
                  <c:v>43.885508285475005</c:v>
                </c:pt>
                <c:pt idx="881">
                  <c:v>43.885648727264346</c:v>
                </c:pt>
                <c:pt idx="882">
                  <c:v>43.885789167248724</c:v>
                </c:pt>
                <c:pt idx="883">
                  <c:v>43.885929605428153</c:v>
                </c:pt>
                <c:pt idx="884">
                  <c:v>43.886070041802682</c:v>
                </c:pt>
                <c:pt idx="885">
                  <c:v>43.886210476372277</c:v>
                </c:pt>
                <c:pt idx="886">
                  <c:v>43.886350909136958</c:v>
                </c:pt>
                <c:pt idx="887">
                  <c:v>43.886491340096775</c:v>
                </c:pt>
                <c:pt idx="888">
                  <c:v>43.886631769251714</c:v>
                </c:pt>
                <c:pt idx="889">
                  <c:v>43.886772196601775</c:v>
                </c:pt>
                <c:pt idx="890">
                  <c:v>43.886912622147022</c:v>
                </c:pt>
                <c:pt idx="891">
                  <c:v>43.887053045887413</c:v>
                </c:pt>
                <c:pt idx="892">
                  <c:v>43.887193467822975</c:v>
                </c:pt>
                <c:pt idx="893">
                  <c:v>43.887333887953758</c:v>
                </c:pt>
                <c:pt idx="894">
                  <c:v>43.887474306279749</c:v>
                </c:pt>
                <c:pt idx="895">
                  <c:v>43.887614722800954</c:v>
                </c:pt>
                <c:pt idx="896">
                  <c:v>43.887755137517416</c:v>
                </c:pt>
                <c:pt idx="897">
                  <c:v>43.887895550429114</c:v>
                </c:pt>
                <c:pt idx="898">
                  <c:v>43.888035961536083</c:v>
                </c:pt>
                <c:pt idx="899">
                  <c:v>43.888176370838323</c:v>
                </c:pt>
                <c:pt idx="900">
                  <c:v>43.888316778335856</c:v>
                </c:pt>
                <c:pt idx="901">
                  <c:v>43.888457184028731</c:v>
                </c:pt>
                <c:pt idx="902">
                  <c:v>43.888597587916884</c:v>
                </c:pt>
                <c:pt idx="903">
                  <c:v>43.888737990000386</c:v>
                </c:pt>
                <c:pt idx="904">
                  <c:v>43.888878390279267</c:v>
                </c:pt>
                <c:pt idx="905">
                  <c:v>43.889018788753461</c:v>
                </c:pt>
                <c:pt idx="906">
                  <c:v>43.889159185423075</c:v>
                </c:pt>
                <c:pt idx="907">
                  <c:v>43.889299580288053</c:v>
                </c:pt>
                <c:pt idx="908">
                  <c:v>43.889439973348466</c:v>
                </c:pt>
                <c:pt idx="909">
                  <c:v>43.889580364604271</c:v>
                </c:pt>
                <c:pt idx="910">
                  <c:v>43.889720754055531</c:v>
                </c:pt>
                <c:pt idx="911">
                  <c:v>43.889861141702234</c:v>
                </c:pt>
                <c:pt idx="912">
                  <c:v>43.890001527544406</c:v>
                </c:pt>
                <c:pt idx="913">
                  <c:v>43.890141911582042</c:v>
                </c:pt>
                <c:pt idx="914">
                  <c:v>43.890282293815154</c:v>
                </c:pt>
                <c:pt idx="915">
                  <c:v>43.890422674243801</c:v>
                </c:pt>
                <c:pt idx="916">
                  <c:v>43.89056305286794</c:v>
                </c:pt>
                <c:pt idx="917">
                  <c:v>43.890703429687619</c:v>
                </c:pt>
                <c:pt idx="918">
                  <c:v>43.89084380470284</c:v>
                </c:pt>
                <c:pt idx="919">
                  <c:v>43.89098417791363</c:v>
                </c:pt>
                <c:pt idx="920">
                  <c:v>43.89112454931999</c:v>
                </c:pt>
                <c:pt idx="921">
                  <c:v>43.891264918921927</c:v>
                </c:pt>
                <c:pt idx="922">
                  <c:v>43.89140528671949</c:v>
                </c:pt>
                <c:pt idx="923">
                  <c:v>43.891545652712651</c:v>
                </c:pt>
                <c:pt idx="924">
                  <c:v>43.891686016901446</c:v>
                </c:pt>
                <c:pt idx="925">
                  <c:v>43.891826379285881</c:v>
                </c:pt>
                <c:pt idx="926">
                  <c:v>43.891966739865971</c:v>
                </c:pt>
                <c:pt idx="927">
                  <c:v>43.892107098641752</c:v>
                </c:pt>
                <c:pt idx="928">
                  <c:v>43.892247455613202</c:v>
                </c:pt>
                <c:pt idx="929">
                  <c:v>43.892387810780356</c:v>
                </c:pt>
                <c:pt idx="930">
                  <c:v>43.892528164143215</c:v>
                </c:pt>
                <c:pt idx="931">
                  <c:v>43.892668515701814</c:v>
                </c:pt>
                <c:pt idx="932">
                  <c:v>43.892808865456139</c:v>
                </c:pt>
                <c:pt idx="933">
                  <c:v>43.892949213406226</c:v>
                </c:pt>
                <c:pt idx="934">
                  <c:v>43.893089559552095</c:v>
                </c:pt>
                <c:pt idx="935">
                  <c:v>43.89322990389374</c:v>
                </c:pt>
                <c:pt idx="936">
                  <c:v>43.893370246431175</c:v>
                </c:pt>
                <c:pt idx="937">
                  <c:v>43.893510587164428</c:v>
                </c:pt>
                <c:pt idx="938">
                  <c:v>43.8936509260935</c:v>
                </c:pt>
                <c:pt idx="939">
                  <c:v>43.893791263218404</c:v>
                </c:pt>
                <c:pt idx="940">
                  <c:v>43.893931598539176</c:v>
                </c:pt>
                <c:pt idx="941">
                  <c:v>43.894071932055809</c:v>
                </c:pt>
                <c:pt idx="942">
                  <c:v>43.894212263768324</c:v>
                </c:pt>
                <c:pt idx="943">
                  <c:v>43.894352593676722</c:v>
                </c:pt>
                <c:pt idx="944">
                  <c:v>43.894492921781044</c:v>
                </c:pt>
                <c:pt idx="945">
                  <c:v>43.894633248081291</c:v>
                </c:pt>
                <c:pt idx="946">
                  <c:v>43.894773572577456</c:v>
                </c:pt>
                <c:pt idx="947">
                  <c:v>43.89491389526961</c:v>
                </c:pt>
                <c:pt idx="948">
                  <c:v>43.895054216157689</c:v>
                </c:pt>
                <c:pt idx="949">
                  <c:v>43.895194535241757</c:v>
                </c:pt>
                <c:pt idx="950">
                  <c:v>43.895334852521827</c:v>
                </c:pt>
                <c:pt idx="951">
                  <c:v>43.895475167997894</c:v>
                </c:pt>
                <c:pt idx="952">
                  <c:v>43.895615481670006</c:v>
                </c:pt>
                <c:pt idx="953">
                  <c:v>43.895755793538108</c:v>
                </c:pt>
                <c:pt idx="954">
                  <c:v>43.895896103602304</c:v>
                </c:pt>
                <c:pt idx="955">
                  <c:v>43.896036411862539</c:v>
                </c:pt>
                <c:pt idx="956">
                  <c:v>43.896176718318856</c:v>
                </c:pt>
                <c:pt idx="957">
                  <c:v>43.89631702297126</c:v>
                </c:pt>
                <c:pt idx="958">
                  <c:v>43.896457325819767</c:v>
                </c:pt>
                <c:pt idx="959">
                  <c:v>43.896597626864413</c:v>
                </c:pt>
                <c:pt idx="960">
                  <c:v>43.89673792610516</c:v>
                </c:pt>
                <c:pt idx="961">
                  <c:v>43.896878223542103</c:v>
                </c:pt>
                <c:pt idx="962">
                  <c:v>43.897018519175155</c:v>
                </c:pt>
                <c:pt idx="963">
                  <c:v>43.897158813004395</c:v>
                </c:pt>
                <c:pt idx="964">
                  <c:v>43.897299105029838</c:v>
                </c:pt>
                <c:pt idx="965">
                  <c:v>43.897439395251475</c:v>
                </c:pt>
                <c:pt idx="966">
                  <c:v>43.897579683669314</c:v>
                </c:pt>
                <c:pt idx="967">
                  <c:v>43.897719970283404</c:v>
                </c:pt>
                <c:pt idx="968">
                  <c:v>43.897860255093718</c:v>
                </c:pt>
                <c:pt idx="969">
                  <c:v>43.898000538100305</c:v>
                </c:pt>
                <c:pt idx="970">
                  <c:v>43.898140819303173</c:v>
                </c:pt>
                <c:pt idx="971">
                  <c:v>43.898281098702299</c:v>
                </c:pt>
                <c:pt idx="972">
                  <c:v>43.898421376297755</c:v>
                </c:pt>
                <c:pt idx="973">
                  <c:v>43.898561652089519</c:v>
                </c:pt>
                <c:pt idx="974">
                  <c:v>43.898701926077607</c:v>
                </c:pt>
                <c:pt idx="975">
                  <c:v>43.898842198262038</c:v>
                </c:pt>
                <c:pt idx="976">
                  <c:v>43.898982468642807</c:v>
                </c:pt>
                <c:pt idx="977">
                  <c:v>43.899122737219983</c:v>
                </c:pt>
                <c:pt idx="978">
                  <c:v>43.899263003993532</c:v>
                </c:pt>
                <c:pt idx="979">
                  <c:v>43.899403268963468</c:v>
                </c:pt>
                <c:pt idx="980">
                  <c:v>43.899543532129819</c:v>
                </c:pt>
                <c:pt idx="981">
                  <c:v>43.899683793492599</c:v>
                </c:pt>
                <c:pt idx="982">
                  <c:v>43.89982405305183</c:v>
                </c:pt>
                <c:pt idx="983">
                  <c:v>43.899964310807476</c:v>
                </c:pt>
                <c:pt idx="984">
                  <c:v>43.900104566759623</c:v>
                </c:pt>
                <c:pt idx="985">
                  <c:v>43.900244820908235</c:v>
                </c:pt>
                <c:pt idx="986">
                  <c:v>43.900385073253368</c:v>
                </c:pt>
                <c:pt idx="987">
                  <c:v>43.900525323794994</c:v>
                </c:pt>
                <c:pt idx="988">
                  <c:v>43.900665572533136</c:v>
                </c:pt>
                <c:pt idx="989">
                  <c:v>43.900805819467813</c:v>
                </c:pt>
                <c:pt idx="990">
                  <c:v>43.900946064599069</c:v>
                </c:pt>
                <c:pt idx="991">
                  <c:v>43.901086307926889</c:v>
                </c:pt>
                <c:pt idx="992">
                  <c:v>43.90122654945128</c:v>
                </c:pt>
                <c:pt idx="993">
                  <c:v>43.901366789172265</c:v>
                </c:pt>
                <c:pt idx="994">
                  <c:v>43.901507027089849</c:v>
                </c:pt>
                <c:pt idx="995">
                  <c:v>43.901647263204062</c:v>
                </c:pt>
                <c:pt idx="996">
                  <c:v>43.901787497514917</c:v>
                </c:pt>
                <c:pt idx="997">
                  <c:v>43.901927730022415</c:v>
                </c:pt>
                <c:pt idx="998">
                  <c:v>43.902067960726548</c:v>
                </c:pt>
                <c:pt idx="999">
                  <c:v>43.902208189627402</c:v>
                </c:pt>
                <c:pt idx="1000">
                  <c:v>43.902348416724941</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Calculs!$I$4:$I$1004</c:f>
              <c:numCache>
                <c:formatCode>0.00</c:formatCode>
                <c:ptCount val="1001"/>
                <c:pt idx="0">
                  <c:v>176.71085285003218</c:v>
                </c:pt>
                <c:pt idx="1">
                  <c:v>176.39503555400452</c:v>
                </c:pt>
                <c:pt idx="2">
                  <c:v>176.08004591143228</c:v>
                </c:pt>
                <c:pt idx="3">
                  <c:v>175.76588008427936</c:v>
                </c:pt>
                <c:pt idx="4">
                  <c:v>175.45253425832175</c:v>
                </c:pt>
                <c:pt idx="5">
                  <c:v>175.14000464296231</c:v>
                </c:pt>
                <c:pt idx="6">
                  <c:v>174.82828747104745</c:v>
                </c:pt>
                <c:pt idx="7">
                  <c:v>174.51737899868564</c:v>
                </c:pt>
                <c:pt idx="8">
                  <c:v>174.20727550506749</c:v>
                </c:pt>
                <c:pt idx="9">
                  <c:v>173.89797329228739</c:v>
                </c:pt>
                <c:pt idx="10">
                  <c:v>173.58946868516713</c:v>
                </c:pt>
                <c:pt idx="11">
                  <c:v>173.28175610467648</c:v>
                </c:pt>
                <c:pt idx="12">
                  <c:v>172.97483003992423</c:v>
                </c:pt>
                <c:pt idx="13">
                  <c:v>172.66868697394784</c:v>
                </c:pt>
                <c:pt idx="14">
                  <c:v>172.36332341063371</c:v>
                </c:pt>
                <c:pt idx="15">
                  <c:v>172.05873587456179</c:v>
                </c:pt>
                <c:pt idx="16">
                  <c:v>171.75492091085158</c:v>
                </c:pt>
                <c:pt idx="17">
                  <c:v>171.45187508500959</c:v>
                </c:pt>
                <c:pt idx="18">
                  <c:v>171.14959498277804</c:v>
                </c:pt>
                <c:pt idx="19">
                  <c:v>170.84807720998512</c:v>
                </c:pt>
                <c:pt idx="20">
                  <c:v>170.54731839239639</c:v>
                </c:pt>
                <c:pt idx="21">
                  <c:v>170.24731613953338</c:v>
                </c:pt>
                <c:pt idx="22">
                  <c:v>169.94806805846096</c:v>
                </c:pt>
                <c:pt idx="23">
                  <c:v>169.64957078989218</c:v>
                </c:pt>
                <c:pt idx="24">
                  <c:v>169.35182099446345</c:v>
                </c:pt>
                <c:pt idx="25">
                  <c:v>169.05481535258636</c:v>
                </c:pt>
                <c:pt idx="26">
                  <c:v>168.7585505643008</c:v>
                </c:pt>
                <c:pt idx="27">
                  <c:v>168.46302334912934</c:v>
                </c:pt>
                <c:pt idx="28">
                  <c:v>168.16823044593312</c:v>
                </c:pt>
                <c:pt idx="29">
                  <c:v>167.87416861276864</c:v>
                </c:pt>
                <c:pt idx="30">
                  <c:v>167.58083462674622</c:v>
                </c:pt>
                <c:pt idx="31">
                  <c:v>167.28822528388955</c:v>
                </c:pt>
                <c:pt idx="32">
                  <c:v>166.99633739899633</c:v>
                </c:pt>
                <c:pt idx="33">
                  <c:v>166.70516780550057</c:v>
                </c:pt>
                <c:pt idx="34">
                  <c:v>166.41471335533558</c:v>
                </c:pt>
                <c:pt idx="35">
                  <c:v>166.1249709187986</c:v>
                </c:pt>
                <c:pt idx="36">
                  <c:v>165.83593738441652</c:v>
                </c:pt>
                <c:pt idx="37">
                  <c:v>165.54760965881246</c:v>
                </c:pt>
                <c:pt idx="38">
                  <c:v>165.2599846665741</c:v>
                </c:pt>
                <c:pt idx="39">
                  <c:v>164.97305935012267</c:v>
                </c:pt>
                <c:pt idx="40">
                  <c:v>164.68683066958334</c:v>
                </c:pt>
                <c:pt idx="41">
                  <c:v>164.40129560265669</c:v>
                </c:pt>
                <c:pt idx="42">
                  <c:v>164.11645114449129</c:v>
                </c:pt>
                <c:pt idx="43">
                  <c:v>163.83229430755745</c:v>
                </c:pt>
                <c:pt idx="44">
                  <c:v>163.54882212152185</c:v>
                </c:pt>
                <c:pt idx="45">
                  <c:v>163.2660316331237</c:v>
                </c:pt>
                <c:pt idx="46">
                  <c:v>162.98391990605157</c:v>
                </c:pt>
                <c:pt idx="47">
                  <c:v>162.70248402082137</c:v>
                </c:pt>
                <c:pt idx="48">
                  <c:v>162.42172107465569</c:v>
                </c:pt>
                <c:pt idx="49">
                  <c:v>162.1416281813637</c:v>
                </c:pt>
                <c:pt idx="50">
                  <c:v>161.86220247122239</c:v>
                </c:pt>
                <c:pt idx="51">
                  <c:v>161.58344109085897</c:v>
                </c:pt>
                <c:pt idx="52">
                  <c:v>161.30534120313382</c:v>
                </c:pt>
                <c:pt idx="53">
                  <c:v>161.02789998702502</c:v>
                </c:pt>
                <c:pt idx="54">
                  <c:v>160.75111463751333</c:v>
                </c:pt>
                <c:pt idx="55">
                  <c:v>160.47498236546852</c:v>
                </c:pt>
                <c:pt idx="56">
                  <c:v>160.19950039753664</c:v>
                </c:pt>
                <c:pt idx="57">
                  <c:v>159.924665976028</c:v>
                </c:pt>
                <c:pt idx="58">
                  <c:v>159.65047635880646</c:v>
                </c:pt>
                <c:pt idx="59">
                  <c:v>159.37692881917934</c:v>
                </c:pt>
                <c:pt idx="60">
                  <c:v>159.10402064578855</c:v>
                </c:pt>
                <c:pt idx="61">
                  <c:v>158.8317491425025</c:v>
                </c:pt>
                <c:pt idx="62">
                  <c:v>158.56011162830885</c:v>
                </c:pt>
                <c:pt idx="63">
                  <c:v>158.28910543720835</c:v>
                </c:pt>
                <c:pt idx="64">
                  <c:v>158.01872791810948</c:v>
                </c:pt>
                <c:pt idx="65">
                  <c:v>157.74897643472403</c:v>
                </c:pt>
                <c:pt idx="66">
                  <c:v>157.47984836546351</c:v>
                </c:pt>
                <c:pt idx="67">
                  <c:v>157.21134110333645</c:v>
                </c:pt>
                <c:pt idx="68">
                  <c:v>156.94345205584654</c:v>
                </c:pt>
                <c:pt idx="69">
                  <c:v>156.67617864489173</c:v>
                </c:pt>
                <c:pt idx="70">
                  <c:v>156.40951830666415</c:v>
                </c:pt>
                <c:pt idx="71">
                  <c:v>156.14346849155061</c:v>
                </c:pt>
                <c:pt idx="72">
                  <c:v>155.87802666403448</c:v>
                </c:pt>
                <c:pt idx="73">
                  <c:v>155.61319030259776</c:v>
                </c:pt>
                <c:pt idx="74">
                  <c:v>155.34895689962454</c:v>
                </c:pt>
                <c:pt idx="75">
                  <c:v>155.08532396130474</c:v>
                </c:pt>
                <c:pt idx="76">
                  <c:v>154.82228900753913</c:v>
                </c:pt>
                <c:pt idx="77">
                  <c:v>154.55984957184486</c:v>
                </c:pt>
                <c:pt idx="78">
                  <c:v>154.29800320126176</c:v>
                </c:pt>
                <c:pt idx="79">
                  <c:v>154.0367474562596</c:v>
                </c:pt>
                <c:pt idx="80">
                  <c:v>153.77607991064602</c:v>
                </c:pt>
                <c:pt idx="81">
                  <c:v>153.51599815147506</c:v>
                </c:pt>
                <c:pt idx="82">
                  <c:v>153.25649977895685</c:v>
                </c:pt>
                <c:pt idx="83">
                  <c:v>152.99758240636763</c:v>
                </c:pt>
                <c:pt idx="84">
                  <c:v>152.73924365996072</c:v>
                </c:pt>
                <c:pt idx="85">
                  <c:v>152.48148117887825</c:v>
                </c:pt>
                <c:pt idx="86">
                  <c:v>152.22429261506346</c:v>
                </c:pt>
                <c:pt idx="87">
                  <c:v>151.96767563317388</c:v>
                </c:pt>
                <c:pt idx="88">
                  <c:v>151.71162791049517</c:v>
                </c:pt>
                <c:pt idx="89">
                  <c:v>151.45614713685555</c:v>
                </c:pt>
                <c:pt idx="90">
                  <c:v>151.20123101454118</c:v>
                </c:pt>
                <c:pt idx="91">
                  <c:v>150.94687725821191</c:v>
                </c:pt>
                <c:pt idx="92">
                  <c:v>150.69308359481812</c:v>
                </c:pt>
                <c:pt idx="93">
                  <c:v>150.43984776351772</c:v>
                </c:pt>
                <c:pt idx="94">
                  <c:v>150.18716751559435</c:v>
                </c:pt>
                <c:pt idx="95">
                  <c:v>149.93504061437596</c:v>
                </c:pt>
                <c:pt idx="96">
                  <c:v>149.68346483515401</c:v>
                </c:pt>
                <c:pt idx="97">
                  <c:v>149.43243796510342</c:v>
                </c:pt>
                <c:pt idx="98">
                  <c:v>149.18195780320335</c:v>
                </c:pt>
                <c:pt idx="99">
                  <c:v>148.93202216015817</c:v>
                </c:pt>
                <c:pt idx="100">
                  <c:v>148.68262885831953</c:v>
                </c:pt>
                <c:pt idx="101">
                  <c:v>146.19424736063411</c:v>
                </c:pt>
                <c:pt idx="102">
                  <c:v>143.75920487963856</c:v>
                </c:pt>
                <c:pt idx="103">
                  <c:v>141.37541153418411</c:v>
                </c:pt>
                <c:pt idx="104">
                  <c:v>139.04088526626725</c:v>
                </c:pt>
                <c:pt idx="105">
                  <c:v>136.75374496139537</c:v>
                </c:pt>
                <c:pt idx="106">
                  <c:v>134.51220409581296</c:v>
                </c:pt>
                <c:pt idx="107">
                  <c:v>132.31456486424966</c:v>
                </c:pt>
                <c:pt idx="108">
                  <c:v>130.15921274648855</c:v>
                </c:pt>
                <c:pt idx="109">
                  <c:v>128.04461147517591</c:v>
                </c:pt>
                <c:pt idx="110">
                  <c:v>125.96929837096393</c:v>
                </c:pt>
                <c:pt idx="111">
                  <c:v>123.93188001435223</c:v>
                </c:pt>
                <c:pt idx="112">
                  <c:v>121.93102822651718</c:v>
                </c:pt>
                <c:pt idx="113">
                  <c:v>119.96547633403416</c:v>
                </c:pt>
                <c:pt idx="114">
                  <c:v>118.03401569474079</c:v>
                </c:pt>
                <c:pt idx="115">
                  <c:v>116.13549246409161</c:v>
                </c:pt>
                <c:pt idx="116">
                  <c:v>114.26880458324381</c:v>
                </c:pt>
                <c:pt idx="117">
                  <c:v>112.43289897181342</c:v>
                </c:pt>
                <c:pt idx="118">
                  <c:v>110.62676890977299</c:v>
                </c:pt>
                <c:pt idx="119">
                  <c:v>108.84945159434457</c:v>
                </c:pt>
                <c:pt idx="120">
                  <c:v>107.10002585899115</c:v>
                </c:pt>
                <c:pt idx="121">
                  <c:v>105.37761004274083</c:v>
                </c:pt>
                <c:pt idx="122">
                  <c:v>103.68135999910329</c:v>
                </c:pt>
                <c:pt idx="123">
                  <c:v>102.01046723476989</c:v>
                </c:pt>
                <c:pt idx="124">
                  <c:v>100.36415716913466</c:v>
                </c:pt>
                <c:pt idx="125">
                  <c:v>98.741687506446652</c:v>
                </c:pt>
                <c:pt idx="126">
                  <c:v>97.142346713107287</c:v>
                </c:pt>
                <c:pt idx="127">
                  <c:v>95.565452593271772</c:v>
                </c:pt>
                <c:pt idx="128">
                  <c:v>94.010350956503999</c:v>
                </c:pt>
                <c:pt idx="129">
                  <c:v>92.476414371776926</c:v>
                </c:pt>
                <c:pt idx="130">
                  <c:v>90.96304100261122</c:v>
                </c:pt>
                <c:pt idx="131">
                  <c:v>89.469653518605526</c:v>
                </c:pt>
                <c:pt idx="132">
                  <c:v>87.995698079040963</c:v>
                </c:pt>
                <c:pt idx="133">
                  <c:v>86.540643384639353</c:v>
                </c:pt>
                <c:pt idx="134">
                  <c:v>85.10397979392647</c:v>
                </c:pt>
                <c:pt idx="135">
                  <c:v>83.685218500999596</c:v>
                </c:pt>
                <c:pt idx="136">
                  <c:v>82.283890771826094</c:v>
                </c:pt>
                <c:pt idx="137">
                  <c:v>80.899547236510557</c:v>
                </c:pt>
                <c:pt idx="138">
                  <c:v>79.53175723526266</c:v>
                </c:pt>
                <c:pt idx="139">
                  <c:v>78.180108216081095</c:v>
                </c:pt>
                <c:pt idx="140">
                  <c:v>76.844205182442067</c:v>
                </c:pt>
                <c:pt idx="141">
                  <c:v>75.523670189545257</c:v>
                </c:pt>
                <c:pt idx="142">
                  <c:v>74.218141887930059</c:v>
                </c:pt>
                <c:pt idx="143">
                  <c:v>72.927275113530669</c:v>
                </c:pt>
                <c:pt idx="144">
                  <c:v>71.650740523493553</c:v>
                </c:pt>
                <c:pt idx="145">
                  <c:v>70.38822427733615</c:v>
                </c:pt>
                <c:pt idx="146">
                  <c:v>69.139427763284786</c:v>
                </c:pt>
                <c:pt idx="147">
                  <c:v>67.904067369892957</c:v>
                </c:pt>
                <c:pt idx="148">
                  <c:v>66.681874303313606</c:v>
                </c:pt>
                <c:pt idx="149">
                  <c:v>65.472594450879228</c:v>
                </c:pt>
                <c:pt idx="150">
                  <c:v>64.275988291938049</c:v>
                </c:pt>
                <c:pt idx="151">
                  <c:v>63.091830857202467</c:v>
                </c:pt>
                <c:pt idx="152">
                  <c:v>61.919911738191651</c:v>
                </c:pt>
                <c:pt idx="153">
                  <c:v>60.760035148696069</c:v>
                </c:pt>
                <c:pt idx="154">
                  <c:v>59.612020040560211</c:v>
                </c:pt>
                <c:pt idx="155">
                  <c:v>58.475700276473979</c:v>
                </c:pt>
                <c:pt idx="156">
                  <c:v>57.350924862885648</c:v>
                </c:pt>
                <c:pt idx="157">
                  <c:v>56.237558246603335</c:v>
                </c:pt>
                <c:pt idx="158">
                  <c:v>55.135480679139079</c:v>
                </c:pt>
                <c:pt idx="159">
                  <c:v>54.044588653373687</c:v>
                </c:pt>
                <c:pt idx="160">
                  <c:v>52.964795417681863</c:v>
                </c:pt>
                <c:pt idx="161">
                  <c:v>51.896031573258021</c:v>
                </c:pt>
                <c:pt idx="162">
                  <c:v>50.838245761023437</c:v>
                </c:pt>
                <c:pt idx="163">
                  <c:v>49.791405445173389</c:v>
                </c:pt>
                <c:pt idx="164">
                  <c:v>48.755497801135697</c:v>
                </c:pt>
                <c:pt idx="165">
                  <c:v>47.730530716453565</c:v>
                </c:pt>
                <c:pt idx="166">
                  <c:v>46.716533913865277</c:v>
                </c:pt>
                <c:pt idx="167">
                  <c:v>45.713560206617068</c:v>
                </c:pt>
                <c:pt idx="168">
                  <c:v>44.721686896791027</c:v>
                </c:pt>
                <c:pt idx="169">
                  <c:v>43.741017328127612</c:v>
                </c:pt>
                <c:pt idx="170">
                  <c:v>42.771682605429945</c:v>
                </c:pt>
                <c:pt idx="171">
                  <c:v>41.813843493099348</c:v>
                </c:pt>
                <c:pt idx="172">
                  <c:v>40.867692505592892</c:v>
                </c:pt>
                <c:pt idx="173">
                  <c:v>39.933456202516446</c:v>
                </c:pt>
                <c:pt idx="174">
                  <c:v>39.011397700543078</c:v>
                </c:pt>
                <c:pt idx="175">
                  <c:v>38.101819413211359</c:v>
                </c:pt>
                <c:pt idx="176">
                  <c:v>37.20506602770287</c:v>
                </c:pt>
                <c:pt idx="177">
                  <c:v>36.321527724658004</c:v>
                </c:pt>
                <c:pt idx="178">
                  <c:v>35.45164364263664</c:v>
                </c:pt>
                <c:pt idx="179">
                  <c:v>34.59590558256194</c:v>
                </c:pt>
                <c:pt idx="180">
                  <c:v>33.754861938915575</c:v>
                </c:pt>
                <c:pt idx="181">
                  <c:v>32.929121833004828</c:v>
                </c:pt>
                <c:pt idx="182">
                  <c:v>32.119359408631951</c:v>
                </c:pt>
                <c:pt idx="183">
                  <c:v>31.326318231220302</c:v>
                </c:pt>
                <c:pt idx="184">
                  <c:v>30.550815707099609</c:v>
                </c:pt>
                <c:pt idx="185">
                  <c:v>29.793747409435682</c:v>
                </c:pt>
                <c:pt idx="186">
                  <c:v>29.056091160521586</c:v>
                </c:pt>
                <c:pt idx="187">
                  <c:v>28.33891067637855</c:v>
                </c:pt>
                <c:pt idx="188">
                  <c:v>27.643358528850538</c:v>
                </c:pt>
                <c:pt idx="189">
                  <c:v>26.970678123358535</c:v>
                </c:pt>
                <c:pt idx="190">
                  <c:v>26.322204329063929</c:v>
                </c:pt>
                <c:pt idx="191">
                  <c:v>25.699362335789608</c:v>
                </c:pt>
                <c:pt idx="192">
                  <c:v>25.103664254125562</c:v>
                </c:pt>
                <c:pt idx="193">
                  <c:v>24.536702929659835</c:v>
                </c:pt>
                <c:pt idx="194">
                  <c:v>24.000142419947334</c:v>
                </c:pt>
                <c:pt idx="195">
                  <c:v>23.49570459702997</c:v>
                </c:pt>
                <c:pt idx="196">
                  <c:v>23.025151404313444</c:v>
                </c:pt>
                <c:pt idx="197">
                  <c:v>22.59026242984736</c:v>
                </c:pt>
                <c:pt idx="198">
                  <c:v>22.192807671365131</c:v>
                </c:pt>
                <c:pt idx="199">
                  <c:v>21.83451566801909</c:v>
                </c:pt>
                <c:pt idx="200">
                  <c:v>21.517037554449107</c:v>
                </c:pt>
                <c:pt idx="201">
                  <c:v>21.2419080336356</c:v>
                </c:pt>
                <c:pt idx="202">
                  <c:v>21.010504726212883</c:v>
                </c:pt>
                <c:pt idx="203">
                  <c:v>20.824007777916385</c:v>
                </c:pt>
                <c:pt idx="204">
                  <c:v>20.683361923891727</c:v>
                </c:pt>
                <c:pt idx="205">
                  <c:v>20.589243348373724</c:v>
                </c:pt>
                <c:pt idx="206">
                  <c:v>20.542033585407644</c:v>
                </c:pt>
                <c:pt idx="207">
                  <c:v>20.541802356625066</c:v>
                </c:pt>
                <c:pt idx="208">
                  <c:v>20.588300654130549</c:v>
                </c:pt>
                <c:pt idx="209">
                  <c:v>20.680964613846875</c:v>
                </c:pt>
                <c:pt idx="210">
                  <c:v>20.818929886354084</c:v>
                </c:pt>
                <c:pt idx="211">
                  <c:v>21.001055413538044</c:v>
                </c:pt>
                <c:pt idx="212">
                  <c:v>21.225954867145383</c:v>
                </c:pt>
                <c:pt idx="213">
                  <c:v>21.492033576356274</c:v>
                </c:pt>
                <c:pt idx="214">
                  <c:v>21.797528599136598</c:v>
                </c:pt>
                <c:pt idx="215">
                  <c:v>22.140549665004119</c:v>
                </c:pt>
                <c:pt idx="216">
                  <c:v>22.51911898773248</c:v>
                </c:pt>
                <c:pt idx="217">
                  <c:v>22.931208347728003</c:v>
                </c:pt>
                <c:pt idx="218">
                  <c:v>23.374772303523429</c:v>
                </c:pt>
                <c:pt idx="219">
                  <c:v>23.847776847243946</c:v>
                </c:pt>
                <c:pt idx="220">
                  <c:v>24.348223224013253</c:v>
                </c:pt>
                <c:pt idx="221">
                  <c:v>24.874166963153247</c:v>
                </c:pt>
                <c:pt idx="222">
                  <c:v>25.423732409950908</c:v>
                </c:pt>
                <c:pt idx="223">
                  <c:v>25.995123203964098</c:v>
                </c:pt>
                <c:pt idx="224">
                  <c:v>26.586629234697543</c:v>
                </c:pt>
                <c:pt idx="225">
                  <c:v>27.196630633193791</c:v>
                </c:pt>
                <c:pt idx="226">
                  <c:v>27.823599344401799</c:v>
                </c:pt>
                <c:pt idx="227">
                  <c:v>28.466098784354784</c:v>
                </c:pt>
                <c:pt idx="228">
                  <c:v>29.122782029919385</c:v>
                </c:pt>
                <c:pt idx="229">
                  <c:v>29.792388926055136</c:v>
                </c:pt>
                <c:pt idx="230">
                  <c:v>30.473742432389749</c:v>
                </c:pt>
                <c:pt idx="231">
                  <c:v>31.16574447148723</c:v>
                </c:pt>
                <c:pt idx="232">
                  <c:v>31.867371487748617</c:v>
                </c:pt>
                <c:pt idx="233">
                  <c:v>32.577669879466619</c:v>
                </c:pt>
                <c:pt idx="234">
                  <c:v>33.295751427331894</c:v>
                </c:pt>
                <c:pt idx="235">
                  <c:v>34.020788810302022</c:v>
                </c:pt>
                <c:pt idx="236">
                  <c:v>34.752011273538834</c:v>
                </c:pt>
                <c:pt idx="237">
                  <c:v>35.488700492305455</c:v>
                </c:pt>
                <c:pt idx="238">
                  <c:v>36.230186659475997</c:v>
                </c:pt>
                <c:pt idx="239">
                  <c:v>36.975844811870225</c:v>
                </c:pt>
                <c:pt idx="240">
                  <c:v>37.725091401280558</c:v>
                </c:pt>
                <c:pt idx="241">
                  <c:v>38.47738110919645</c:v>
                </c:pt>
                <c:pt idx="242">
                  <c:v>39.232203899330877</c:v>
                </c:pt>
                <c:pt idx="243">
                  <c:v>39.989082298682654</c:v>
                </c:pt>
                <c:pt idx="244">
                  <c:v>40.747568895673346</c:v>
                </c:pt>
                <c:pt idx="245">
                  <c:v>41.507244042593165</c:v>
                </c:pt>
                <c:pt idx="246">
                  <c:v>42.267713748950371</c:v>
                </c:pt>
                <c:pt idx="247">
                  <c:v>43.028607752164703</c:v>
                </c:pt>
                <c:pt idx="248">
                  <c:v>43.789577752238948</c:v>
                </c:pt>
                <c:pt idx="249">
                  <c:v>44.550295797476963</c:v>
                </c:pt>
                <c:pt idx="250">
                  <c:v>45.310452808910071</c:v>
                </c:pt>
                <c:pt idx="251">
                  <c:v>46.069757231786113</c:v>
                </c:pt>
                <c:pt idx="252">
                  <c:v>46.827933803220461</c:v>
                </c:pt>
                <c:pt idx="253">
                  <c:v>47.584722425873721</c:v>
                </c:pt>
                <c:pt idx="254">
                  <c:v>48.339877138282361</c:v>
                </c:pt>
                <c:pt idx="255">
                  <c:v>49.093165173210124</c:v>
                </c:pt>
                <c:pt idx="256">
                  <c:v>49.844366096098454</c:v>
                </c:pt>
                <c:pt idx="257">
                  <c:v>50.593271016366415</c:v>
                </c:pt>
                <c:pt idx="258">
                  <c:v>51.339681864941078</c:v>
                </c:pt>
                <c:pt idx="259">
                  <c:v>52.083410731985595</c:v>
                </c:pt>
                <c:pt idx="260">
                  <c:v>52.824279259335015</c:v>
                </c:pt>
                <c:pt idx="261">
                  <c:v>53.562118082649164</c:v>
                </c:pt>
                <c:pt idx="262">
                  <c:v>54.296766318750358</c:v>
                </c:pt>
                <c:pt idx="263">
                  <c:v>55.028071094032278</c:v>
                </c:pt>
                <c:pt idx="264">
                  <c:v>55.755887110208512</c:v>
                </c:pt>
                <c:pt idx="265">
                  <c:v>56.48007624401712</c:v>
                </c:pt>
                <c:pt idx="266">
                  <c:v>57.200507177813286</c:v>
                </c:pt>
                <c:pt idx="267">
                  <c:v>57.91705505826905</c:v>
                </c:pt>
                <c:pt idx="268">
                  <c:v>58.629601180659208</c:v>
                </c:pt>
                <c:pt idx="269">
                  <c:v>59.338032696447598</c:v>
                </c:pt>
                <c:pt idx="270">
                  <c:v>60.0422423421019</c:v>
                </c:pt>
                <c:pt idx="271">
                  <c:v>60.742128187257386</c:v>
                </c:pt>
                <c:pt idx="272">
                  <c:v>61.437593400525266</c:v>
                </c:pt>
                <c:pt idx="273">
                  <c:v>62.128546031399061</c:v>
                </c:pt>
                <c:pt idx="274">
                  <c:v>62.814898806855354</c:v>
                </c:pt>
                <c:pt idx="275">
                  <c:v>63.496568941374704</c:v>
                </c:pt>
                <c:pt idx="276">
                  <c:v>64.17347795922565</c:v>
                </c:pt>
                <c:pt idx="277">
                  <c:v>64.845551527960339</c:v>
                </c:pt>
                <c:pt idx="278">
                  <c:v>65.512719302166786</c:v>
                </c:pt>
                <c:pt idx="279">
                  <c:v>66.174914776609015</c:v>
                </c:pt>
                <c:pt idx="280">
                  <c:v>66.832075147965398</c:v>
                </c:pt>
                <c:pt idx="281">
                  <c:v>67.484141184447097</c:v>
                </c:pt>
                <c:pt idx="282">
                  <c:v>68.131057102642231</c:v>
                </c:pt>
                <c:pt idx="283">
                  <c:v>68.772770450991302</c:v>
                </c:pt>
                <c:pt idx="284">
                  <c:v>69.409231999351718</c:v>
                </c:pt>
                <c:pt idx="285">
                  <c:v>70.040395634157761</c:v>
                </c:pt>
                <c:pt idx="286">
                  <c:v>70.666218258726829</c:v>
                </c:pt>
                <c:pt idx="287">
                  <c:v>71.286659698301719</c:v>
                </c:pt>
                <c:pt idx="288">
                  <c:v>71.901682609455804</c:v>
                </c:pt>
                <c:pt idx="289">
                  <c:v>72.511252393520508</c:v>
                </c:pt>
                <c:pt idx="290">
                  <c:v>73.115337113724678</c:v>
                </c:pt>
                <c:pt idx="291">
                  <c:v>73.713907415762719</c:v>
                </c:pt>
                <c:pt idx="292">
                  <c:v>74.306936451533147</c:v>
                </c:pt>
                <c:pt idx="293">
                  <c:v>74.894399805812157</c:v>
                </c:pt>
                <c:pt idx="294">
                  <c:v>75.476275425647202</c:v>
                </c:pt>
                <c:pt idx="295">
                  <c:v>76.052543552274571</c:v>
                </c:pt>
                <c:pt idx="296">
                  <c:v>76.623186655381986</c:v>
                </c:pt>
                <c:pt idx="297">
                  <c:v>77.188189369553257</c:v>
                </c:pt>
                <c:pt idx="298">
                  <c:v>77.747538432745884</c:v>
                </c:pt>
                <c:pt idx="299">
                  <c:v>78.301222626665918</c:v>
                </c:pt>
                <c:pt idx="300">
                  <c:v>78.849232718916099</c:v>
                </c:pt>
                <c:pt idx="301">
                  <c:v>79.391561406804456</c:v>
                </c:pt>
                <c:pt idx="302">
                  <c:v>79.92820326271007</c:v>
                </c:pt>
                <c:pt idx="303">
                  <c:v>80.459154680912192</c:v>
                </c:pt>
                <c:pt idx="304">
                  <c:v>80.98441382579702</c:v>
                </c:pt>
                <c:pt idx="305">
                  <c:v>81.503980581364033</c:v>
                </c:pt>
                <c:pt idx="306">
                  <c:v>82.017856501960679</c:v>
                </c:pt>
                <c:pt idx="307">
                  <c:v>82.52604476418071</c:v>
                </c:pt>
                <c:pt idx="308">
                  <c:v>83.028550119866949</c:v>
                </c:pt>
                <c:pt idx="309">
                  <c:v>83.525378850164685</c:v>
                </c:pt>
                <c:pt idx="310">
                  <c:v>84.016538720577032</c:v>
                </c:pt>
                <c:pt idx="311">
                  <c:v>84.502038936977101</c:v>
                </c:pt>
                <c:pt idx="312">
                  <c:v>84.981890102537051</c:v>
                </c:pt>
                <c:pt idx="313">
                  <c:v>85.456104175536524</c:v>
                </c:pt>
                <c:pt idx="314">
                  <c:v>85.92469442801729</c:v>
                </c:pt>
                <c:pt idx="315">
                  <c:v>86.387675405253233</c:v>
                </c:pt>
                <c:pt idx="316">
                  <c:v>86.84506288600808</c:v>
                </c:pt>
                <c:pt idx="317">
                  <c:v>87.296873843555446</c:v>
                </c:pt>
                <c:pt idx="318">
                  <c:v>87.743126407438211</c:v>
                </c:pt>
                <c:pt idx="319">
                  <c:v>88.183839825946279</c:v>
                </c:pt>
                <c:pt idx="320">
                  <c:v>88.619034429293706</c:v>
                </c:pt>
                <c:pt idx="321">
                  <c:v>89.048731593477626</c:v>
                </c:pt>
                <c:pt idx="322">
                  <c:v>89.472953704803359</c:v>
                </c:pt>
                <c:pt idx="323">
                  <c:v>89.891724125061032</c:v>
                </c:pt>
                <c:pt idx="324">
                  <c:v>90.305067157340787</c:v>
                </c:pt>
                <c:pt idx="325">
                  <c:v>90.713008012474049</c:v>
                </c:pt>
                <c:pt idx="326">
                  <c:v>91.115572776090346</c:v>
                </c:pt>
                <c:pt idx="327">
                  <c:v>91.512788376278905</c:v>
                </c:pt>
                <c:pt idx="328">
                  <c:v>91.904682551846221</c:v>
                </c:pt>
                <c:pt idx="329">
                  <c:v>92.291283821160505</c:v>
                </c:pt>
                <c:pt idx="330">
                  <c:v>92.672621451575338</c:v>
                </c:pt>
                <c:pt idx="331">
                  <c:v>93.048725429424778</c:v>
                </c:pt>
                <c:pt idx="332">
                  <c:v>93.419626430583378</c:v>
                </c:pt>
                <c:pt idx="333">
                  <c:v>93.785355791584138</c:v>
                </c:pt>
                <c:pt idx="334">
                  <c:v>94.145945481288805</c:v>
                </c:pt>
                <c:pt idx="335">
                  <c:v>94.501428073104023</c:v>
                </c:pt>
                <c:pt idx="336">
                  <c:v>94.85183671773855</c:v>
                </c:pt>
                <c:pt idx="337">
                  <c:v>95.197205116495908</c:v>
                </c:pt>
                <c:pt idx="338">
                  <c:v>95.537567495097306</c:v>
                </c:pt>
                <c:pt idx="339">
                  <c:v>95.872958578030136</c:v>
                </c:pt>
                <c:pt idx="340">
                  <c:v>96.203413563417229</c:v>
                </c:pt>
                <c:pt idx="341">
                  <c:v>96.528968098402231</c:v>
                </c:pt>
                <c:pt idx="342">
                  <c:v>96.849658255046378</c:v>
                </c:pt>
                <c:pt idx="343">
                  <c:v>97.165520506732477</c:v>
                </c:pt>
                <c:pt idx="344">
                  <c:v>97.476591705071286</c:v>
                </c:pt>
                <c:pt idx="345">
                  <c:v>97.782909057306185</c:v>
                </c:pt>
                <c:pt idx="346">
                  <c:v>98.084510104211432</c:v>
                </c:pt>
                <c:pt idx="347">
                  <c:v>98.381432698479742</c:v>
                </c:pt>
                <c:pt idx="348">
                  <c:v>98.673714983594692</c:v>
                </c:pt>
                <c:pt idx="349">
                  <c:v>98.961395373183549</c:v>
                </c:pt>
                <c:pt idx="350">
                  <c:v>99.244512530845896</c:v>
                </c:pt>
                <c:pt idx="351">
                  <c:v>99.523105350453548</c:v>
                </c:pt>
                <c:pt idx="352">
                  <c:v>99.797212936917276</c:v>
                </c:pt>
                <c:pt idx="353">
                  <c:v>100.06687458741551</c:v>
                </c:pt>
                <c:pt idx="354">
                  <c:v>100.33212977308047</c:v>
                </c:pt>
                <c:pt idx="355">
                  <c:v>100.59301812113672</c:v>
                </c:pt>
                <c:pt idx="356">
                  <c:v>100.84957939748784</c:v>
                </c:pt>
                <c:pt idx="357">
                  <c:v>101.10185348974542</c:v>
                </c:pt>
                <c:pt idx="358">
                  <c:v>101.34988039069644</c:v>
                </c:pt>
                <c:pt idx="359">
                  <c:v>101.59370018220321</c:v>
                </c:pt>
                <c:pt idx="360">
                  <c:v>101.83335301953119</c:v>
                </c:pt>
                <c:pt idx="361">
                  <c:v>102.06887911609937</c:v>
                </c:pt>
                <c:pt idx="362">
                  <c:v>102.30031872864812</c:v>
                </c:pt>
                <c:pt idx="363">
                  <c:v>102.52771214281897</c:v>
                </c:pt>
                <c:pt idx="364">
                  <c:v>102.75109965914127</c:v>
                </c:pt>
                <c:pt idx="365">
                  <c:v>102.97052157942026</c:v>
                </c:pt>
                <c:pt idx="366">
                  <c:v>103.18601819352081</c:v>
                </c:pt>
                <c:pt idx="367">
                  <c:v>103.39762976654183</c:v>
                </c:pt>
                <c:pt idx="368">
                  <c:v>103.60539652637529</c:v>
                </c:pt>
                <c:pt idx="369">
                  <c:v>103.80935865164462</c:v>
                </c:pt>
                <c:pt idx="370">
                  <c:v>104.00955626001669</c:v>
                </c:pt>
                <c:pt idx="371">
                  <c:v>104.20602939688169</c:v>
                </c:pt>
                <c:pt idx="372">
                  <c:v>104.39881802439527</c:v>
                </c:pt>
                <c:pt idx="373">
                  <c:v>104.58796201087712</c:v>
                </c:pt>
                <c:pt idx="374">
                  <c:v>104.77350112056037</c:v>
                </c:pt>
                <c:pt idx="375">
                  <c:v>104.95547500368579</c:v>
                </c:pt>
                <c:pt idx="376">
                  <c:v>105.13392318693531</c:v>
                </c:pt>
                <c:pt idx="377">
                  <c:v>105.30888506419858</c:v>
                </c:pt>
                <c:pt idx="378">
                  <c:v>105.48039988766746</c:v>
                </c:pt>
                <c:pt idx="379">
                  <c:v>105.64850675925167</c:v>
                </c:pt>
                <c:pt idx="380">
                  <c:v>105.81324462231072</c:v>
                </c:pt>
                <c:pt idx="381">
                  <c:v>105.97465225369555</c:v>
                </c:pt>
                <c:pt idx="382">
                  <c:v>106.13276825609442</c:v>
                </c:pt>
                <c:pt idx="383">
                  <c:v>106.28763105067728</c:v>
                </c:pt>
                <c:pt idx="384">
                  <c:v>106.43927887003245</c:v>
                </c:pt>
                <c:pt idx="385">
                  <c:v>106.5877497513904</c:v>
                </c:pt>
                <c:pt idx="386">
                  <c:v>106.73308153012816</c:v>
                </c:pt>
                <c:pt idx="387">
                  <c:v>106.87531183354926</c:v>
                </c:pt>
                <c:pt idx="388">
                  <c:v>107.01447807493307</c:v>
                </c:pt>
                <c:pt idx="389">
                  <c:v>107.15061744784803</c:v>
                </c:pt>
                <c:pt idx="390">
                  <c:v>107.283766920723</c:v>
                </c:pt>
                <c:pt idx="391">
                  <c:v>107.41396323167129</c:v>
                </c:pt>
                <c:pt idx="392">
                  <c:v>107.54124288356159</c:v>
                </c:pt>
                <c:pt idx="393">
                  <c:v>107.66564213933026</c:v>
                </c:pt>
                <c:pt idx="394">
                  <c:v>107.78719701752976</c:v>
                </c:pt>
                <c:pt idx="395">
                  <c:v>107.90594328810735</c:v>
                </c:pt>
                <c:pt idx="396">
                  <c:v>107.90605923702556</c:v>
                </c:pt>
                <c:pt idx="397">
                  <c:v>107.90617518321108</c:v>
                </c:pt>
                <c:pt idx="398">
                  <c:v>107.90629112666392</c:v>
                </c:pt>
                <c:pt idx="399">
                  <c:v>107.90640706738414</c:v>
                </c:pt>
                <c:pt idx="400">
                  <c:v>107.90652300537175</c:v>
                </c:pt>
                <c:pt idx="401">
                  <c:v>107.90663894062683</c:v>
                </c:pt>
                <c:pt idx="402">
                  <c:v>107.9067548731494</c:v>
                </c:pt>
                <c:pt idx="403">
                  <c:v>107.90687080293945</c:v>
                </c:pt>
                <c:pt idx="404">
                  <c:v>107.90698672999707</c:v>
                </c:pt>
                <c:pt idx="405">
                  <c:v>107.90710265432226</c:v>
                </c:pt>
                <c:pt idx="406">
                  <c:v>107.90721857591508</c:v>
                </c:pt>
                <c:pt idx="407">
                  <c:v>107.90733449477554</c:v>
                </c:pt>
                <c:pt idx="408">
                  <c:v>107.90745041090369</c:v>
                </c:pt>
                <c:pt idx="409">
                  <c:v>107.90756632429957</c:v>
                </c:pt>
                <c:pt idx="410">
                  <c:v>107.9076822349632</c:v>
                </c:pt>
                <c:pt idx="411">
                  <c:v>107.90779814289461</c:v>
                </c:pt>
                <c:pt idx="412">
                  <c:v>107.90791404809387</c:v>
                </c:pt>
                <c:pt idx="413">
                  <c:v>107.90802995056097</c:v>
                </c:pt>
                <c:pt idx="414">
                  <c:v>107.90814585029598</c:v>
                </c:pt>
                <c:pt idx="415">
                  <c:v>107.90826174729891</c:v>
                </c:pt>
                <c:pt idx="416">
                  <c:v>107.9083776415698</c:v>
                </c:pt>
                <c:pt idx="417">
                  <c:v>107.9084935331087</c:v>
                </c:pt>
                <c:pt idx="418">
                  <c:v>107.90860942191563</c:v>
                </c:pt>
                <c:pt idx="419">
                  <c:v>107.90872530799061</c:v>
                </c:pt>
                <c:pt idx="420">
                  <c:v>107.90884119133371</c:v>
                </c:pt>
                <c:pt idx="421">
                  <c:v>107.90895707194495</c:v>
                </c:pt>
                <c:pt idx="422">
                  <c:v>107.90907294982436</c:v>
                </c:pt>
                <c:pt idx="423">
                  <c:v>107.90918882497198</c:v>
                </c:pt>
                <c:pt idx="424">
                  <c:v>107.90930469738785</c:v>
                </c:pt>
                <c:pt idx="425">
                  <c:v>107.90942056707199</c:v>
                </c:pt>
                <c:pt idx="426">
                  <c:v>107.90953643402445</c:v>
                </c:pt>
                <c:pt idx="427">
                  <c:v>107.90965229824523</c:v>
                </c:pt>
                <c:pt idx="428">
                  <c:v>107.90976815973441</c:v>
                </c:pt>
                <c:pt idx="429">
                  <c:v>107.90988401849201</c:v>
                </c:pt>
                <c:pt idx="430">
                  <c:v>107.90999987451805</c:v>
                </c:pt>
                <c:pt idx="431">
                  <c:v>107.91011572781257</c:v>
                </c:pt>
                <c:pt idx="432">
                  <c:v>107.91023157837563</c:v>
                </c:pt>
                <c:pt idx="433">
                  <c:v>107.91034742620722</c:v>
                </c:pt>
                <c:pt idx="434">
                  <c:v>107.91046327130742</c:v>
                </c:pt>
                <c:pt idx="435">
                  <c:v>107.91057911367625</c:v>
                </c:pt>
                <c:pt idx="436">
                  <c:v>107.91069495331374</c:v>
                </c:pt>
                <c:pt idx="437">
                  <c:v>107.9108107902199</c:v>
                </c:pt>
                <c:pt idx="438">
                  <c:v>107.9109266243948</c:v>
                </c:pt>
                <c:pt idx="439">
                  <c:v>107.91104245583847</c:v>
                </c:pt>
                <c:pt idx="440">
                  <c:v>107.91115828455092</c:v>
                </c:pt>
                <c:pt idx="441">
                  <c:v>107.91127411053222</c:v>
                </c:pt>
                <c:pt idx="442">
                  <c:v>107.91138993378239</c:v>
                </c:pt>
                <c:pt idx="443">
                  <c:v>107.91150575430146</c:v>
                </c:pt>
                <c:pt idx="444">
                  <c:v>107.91162157208944</c:v>
                </c:pt>
                <c:pt idx="445">
                  <c:v>107.91173738714643</c:v>
                </c:pt>
                <c:pt idx="446">
                  <c:v>107.91185319947242</c:v>
                </c:pt>
                <c:pt idx="447">
                  <c:v>107.91196900906743</c:v>
                </c:pt>
                <c:pt idx="448">
                  <c:v>107.91208481593152</c:v>
                </c:pt>
                <c:pt idx="449">
                  <c:v>107.91220062006472</c:v>
                </c:pt>
                <c:pt idx="450">
                  <c:v>107.91231642146707</c:v>
                </c:pt>
                <c:pt idx="451">
                  <c:v>107.9124322201386</c:v>
                </c:pt>
                <c:pt idx="452">
                  <c:v>107.91254801607933</c:v>
                </c:pt>
                <c:pt idx="453">
                  <c:v>107.91266380928933</c:v>
                </c:pt>
                <c:pt idx="454">
                  <c:v>107.9127795997686</c:v>
                </c:pt>
                <c:pt idx="455">
                  <c:v>107.9128953875172</c:v>
                </c:pt>
                <c:pt idx="456">
                  <c:v>107.91301117253514</c:v>
                </c:pt>
                <c:pt idx="457">
                  <c:v>107.91312695482247</c:v>
                </c:pt>
                <c:pt idx="458">
                  <c:v>107.91324273437924</c:v>
                </c:pt>
                <c:pt idx="459">
                  <c:v>107.91335851120544</c:v>
                </c:pt>
                <c:pt idx="460">
                  <c:v>107.91347428530115</c:v>
                </c:pt>
                <c:pt idx="461">
                  <c:v>107.91359005666637</c:v>
                </c:pt>
                <c:pt idx="462">
                  <c:v>107.91370582530116</c:v>
                </c:pt>
                <c:pt idx="463">
                  <c:v>107.91382159120555</c:v>
                </c:pt>
                <c:pt idx="464">
                  <c:v>107.91393735437958</c:v>
                </c:pt>
                <c:pt idx="465">
                  <c:v>107.91405311482328</c:v>
                </c:pt>
                <c:pt idx="466">
                  <c:v>107.91416887253665</c:v>
                </c:pt>
                <c:pt idx="467">
                  <c:v>107.91428462751978</c:v>
                </c:pt>
                <c:pt idx="468">
                  <c:v>107.91440037977267</c:v>
                </c:pt>
                <c:pt idx="469">
                  <c:v>107.91451612929536</c:v>
                </c:pt>
                <c:pt idx="470">
                  <c:v>107.9146318760879</c:v>
                </c:pt>
                <c:pt idx="471">
                  <c:v>107.91474762015029</c:v>
                </c:pt>
                <c:pt idx="472">
                  <c:v>107.91486336148262</c:v>
                </c:pt>
                <c:pt idx="473">
                  <c:v>107.91497910008489</c:v>
                </c:pt>
                <c:pt idx="474">
                  <c:v>107.91509483595712</c:v>
                </c:pt>
                <c:pt idx="475">
                  <c:v>107.91521056909937</c:v>
                </c:pt>
                <c:pt idx="476">
                  <c:v>107.91532629951168</c:v>
                </c:pt>
                <c:pt idx="477">
                  <c:v>107.91544202719405</c:v>
                </c:pt>
                <c:pt idx="478">
                  <c:v>107.91555775214653</c:v>
                </c:pt>
                <c:pt idx="479">
                  <c:v>107.91567347436917</c:v>
                </c:pt>
                <c:pt idx="480">
                  <c:v>107.915789193862</c:v>
                </c:pt>
                <c:pt idx="481">
                  <c:v>107.91590491062506</c:v>
                </c:pt>
                <c:pt idx="482">
                  <c:v>107.91602062465836</c:v>
                </c:pt>
                <c:pt idx="483">
                  <c:v>107.91613633596197</c:v>
                </c:pt>
                <c:pt idx="484">
                  <c:v>107.9162520445359</c:v>
                </c:pt>
                <c:pt idx="485">
                  <c:v>107.91636775038018</c:v>
                </c:pt>
                <c:pt idx="486">
                  <c:v>107.91648345349486</c:v>
                </c:pt>
                <c:pt idx="487">
                  <c:v>107.91659915387997</c:v>
                </c:pt>
                <c:pt idx="488">
                  <c:v>107.91671485153554</c:v>
                </c:pt>
                <c:pt idx="489">
                  <c:v>107.91683054646163</c:v>
                </c:pt>
                <c:pt idx="490">
                  <c:v>107.91694623865821</c:v>
                </c:pt>
                <c:pt idx="491">
                  <c:v>107.91706192812538</c:v>
                </c:pt>
                <c:pt idx="492">
                  <c:v>107.91717761486316</c:v>
                </c:pt>
                <c:pt idx="493">
                  <c:v>107.91729329887156</c:v>
                </c:pt>
                <c:pt idx="494">
                  <c:v>107.91740898015064</c:v>
                </c:pt>
                <c:pt idx="495">
                  <c:v>107.91752465870043</c:v>
                </c:pt>
                <c:pt idx="496">
                  <c:v>107.91764033452095</c:v>
                </c:pt>
                <c:pt idx="497">
                  <c:v>107.91775600761225</c:v>
                </c:pt>
                <c:pt idx="498">
                  <c:v>107.91787167797436</c:v>
                </c:pt>
                <c:pt idx="499">
                  <c:v>107.91798734560733</c:v>
                </c:pt>
                <c:pt idx="500">
                  <c:v>107.91810301051117</c:v>
                </c:pt>
                <c:pt idx="501">
                  <c:v>107.91821867268592</c:v>
                </c:pt>
                <c:pt idx="502">
                  <c:v>107.91833433213162</c:v>
                </c:pt>
                <c:pt idx="503">
                  <c:v>107.91844998884831</c:v>
                </c:pt>
                <c:pt idx="504">
                  <c:v>107.91856564283601</c:v>
                </c:pt>
                <c:pt idx="505">
                  <c:v>107.91868129409477</c:v>
                </c:pt>
                <c:pt idx="506">
                  <c:v>107.91879694262462</c:v>
                </c:pt>
                <c:pt idx="507">
                  <c:v>107.9189125884256</c:v>
                </c:pt>
                <c:pt idx="508">
                  <c:v>107.91902823149772</c:v>
                </c:pt>
                <c:pt idx="509">
                  <c:v>107.91914387184106</c:v>
                </c:pt>
                <c:pt idx="510">
                  <c:v>107.9192595094556</c:v>
                </c:pt>
                <c:pt idx="511">
                  <c:v>107.9193751443414</c:v>
                </c:pt>
                <c:pt idx="512">
                  <c:v>107.91949077649851</c:v>
                </c:pt>
                <c:pt idx="513">
                  <c:v>107.91960640592696</c:v>
                </c:pt>
                <c:pt idx="514">
                  <c:v>107.91972203262677</c:v>
                </c:pt>
                <c:pt idx="515">
                  <c:v>107.91983765659795</c:v>
                </c:pt>
                <c:pt idx="516">
                  <c:v>107.91995327784061</c:v>
                </c:pt>
                <c:pt idx="517">
                  <c:v>107.92006889635471</c:v>
                </c:pt>
                <c:pt idx="518">
                  <c:v>107.92018451214032</c:v>
                </c:pt>
                <c:pt idx="519">
                  <c:v>107.92030012519747</c:v>
                </c:pt>
                <c:pt idx="520">
                  <c:v>107.92041573552621</c:v>
                </c:pt>
                <c:pt idx="521">
                  <c:v>107.92053134312654</c:v>
                </c:pt>
                <c:pt idx="522">
                  <c:v>107.92064694799852</c:v>
                </c:pt>
                <c:pt idx="523">
                  <c:v>107.92076255014217</c:v>
                </c:pt>
                <c:pt idx="524">
                  <c:v>107.92087814955755</c:v>
                </c:pt>
                <c:pt idx="525">
                  <c:v>107.92099374624466</c:v>
                </c:pt>
                <c:pt idx="526">
                  <c:v>107.92110934020357</c:v>
                </c:pt>
                <c:pt idx="527">
                  <c:v>107.92122493143428</c:v>
                </c:pt>
                <c:pt idx="528">
                  <c:v>107.92134051993685</c:v>
                </c:pt>
                <c:pt idx="529">
                  <c:v>107.9214561057113</c:v>
                </c:pt>
                <c:pt idx="530">
                  <c:v>107.92157168875767</c:v>
                </c:pt>
                <c:pt idx="531">
                  <c:v>107.92168726907602</c:v>
                </c:pt>
                <c:pt idx="532">
                  <c:v>107.92180284666634</c:v>
                </c:pt>
                <c:pt idx="533">
                  <c:v>107.92191842152867</c:v>
                </c:pt>
                <c:pt idx="534">
                  <c:v>107.92203399366309</c:v>
                </c:pt>
                <c:pt idx="535">
                  <c:v>107.9221495630696</c:v>
                </c:pt>
                <c:pt idx="536">
                  <c:v>107.92226512974821</c:v>
                </c:pt>
                <c:pt idx="537">
                  <c:v>107.92238069369901</c:v>
                </c:pt>
                <c:pt idx="538">
                  <c:v>107.92249625492201</c:v>
                </c:pt>
                <c:pt idx="539">
                  <c:v>107.92261181341723</c:v>
                </c:pt>
                <c:pt idx="540">
                  <c:v>107.92272736918473</c:v>
                </c:pt>
                <c:pt idx="541">
                  <c:v>107.92284292222452</c:v>
                </c:pt>
                <c:pt idx="542">
                  <c:v>107.92295847253665</c:v>
                </c:pt>
                <c:pt idx="543">
                  <c:v>107.92307402012116</c:v>
                </c:pt>
                <c:pt idx="544">
                  <c:v>107.92318956497806</c:v>
                </c:pt>
                <c:pt idx="545">
                  <c:v>107.92330510710741</c:v>
                </c:pt>
                <c:pt idx="546">
                  <c:v>107.92342064650923</c:v>
                </c:pt>
                <c:pt idx="547">
                  <c:v>107.92353618318357</c:v>
                </c:pt>
                <c:pt idx="548">
                  <c:v>107.92365171713045</c:v>
                </c:pt>
                <c:pt idx="549">
                  <c:v>107.92376724834992</c:v>
                </c:pt>
                <c:pt idx="550">
                  <c:v>107.92388277684199</c:v>
                </c:pt>
                <c:pt idx="551">
                  <c:v>107.92399830260672</c:v>
                </c:pt>
                <c:pt idx="552">
                  <c:v>107.92411382564413</c:v>
                </c:pt>
                <c:pt idx="553">
                  <c:v>107.92422934595426</c:v>
                </c:pt>
                <c:pt idx="554">
                  <c:v>107.92434486353714</c:v>
                </c:pt>
                <c:pt idx="555">
                  <c:v>107.92446037839281</c:v>
                </c:pt>
                <c:pt idx="556">
                  <c:v>107.9245758905213</c:v>
                </c:pt>
                <c:pt idx="557">
                  <c:v>107.92469139992265</c:v>
                </c:pt>
                <c:pt idx="558">
                  <c:v>107.92480690659688</c:v>
                </c:pt>
                <c:pt idx="559">
                  <c:v>107.92492241054404</c:v>
                </c:pt>
                <c:pt idx="560">
                  <c:v>107.92503791176416</c:v>
                </c:pt>
                <c:pt idx="561">
                  <c:v>107.92515341025729</c:v>
                </c:pt>
                <c:pt idx="562">
                  <c:v>107.92526890602345</c:v>
                </c:pt>
                <c:pt idx="563">
                  <c:v>107.92538439906266</c:v>
                </c:pt>
                <c:pt idx="564">
                  <c:v>107.92549988937499</c:v>
                </c:pt>
                <c:pt idx="565">
                  <c:v>107.92561537696045</c:v>
                </c:pt>
                <c:pt idx="566">
                  <c:v>107.92573086181908</c:v>
                </c:pt>
                <c:pt idx="567">
                  <c:v>107.92584634395089</c:v>
                </c:pt>
                <c:pt idx="568">
                  <c:v>107.92596182335596</c:v>
                </c:pt>
                <c:pt idx="569">
                  <c:v>107.92607730003431</c:v>
                </c:pt>
                <c:pt idx="570">
                  <c:v>107.92619277398596</c:v>
                </c:pt>
                <c:pt idx="571">
                  <c:v>107.92630824521095</c:v>
                </c:pt>
                <c:pt idx="572">
                  <c:v>107.92642371370933</c:v>
                </c:pt>
                <c:pt idx="573">
                  <c:v>107.92653917948111</c:v>
                </c:pt>
                <c:pt idx="574">
                  <c:v>107.92665464252634</c:v>
                </c:pt>
                <c:pt idx="575">
                  <c:v>107.92677010284505</c:v>
                </c:pt>
                <c:pt idx="576">
                  <c:v>107.92688556043728</c:v>
                </c:pt>
                <c:pt idx="577">
                  <c:v>107.92700101530306</c:v>
                </c:pt>
                <c:pt idx="578">
                  <c:v>107.92711646744243</c:v>
                </c:pt>
                <c:pt idx="579">
                  <c:v>107.92723191685542</c:v>
                </c:pt>
                <c:pt idx="580">
                  <c:v>107.92734736354205</c:v>
                </c:pt>
                <c:pt idx="581">
                  <c:v>107.92746280750238</c:v>
                </c:pt>
                <c:pt idx="582">
                  <c:v>107.92757824873642</c:v>
                </c:pt>
                <c:pt idx="583">
                  <c:v>107.92769368724423</c:v>
                </c:pt>
                <c:pt idx="584">
                  <c:v>107.92780912302584</c:v>
                </c:pt>
                <c:pt idx="585">
                  <c:v>107.92792455608128</c:v>
                </c:pt>
                <c:pt idx="586">
                  <c:v>107.92803998641057</c:v>
                </c:pt>
                <c:pt idx="587">
                  <c:v>107.92815541401376</c:v>
                </c:pt>
                <c:pt idx="588">
                  <c:v>107.9282708388909</c:v>
                </c:pt>
                <c:pt idx="589">
                  <c:v>107.92838626104198</c:v>
                </c:pt>
                <c:pt idx="590">
                  <c:v>107.92850168046706</c:v>
                </c:pt>
                <c:pt idx="591">
                  <c:v>107.9286170971662</c:v>
                </c:pt>
                <c:pt idx="592">
                  <c:v>107.9287325111394</c:v>
                </c:pt>
                <c:pt idx="593">
                  <c:v>107.92884792238671</c:v>
                </c:pt>
                <c:pt idx="594">
                  <c:v>107.92896333090816</c:v>
                </c:pt>
                <c:pt idx="595">
                  <c:v>107.92907873670377</c:v>
                </c:pt>
                <c:pt idx="596">
                  <c:v>107.9291941397736</c:v>
                </c:pt>
                <c:pt idx="597">
                  <c:v>107.92930954011769</c:v>
                </c:pt>
                <c:pt idx="598">
                  <c:v>107.92942493773603</c:v>
                </c:pt>
                <c:pt idx="599">
                  <c:v>107.9295403326287</c:v>
                </c:pt>
                <c:pt idx="600">
                  <c:v>107.92965572479572</c:v>
                </c:pt>
                <c:pt idx="601">
                  <c:v>107.92977111423713</c:v>
                </c:pt>
                <c:pt idx="602">
                  <c:v>107.92988650095295</c:v>
                </c:pt>
                <c:pt idx="603">
                  <c:v>107.93000188494322</c:v>
                </c:pt>
                <c:pt idx="604">
                  <c:v>107.93011726620796</c:v>
                </c:pt>
                <c:pt idx="605">
                  <c:v>107.93023264474725</c:v>
                </c:pt>
                <c:pt idx="606">
                  <c:v>107.9303480205611</c:v>
                </c:pt>
                <c:pt idx="607">
                  <c:v>107.93046339364952</c:v>
                </c:pt>
                <c:pt idx="608">
                  <c:v>107.93057876401258</c:v>
                </c:pt>
                <c:pt idx="609">
                  <c:v>107.93069413165028</c:v>
                </c:pt>
                <c:pt idx="610">
                  <c:v>107.9308094965627</c:v>
                </c:pt>
                <c:pt idx="611">
                  <c:v>107.93092485874985</c:v>
                </c:pt>
                <c:pt idx="612">
                  <c:v>107.93104021821175</c:v>
                </c:pt>
                <c:pt idx="613">
                  <c:v>107.93115557494846</c:v>
                </c:pt>
                <c:pt idx="614">
                  <c:v>107.93127092896</c:v>
                </c:pt>
                <c:pt idx="615">
                  <c:v>107.93138628024641</c:v>
                </c:pt>
                <c:pt idx="616">
                  <c:v>107.93150162880772</c:v>
                </c:pt>
                <c:pt idx="617">
                  <c:v>107.93161697464399</c:v>
                </c:pt>
                <c:pt idx="618">
                  <c:v>107.93173231775519</c:v>
                </c:pt>
                <c:pt idx="619">
                  <c:v>107.93184765814142</c:v>
                </c:pt>
                <c:pt idx="620">
                  <c:v>107.93196299580269</c:v>
                </c:pt>
                <c:pt idx="621">
                  <c:v>107.93207833073903</c:v>
                </c:pt>
                <c:pt idx="622">
                  <c:v>107.9321936629505</c:v>
                </c:pt>
                <c:pt idx="623">
                  <c:v>107.93230899243709</c:v>
                </c:pt>
                <c:pt idx="624">
                  <c:v>107.93242431919887</c:v>
                </c:pt>
                <c:pt idx="625">
                  <c:v>107.93253964323586</c:v>
                </c:pt>
                <c:pt idx="626">
                  <c:v>107.93265496454811</c:v>
                </c:pt>
                <c:pt idx="627">
                  <c:v>107.93277028313564</c:v>
                </c:pt>
                <c:pt idx="628">
                  <c:v>107.93288559899848</c:v>
                </c:pt>
                <c:pt idx="629">
                  <c:v>107.93300091213669</c:v>
                </c:pt>
                <c:pt idx="630">
                  <c:v>107.93311622255028</c:v>
                </c:pt>
                <c:pt idx="631">
                  <c:v>107.9332315302393</c:v>
                </c:pt>
                <c:pt idx="632">
                  <c:v>107.93334683520378</c:v>
                </c:pt>
                <c:pt idx="633">
                  <c:v>107.93346213744374</c:v>
                </c:pt>
                <c:pt idx="634">
                  <c:v>107.93357743695924</c:v>
                </c:pt>
                <c:pt idx="635">
                  <c:v>107.93369273375029</c:v>
                </c:pt>
                <c:pt idx="636">
                  <c:v>107.93380802781694</c:v>
                </c:pt>
                <c:pt idx="637">
                  <c:v>107.93392331915922</c:v>
                </c:pt>
                <c:pt idx="638">
                  <c:v>107.93403860777717</c:v>
                </c:pt>
                <c:pt idx="639">
                  <c:v>107.93415389367081</c:v>
                </c:pt>
                <c:pt idx="640">
                  <c:v>107.93426917684019</c:v>
                </c:pt>
                <c:pt idx="641">
                  <c:v>107.93438445728535</c:v>
                </c:pt>
                <c:pt idx="642">
                  <c:v>107.93449973500631</c:v>
                </c:pt>
                <c:pt idx="643">
                  <c:v>107.93461501000311</c:v>
                </c:pt>
                <c:pt idx="644">
                  <c:v>107.93473028227578</c:v>
                </c:pt>
                <c:pt idx="645">
                  <c:v>107.93484555182435</c:v>
                </c:pt>
                <c:pt idx="646">
                  <c:v>107.93496081864888</c:v>
                </c:pt>
                <c:pt idx="647">
                  <c:v>107.93507608274939</c:v>
                </c:pt>
                <c:pt idx="648">
                  <c:v>107.9351913441259</c:v>
                </c:pt>
                <c:pt idx="649">
                  <c:v>107.93530660277845</c:v>
                </c:pt>
                <c:pt idx="650">
                  <c:v>107.9354218587071</c:v>
                </c:pt>
                <c:pt idx="651">
                  <c:v>107.93553711191187</c:v>
                </c:pt>
                <c:pt idx="652">
                  <c:v>107.93565236239277</c:v>
                </c:pt>
                <c:pt idx="653">
                  <c:v>107.93576761014987</c:v>
                </c:pt>
                <c:pt idx="654">
                  <c:v>107.93588285518318</c:v>
                </c:pt>
                <c:pt idx="655">
                  <c:v>107.93599809749276</c:v>
                </c:pt>
                <c:pt idx="656">
                  <c:v>107.93611333707862</c:v>
                </c:pt>
                <c:pt idx="657">
                  <c:v>107.93622857394081</c:v>
                </c:pt>
                <c:pt idx="658">
                  <c:v>107.93634380807934</c:v>
                </c:pt>
                <c:pt idx="659">
                  <c:v>107.9364590394943</c:v>
                </c:pt>
                <c:pt idx="660">
                  <c:v>107.93657426818567</c:v>
                </c:pt>
                <c:pt idx="661">
                  <c:v>107.93668949415348</c:v>
                </c:pt>
                <c:pt idx="662">
                  <c:v>107.93680471739781</c:v>
                </c:pt>
                <c:pt idx="663">
                  <c:v>107.93691993791866</c:v>
                </c:pt>
                <c:pt idx="664">
                  <c:v>107.93703515571609</c:v>
                </c:pt>
                <c:pt idx="665">
                  <c:v>107.93715037079011</c:v>
                </c:pt>
                <c:pt idx="666">
                  <c:v>107.93726558314079</c:v>
                </c:pt>
                <c:pt idx="667">
                  <c:v>107.93738079276811</c:v>
                </c:pt>
                <c:pt idx="668">
                  <c:v>107.93749599967214</c:v>
                </c:pt>
                <c:pt idx="669">
                  <c:v>107.93761120385291</c:v>
                </c:pt>
                <c:pt idx="670">
                  <c:v>107.93772640531047</c:v>
                </c:pt>
                <c:pt idx="671">
                  <c:v>107.93784160404483</c:v>
                </c:pt>
                <c:pt idx="672">
                  <c:v>107.93795680005604</c:v>
                </c:pt>
                <c:pt idx="673">
                  <c:v>107.93807199334414</c:v>
                </c:pt>
                <c:pt idx="674">
                  <c:v>107.93818718390914</c:v>
                </c:pt>
                <c:pt idx="675">
                  <c:v>107.93830237175108</c:v>
                </c:pt>
                <c:pt idx="676">
                  <c:v>107.93841755686999</c:v>
                </c:pt>
                <c:pt idx="677">
                  <c:v>107.93853273926595</c:v>
                </c:pt>
                <c:pt idx="678">
                  <c:v>107.93864791893895</c:v>
                </c:pt>
                <c:pt idx="679">
                  <c:v>107.93876309588903</c:v>
                </c:pt>
                <c:pt idx="680">
                  <c:v>107.93887827011623</c:v>
                </c:pt>
                <c:pt idx="681">
                  <c:v>107.93899344162061</c:v>
                </c:pt>
                <c:pt idx="682">
                  <c:v>107.93910861040216</c:v>
                </c:pt>
                <c:pt idx="683">
                  <c:v>107.93922377646095</c:v>
                </c:pt>
                <c:pt idx="684">
                  <c:v>107.939338939797</c:v>
                </c:pt>
                <c:pt idx="685">
                  <c:v>107.93945410041033</c:v>
                </c:pt>
                <c:pt idx="686">
                  <c:v>107.93956925830099</c:v>
                </c:pt>
                <c:pt idx="687">
                  <c:v>107.93968441346901</c:v>
                </c:pt>
                <c:pt idx="688">
                  <c:v>107.93979956591444</c:v>
                </c:pt>
                <c:pt idx="689">
                  <c:v>107.9399147156373</c:v>
                </c:pt>
                <c:pt idx="690">
                  <c:v>107.94002986263762</c:v>
                </c:pt>
                <c:pt idx="691">
                  <c:v>107.94014500691544</c:v>
                </c:pt>
                <c:pt idx="692">
                  <c:v>107.94026014847081</c:v>
                </c:pt>
                <c:pt idx="693">
                  <c:v>107.94037528730375</c:v>
                </c:pt>
                <c:pt idx="694">
                  <c:v>107.9404904234143</c:v>
                </c:pt>
                <c:pt idx="695">
                  <c:v>107.94060555680248</c:v>
                </c:pt>
                <c:pt idx="696">
                  <c:v>107.94072068746834</c:v>
                </c:pt>
                <c:pt idx="697">
                  <c:v>107.94083581541192</c:v>
                </c:pt>
                <c:pt idx="698">
                  <c:v>107.94095094063324</c:v>
                </c:pt>
                <c:pt idx="699">
                  <c:v>107.94106606313233</c:v>
                </c:pt>
                <c:pt idx="700">
                  <c:v>107.94118118290923</c:v>
                </c:pt>
                <c:pt idx="701">
                  <c:v>107.94129629996401</c:v>
                </c:pt>
                <c:pt idx="702">
                  <c:v>107.94141141429665</c:v>
                </c:pt>
                <c:pt idx="703">
                  <c:v>107.94152652590721</c:v>
                </c:pt>
                <c:pt idx="704">
                  <c:v>107.94164163479573</c:v>
                </c:pt>
                <c:pt idx="705">
                  <c:v>107.94175674096222</c:v>
                </c:pt>
                <c:pt idx="706">
                  <c:v>107.94187184440675</c:v>
                </c:pt>
                <c:pt idx="707">
                  <c:v>107.94198694512933</c:v>
                </c:pt>
                <c:pt idx="708">
                  <c:v>107.94210204313001</c:v>
                </c:pt>
                <c:pt idx="709">
                  <c:v>107.94221713840881</c:v>
                </c:pt>
                <c:pt idx="710">
                  <c:v>107.94233223096576</c:v>
                </c:pt>
                <c:pt idx="711">
                  <c:v>107.94244732080092</c:v>
                </c:pt>
                <c:pt idx="712">
                  <c:v>107.94256240791429</c:v>
                </c:pt>
                <c:pt idx="713">
                  <c:v>107.94267749230595</c:v>
                </c:pt>
                <c:pt idx="714">
                  <c:v>107.94279257397589</c:v>
                </c:pt>
                <c:pt idx="715">
                  <c:v>107.94290765292418</c:v>
                </c:pt>
                <c:pt idx="716">
                  <c:v>107.94302272915083</c:v>
                </c:pt>
                <c:pt idx="717">
                  <c:v>107.94313780265588</c:v>
                </c:pt>
                <c:pt idx="718">
                  <c:v>107.94325287343938</c:v>
                </c:pt>
                <c:pt idx="719">
                  <c:v>107.94336794150135</c:v>
                </c:pt>
                <c:pt idx="720">
                  <c:v>107.94348300684183</c:v>
                </c:pt>
                <c:pt idx="721">
                  <c:v>107.94359806946085</c:v>
                </c:pt>
                <c:pt idx="722">
                  <c:v>107.94371312935841</c:v>
                </c:pt>
                <c:pt idx="723">
                  <c:v>107.94382818653463</c:v>
                </c:pt>
                <c:pt idx="724">
                  <c:v>107.94394324098948</c:v>
                </c:pt>
                <c:pt idx="725">
                  <c:v>107.94405829272301</c:v>
                </c:pt>
                <c:pt idx="726">
                  <c:v>107.94417334173525</c:v>
                </c:pt>
                <c:pt idx="727">
                  <c:v>107.94428838802625</c:v>
                </c:pt>
                <c:pt idx="728">
                  <c:v>107.94440343159603</c:v>
                </c:pt>
                <c:pt idx="729">
                  <c:v>107.94451847244463</c:v>
                </c:pt>
                <c:pt idx="730">
                  <c:v>107.94463351057207</c:v>
                </c:pt>
                <c:pt idx="731">
                  <c:v>107.94474854597841</c:v>
                </c:pt>
                <c:pt idx="732">
                  <c:v>107.94486357866366</c:v>
                </c:pt>
                <c:pt idx="733">
                  <c:v>107.94497860862788</c:v>
                </c:pt>
                <c:pt idx="734">
                  <c:v>107.94509363587109</c:v>
                </c:pt>
                <c:pt idx="735">
                  <c:v>107.94520866039332</c:v>
                </c:pt>
                <c:pt idx="736">
                  <c:v>107.94532368219461</c:v>
                </c:pt>
                <c:pt idx="737">
                  <c:v>107.94543870127501</c:v>
                </c:pt>
                <c:pt idx="738">
                  <c:v>107.94555371763452</c:v>
                </c:pt>
                <c:pt idx="739">
                  <c:v>107.94566873127322</c:v>
                </c:pt>
                <c:pt idx="740">
                  <c:v>107.9457837421911</c:v>
                </c:pt>
                <c:pt idx="741">
                  <c:v>107.94589875038822</c:v>
                </c:pt>
                <c:pt idx="742">
                  <c:v>107.9460137558646</c:v>
                </c:pt>
                <c:pt idx="743">
                  <c:v>107.9461287586203</c:v>
                </c:pt>
                <c:pt idx="744">
                  <c:v>107.94624375865534</c:v>
                </c:pt>
                <c:pt idx="745">
                  <c:v>107.94635875596975</c:v>
                </c:pt>
                <c:pt idx="746">
                  <c:v>107.94647375056357</c:v>
                </c:pt>
                <c:pt idx="747">
                  <c:v>107.94658874243683</c:v>
                </c:pt>
                <c:pt idx="748">
                  <c:v>107.94670373158957</c:v>
                </c:pt>
                <c:pt idx="749">
                  <c:v>107.9468187180218</c:v>
                </c:pt>
                <c:pt idx="750">
                  <c:v>107.94693370173358</c:v>
                </c:pt>
                <c:pt idx="751">
                  <c:v>107.94704868272497</c:v>
                </c:pt>
                <c:pt idx="752">
                  <c:v>107.94716366099595</c:v>
                </c:pt>
                <c:pt idx="753">
                  <c:v>107.9472786365466</c:v>
                </c:pt>
                <c:pt idx="754">
                  <c:v>107.94739360937692</c:v>
                </c:pt>
                <c:pt idx="755">
                  <c:v>107.94750857948696</c:v>
                </c:pt>
                <c:pt idx="756">
                  <c:v>107.94762354687676</c:v>
                </c:pt>
                <c:pt idx="757">
                  <c:v>107.94773851154636</c:v>
                </c:pt>
                <c:pt idx="758">
                  <c:v>107.94785347349577</c:v>
                </c:pt>
                <c:pt idx="759">
                  <c:v>107.94796843272503</c:v>
                </c:pt>
                <c:pt idx="760">
                  <c:v>107.9480833892342</c:v>
                </c:pt>
                <c:pt idx="761">
                  <c:v>107.94819834302328</c:v>
                </c:pt>
                <c:pt idx="762">
                  <c:v>107.94831329409233</c:v>
                </c:pt>
                <c:pt idx="763">
                  <c:v>107.94842824244139</c:v>
                </c:pt>
                <c:pt idx="764">
                  <c:v>107.94854318807047</c:v>
                </c:pt>
                <c:pt idx="765">
                  <c:v>107.9486581309796</c:v>
                </c:pt>
                <c:pt idx="766">
                  <c:v>107.94877307116886</c:v>
                </c:pt>
                <c:pt idx="767">
                  <c:v>107.94888800863824</c:v>
                </c:pt>
                <c:pt idx="768">
                  <c:v>107.94900294338778</c:v>
                </c:pt>
                <c:pt idx="769">
                  <c:v>107.94911787541754</c:v>
                </c:pt>
                <c:pt idx="770">
                  <c:v>107.94923280472752</c:v>
                </c:pt>
                <c:pt idx="771">
                  <c:v>107.94934773131779</c:v>
                </c:pt>
                <c:pt idx="772">
                  <c:v>107.94946265518836</c:v>
                </c:pt>
                <c:pt idx="773">
                  <c:v>107.94957757633928</c:v>
                </c:pt>
                <c:pt idx="774">
                  <c:v>107.94969249477057</c:v>
                </c:pt>
                <c:pt idx="775">
                  <c:v>107.94980741048228</c:v>
                </c:pt>
                <c:pt idx="776">
                  <c:v>107.94992232347444</c:v>
                </c:pt>
                <c:pt idx="777">
                  <c:v>107.95003723374707</c:v>
                </c:pt>
                <c:pt idx="778">
                  <c:v>107.95015214130021</c:v>
                </c:pt>
                <c:pt idx="779">
                  <c:v>107.95026704613392</c:v>
                </c:pt>
                <c:pt idx="780">
                  <c:v>107.95038194824821</c:v>
                </c:pt>
                <c:pt idx="781">
                  <c:v>107.95049684764309</c:v>
                </c:pt>
                <c:pt idx="782">
                  <c:v>107.95061174431865</c:v>
                </c:pt>
                <c:pt idx="783">
                  <c:v>107.95072663827489</c:v>
                </c:pt>
                <c:pt idx="784">
                  <c:v>107.95084152951186</c:v>
                </c:pt>
                <c:pt idx="785">
                  <c:v>107.95095641802959</c:v>
                </c:pt>
                <c:pt idx="786">
                  <c:v>107.95107130382812</c:v>
                </c:pt>
                <c:pt idx="787">
                  <c:v>107.95118618690746</c:v>
                </c:pt>
                <c:pt idx="788">
                  <c:v>107.95130106726766</c:v>
                </c:pt>
                <c:pt idx="789">
                  <c:v>107.95141594490877</c:v>
                </c:pt>
                <c:pt idx="790">
                  <c:v>107.95153081983082</c:v>
                </c:pt>
                <c:pt idx="791">
                  <c:v>107.95164569203382</c:v>
                </c:pt>
                <c:pt idx="792">
                  <c:v>107.95176056151783</c:v>
                </c:pt>
                <c:pt idx="793">
                  <c:v>107.95187542828288</c:v>
                </c:pt>
                <c:pt idx="794">
                  <c:v>107.95199029232899</c:v>
                </c:pt>
                <c:pt idx="795">
                  <c:v>107.95210515365619</c:v>
                </c:pt>
                <c:pt idx="796">
                  <c:v>107.95222001226455</c:v>
                </c:pt>
                <c:pt idx="797">
                  <c:v>107.95233486815407</c:v>
                </c:pt>
                <c:pt idx="798">
                  <c:v>107.95244972132483</c:v>
                </c:pt>
                <c:pt idx="799">
                  <c:v>107.9525645717768</c:v>
                </c:pt>
                <c:pt idx="800">
                  <c:v>107.95267941951006</c:v>
                </c:pt>
                <c:pt idx="801">
                  <c:v>107.95279426452464</c:v>
                </c:pt>
                <c:pt idx="802">
                  <c:v>107.95290910682056</c:v>
                </c:pt>
                <c:pt idx="803">
                  <c:v>107.95302394639786</c:v>
                </c:pt>
                <c:pt idx="804">
                  <c:v>107.95313878325658</c:v>
                </c:pt>
                <c:pt idx="805">
                  <c:v>107.95325361739674</c:v>
                </c:pt>
                <c:pt idx="806">
                  <c:v>107.9533684488184</c:v>
                </c:pt>
                <c:pt idx="807">
                  <c:v>107.95348327752156</c:v>
                </c:pt>
                <c:pt idx="808">
                  <c:v>107.95359810350628</c:v>
                </c:pt>
                <c:pt idx="809">
                  <c:v>107.9537129267726</c:v>
                </c:pt>
                <c:pt idx="810">
                  <c:v>107.95382774732053</c:v>
                </c:pt>
                <c:pt idx="811">
                  <c:v>107.95394256515013</c:v>
                </c:pt>
                <c:pt idx="812">
                  <c:v>107.95405738026143</c:v>
                </c:pt>
                <c:pt idx="813">
                  <c:v>107.95417219265445</c:v>
                </c:pt>
                <c:pt idx="814">
                  <c:v>107.95428700232922</c:v>
                </c:pt>
                <c:pt idx="815">
                  <c:v>107.9544018092858</c:v>
                </c:pt>
                <c:pt idx="816">
                  <c:v>107.95451661352421</c:v>
                </c:pt>
                <c:pt idx="817">
                  <c:v>107.95463141504447</c:v>
                </c:pt>
                <c:pt idx="818">
                  <c:v>107.95474621384665</c:v>
                </c:pt>
                <c:pt idx="819">
                  <c:v>107.95486100993075</c:v>
                </c:pt>
                <c:pt idx="820">
                  <c:v>107.95497580329683</c:v>
                </c:pt>
                <c:pt idx="821">
                  <c:v>107.95509059394492</c:v>
                </c:pt>
                <c:pt idx="822">
                  <c:v>107.95520538187505</c:v>
                </c:pt>
                <c:pt idx="823">
                  <c:v>107.95532016708725</c:v>
                </c:pt>
                <c:pt idx="824">
                  <c:v>107.95543494958154</c:v>
                </c:pt>
                <c:pt idx="825">
                  <c:v>107.955549729358</c:v>
                </c:pt>
                <c:pt idx="826">
                  <c:v>107.95566450641662</c:v>
                </c:pt>
                <c:pt idx="827">
                  <c:v>107.95577928075747</c:v>
                </c:pt>
                <c:pt idx="828">
                  <c:v>107.95589405238056</c:v>
                </c:pt>
                <c:pt idx="829">
                  <c:v>107.95600882128593</c:v>
                </c:pt>
                <c:pt idx="830">
                  <c:v>107.95612358747361</c:v>
                </c:pt>
                <c:pt idx="831">
                  <c:v>107.95623835094365</c:v>
                </c:pt>
                <c:pt idx="832">
                  <c:v>107.95635311169607</c:v>
                </c:pt>
                <c:pt idx="833">
                  <c:v>107.95646786973091</c:v>
                </c:pt>
                <c:pt idx="834">
                  <c:v>107.95658262504821</c:v>
                </c:pt>
                <c:pt idx="835">
                  <c:v>107.956697377648</c:v>
                </c:pt>
                <c:pt idx="836">
                  <c:v>107.9568121275303</c:v>
                </c:pt>
                <c:pt idx="837">
                  <c:v>107.95692687469517</c:v>
                </c:pt>
                <c:pt idx="838">
                  <c:v>107.95704161914264</c:v>
                </c:pt>
                <c:pt idx="839">
                  <c:v>107.95715636087272</c:v>
                </c:pt>
                <c:pt idx="840">
                  <c:v>107.95727109988546</c:v>
                </c:pt>
                <c:pt idx="841">
                  <c:v>107.95738583618089</c:v>
                </c:pt>
                <c:pt idx="842">
                  <c:v>107.95750056975908</c:v>
                </c:pt>
                <c:pt idx="843">
                  <c:v>107.95761530062003</c:v>
                </c:pt>
                <c:pt idx="844">
                  <c:v>107.95773002876378</c:v>
                </c:pt>
                <c:pt idx="845">
                  <c:v>107.95784475419036</c:v>
                </c:pt>
                <c:pt idx="846">
                  <c:v>107.9579594768998</c:v>
                </c:pt>
                <c:pt idx="847">
                  <c:v>107.95807419689216</c:v>
                </c:pt>
                <c:pt idx="848">
                  <c:v>107.95818891416747</c:v>
                </c:pt>
                <c:pt idx="849">
                  <c:v>107.95830362872572</c:v>
                </c:pt>
                <c:pt idx="850">
                  <c:v>107.95841834056699</c:v>
                </c:pt>
                <c:pt idx="851">
                  <c:v>107.95853304969131</c:v>
                </c:pt>
                <c:pt idx="852">
                  <c:v>107.9586477560987</c:v>
                </c:pt>
                <c:pt idx="853">
                  <c:v>107.95876245978921</c:v>
                </c:pt>
                <c:pt idx="854">
                  <c:v>107.95887716076287</c:v>
                </c:pt>
                <c:pt idx="855">
                  <c:v>107.95899185901969</c:v>
                </c:pt>
                <c:pt idx="856">
                  <c:v>107.95910655455975</c:v>
                </c:pt>
                <c:pt idx="857">
                  <c:v>107.95922124738306</c:v>
                </c:pt>
                <c:pt idx="858">
                  <c:v>107.95933593748964</c:v>
                </c:pt>
                <c:pt idx="859">
                  <c:v>107.95945062487955</c:v>
                </c:pt>
                <c:pt idx="860">
                  <c:v>107.9595653095528</c:v>
                </c:pt>
                <c:pt idx="861">
                  <c:v>107.95967999150945</c:v>
                </c:pt>
                <c:pt idx="862">
                  <c:v>107.95979467074952</c:v>
                </c:pt>
                <c:pt idx="863">
                  <c:v>107.95990934727305</c:v>
                </c:pt>
                <c:pt idx="864">
                  <c:v>107.96002402108009</c:v>
                </c:pt>
                <c:pt idx="865">
                  <c:v>107.96013869217063</c:v>
                </c:pt>
                <c:pt idx="866">
                  <c:v>107.96025336054474</c:v>
                </c:pt>
                <c:pt idx="867">
                  <c:v>107.96036802620246</c:v>
                </c:pt>
                <c:pt idx="868">
                  <c:v>107.96048268914379</c:v>
                </c:pt>
                <c:pt idx="869">
                  <c:v>107.9605973493688</c:v>
                </c:pt>
                <c:pt idx="870">
                  <c:v>107.96071200687751</c:v>
                </c:pt>
                <c:pt idx="871">
                  <c:v>107.96082666166996</c:v>
                </c:pt>
                <c:pt idx="872">
                  <c:v>107.96094131374618</c:v>
                </c:pt>
                <c:pt idx="873">
                  <c:v>107.96105596310619</c:v>
                </c:pt>
                <c:pt idx="874">
                  <c:v>107.96117060975004</c:v>
                </c:pt>
                <c:pt idx="875">
                  <c:v>107.96128525367777</c:v>
                </c:pt>
                <c:pt idx="876">
                  <c:v>107.9613998948894</c:v>
                </c:pt>
                <c:pt idx="877">
                  <c:v>107.96151453338497</c:v>
                </c:pt>
                <c:pt idx="878">
                  <c:v>107.96162916916452</c:v>
                </c:pt>
                <c:pt idx="879">
                  <c:v>107.96174380222811</c:v>
                </c:pt>
                <c:pt idx="880">
                  <c:v>107.96185843257571</c:v>
                </c:pt>
                <c:pt idx="881">
                  <c:v>107.9619730602074</c:v>
                </c:pt>
                <c:pt idx="882">
                  <c:v>107.96208768512321</c:v>
                </c:pt>
                <c:pt idx="883">
                  <c:v>107.96220230732317</c:v>
                </c:pt>
                <c:pt idx="884">
                  <c:v>107.96231692680732</c:v>
                </c:pt>
                <c:pt idx="885">
                  <c:v>107.96243154357569</c:v>
                </c:pt>
                <c:pt idx="886">
                  <c:v>107.96254615762831</c:v>
                </c:pt>
                <c:pt idx="887">
                  <c:v>107.96266076896522</c:v>
                </c:pt>
                <c:pt idx="888">
                  <c:v>107.96277537758645</c:v>
                </c:pt>
                <c:pt idx="889">
                  <c:v>107.96288998349205</c:v>
                </c:pt>
                <c:pt idx="890">
                  <c:v>107.96300458668203</c:v>
                </c:pt>
                <c:pt idx="891">
                  <c:v>107.96311918715644</c:v>
                </c:pt>
                <c:pt idx="892">
                  <c:v>107.9632337849153</c:v>
                </c:pt>
                <c:pt idx="893">
                  <c:v>107.96334837995867</c:v>
                </c:pt>
                <c:pt idx="894">
                  <c:v>107.96346297228658</c:v>
                </c:pt>
                <c:pt idx="895">
                  <c:v>107.96357756189904</c:v>
                </c:pt>
                <c:pt idx="896">
                  <c:v>107.96369214879611</c:v>
                </c:pt>
                <c:pt idx="897">
                  <c:v>107.9638067329778</c:v>
                </c:pt>
                <c:pt idx="898">
                  <c:v>107.96392131444418</c:v>
                </c:pt>
                <c:pt idx="899">
                  <c:v>107.96403589319524</c:v>
                </c:pt>
                <c:pt idx="900">
                  <c:v>107.96415046923104</c:v>
                </c:pt>
                <c:pt idx="901">
                  <c:v>107.96426504255165</c:v>
                </c:pt>
                <c:pt idx="902">
                  <c:v>107.96437961315702</c:v>
                </c:pt>
                <c:pt idx="903">
                  <c:v>107.96449418104726</c:v>
                </c:pt>
                <c:pt idx="904">
                  <c:v>107.96460874622237</c:v>
                </c:pt>
                <c:pt idx="905">
                  <c:v>107.96472330868238</c:v>
                </c:pt>
                <c:pt idx="906">
                  <c:v>107.96483786842737</c:v>
                </c:pt>
                <c:pt idx="907">
                  <c:v>107.9649524254573</c:v>
                </c:pt>
                <c:pt idx="908">
                  <c:v>107.96506697977226</c:v>
                </c:pt>
                <c:pt idx="909">
                  <c:v>107.96518153137227</c:v>
                </c:pt>
                <c:pt idx="910">
                  <c:v>107.96529608025736</c:v>
                </c:pt>
                <c:pt idx="911">
                  <c:v>107.96541062642758</c:v>
                </c:pt>
                <c:pt idx="912">
                  <c:v>107.96552516988295</c:v>
                </c:pt>
                <c:pt idx="913">
                  <c:v>107.96563971062352</c:v>
                </c:pt>
                <c:pt idx="914">
                  <c:v>107.96575424864929</c:v>
                </c:pt>
                <c:pt idx="915">
                  <c:v>107.96586878396032</c:v>
                </c:pt>
                <c:pt idx="916">
                  <c:v>107.96598331655665</c:v>
                </c:pt>
                <c:pt idx="917">
                  <c:v>107.9660978464383</c:v>
                </c:pt>
                <c:pt idx="918">
                  <c:v>107.96621237360532</c:v>
                </c:pt>
                <c:pt idx="919">
                  <c:v>107.96632689805773</c:v>
                </c:pt>
                <c:pt idx="920">
                  <c:v>107.96644141979557</c:v>
                </c:pt>
                <c:pt idx="921">
                  <c:v>107.96655593881887</c:v>
                </c:pt>
                <c:pt idx="922">
                  <c:v>107.96667045512768</c:v>
                </c:pt>
                <c:pt idx="923">
                  <c:v>107.96678496872202</c:v>
                </c:pt>
                <c:pt idx="924">
                  <c:v>107.96689947960193</c:v>
                </c:pt>
                <c:pt idx="925">
                  <c:v>107.96701398776744</c:v>
                </c:pt>
                <c:pt idx="926">
                  <c:v>107.9671284932186</c:v>
                </c:pt>
                <c:pt idx="927">
                  <c:v>107.96724299595542</c:v>
                </c:pt>
                <c:pt idx="928">
                  <c:v>107.96735749597795</c:v>
                </c:pt>
                <c:pt idx="929">
                  <c:v>107.96747199328622</c:v>
                </c:pt>
                <c:pt idx="930">
                  <c:v>107.96758648788027</c:v>
                </c:pt>
                <c:pt idx="931">
                  <c:v>107.96770097976014</c:v>
                </c:pt>
                <c:pt idx="932">
                  <c:v>107.96781546892583</c:v>
                </c:pt>
                <c:pt idx="933">
                  <c:v>107.96792995537741</c:v>
                </c:pt>
                <c:pt idx="934">
                  <c:v>107.96804443911492</c:v>
                </c:pt>
                <c:pt idx="935">
                  <c:v>107.96815892013838</c:v>
                </c:pt>
                <c:pt idx="936">
                  <c:v>107.96827339844779</c:v>
                </c:pt>
                <c:pt idx="937">
                  <c:v>107.96838787404324</c:v>
                </c:pt>
                <c:pt idx="938">
                  <c:v>107.96850234692475</c:v>
                </c:pt>
                <c:pt idx="939">
                  <c:v>107.96861681709233</c:v>
                </c:pt>
                <c:pt idx="940">
                  <c:v>107.96873128454604</c:v>
                </c:pt>
                <c:pt idx="941">
                  <c:v>107.9688457492859</c:v>
                </c:pt>
                <c:pt idx="942">
                  <c:v>107.96896021131195</c:v>
                </c:pt>
                <c:pt idx="943">
                  <c:v>107.96907467062424</c:v>
                </c:pt>
                <c:pt idx="944">
                  <c:v>107.96918912722279</c:v>
                </c:pt>
                <c:pt idx="945">
                  <c:v>107.96930358110762</c:v>
                </c:pt>
                <c:pt idx="946">
                  <c:v>107.96941803227878</c:v>
                </c:pt>
                <c:pt idx="947">
                  <c:v>107.96953248073633</c:v>
                </c:pt>
                <c:pt idx="948">
                  <c:v>107.96964692648025</c:v>
                </c:pt>
                <c:pt idx="949">
                  <c:v>107.96976136951061</c:v>
                </c:pt>
                <c:pt idx="950">
                  <c:v>107.96987580982744</c:v>
                </c:pt>
                <c:pt idx="951">
                  <c:v>107.96999024743079</c:v>
                </c:pt>
                <c:pt idx="952">
                  <c:v>107.97010468232067</c:v>
                </c:pt>
                <c:pt idx="953">
                  <c:v>107.9702191144971</c:v>
                </c:pt>
                <c:pt idx="954">
                  <c:v>107.97033354396015</c:v>
                </c:pt>
                <c:pt idx="955">
                  <c:v>107.97044797070984</c:v>
                </c:pt>
                <c:pt idx="956">
                  <c:v>107.97056239474621</c:v>
                </c:pt>
                <c:pt idx="957">
                  <c:v>107.97067681606927</c:v>
                </c:pt>
                <c:pt idx="958">
                  <c:v>107.9707912346791</c:v>
                </c:pt>
                <c:pt idx="959">
                  <c:v>107.9709056505757</c:v>
                </c:pt>
                <c:pt idx="960">
                  <c:v>107.97102006375911</c:v>
                </c:pt>
                <c:pt idx="961">
                  <c:v>107.97113447422939</c:v>
                </c:pt>
                <c:pt idx="962">
                  <c:v>107.97124888198653</c:v>
                </c:pt>
                <c:pt idx="963">
                  <c:v>107.97136328703058</c:v>
                </c:pt>
                <c:pt idx="964">
                  <c:v>107.97147768936161</c:v>
                </c:pt>
                <c:pt idx="965">
                  <c:v>107.97159208897961</c:v>
                </c:pt>
                <c:pt idx="966">
                  <c:v>107.97170648588461</c:v>
                </c:pt>
                <c:pt idx="967">
                  <c:v>107.97182088007669</c:v>
                </c:pt>
                <c:pt idx="968">
                  <c:v>107.97193527155585</c:v>
                </c:pt>
                <c:pt idx="969">
                  <c:v>107.97204966032214</c:v>
                </c:pt>
                <c:pt idx="970">
                  <c:v>107.9721640463756</c:v>
                </c:pt>
                <c:pt idx="971">
                  <c:v>107.97227842971623</c:v>
                </c:pt>
                <c:pt idx="972">
                  <c:v>107.9723928103441</c:v>
                </c:pt>
                <c:pt idx="973">
                  <c:v>107.97250718825924</c:v>
                </c:pt>
                <c:pt idx="974">
                  <c:v>107.97262156346167</c:v>
                </c:pt>
                <c:pt idx="975">
                  <c:v>107.97273593595145</c:v>
                </c:pt>
                <c:pt idx="976">
                  <c:v>107.97285030572857</c:v>
                </c:pt>
                <c:pt idx="977">
                  <c:v>107.97296467279313</c:v>
                </c:pt>
                <c:pt idx="978">
                  <c:v>107.9730790371451</c:v>
                </c:pt>
                <c:pt idx="979">
                  <c:v>107.97319339878455</c:v>
                </c:pt>
                <c:pt idx="980">
                  <c:v>107.9733077577115</c:v>
                </c:pt>
                <c:pt idx="981">
                  <c:v>107.97342211392598</c:v>
                </c:pt>
                <c:pt idx="982">
                  <c:v>107.97353646742805</c:v>
                </c:pt>
                <c:pt idx="983">
                  <c:v>107.97365081821771</c:v>
                </c:pt>
                <c:pt idx="984">
                  <c:v>107.97376516629502</c:v>
                </c:pt>
                <c:pt idx="985">
                  <c:v>107.97387951166002</c:v>
                </c:pt>
                <c:pt idx="986">
                  <c:v>107.97399385431272</c:v>
                </c:pt>
                <c:pt idx="987">
                  <c:v>107.97410819425318</c:v>
                </c:pt>
                <c:pt idx="988">
                  <c:v>107.9742225314814</c:v>
                </c:pt>
                <c:pt idx="989">
                  <c:v>107.97433686599744</c:v>
                </c:pt>
                <c:pt idx="990">
                  <c:v>107.97445119780136</c:v>
                </c:pt>
                <c:pt idx="991">
                  <c:v>107.97456552689314</c:v>
                </c:pt>
                <c:pt idx="992">
                  <c:v>107.97467985327285</c:v>
                </c:pt>
                <c:pt idx="993">
                  <c:v>107.97479417694052</c:v>
                </c:pt>
                <c:pt idx="994">
                  <c:v>107.97490849789617</c:v>
                </c:pt>
                <c:pt idx="995">
                  <c:v>107.97502281613984</c:v>
                </c:pt>
                <c:pt idx="996">
                  <c:v>107.97513713167157</c:v>
                </c:pt>
                <c:pt idx="997">
                  <c:v>107.97525144449139</c:v>
                </c:pt>
                <c:pt idx="998">
                  <c:v>107.97536575459934</c:v>
                </c:pt>
                <c:pt idx="999">
                  <c:v>107.97548006199546</c:v>
                </c:pt>
                <c:pt idx="1000">
                  <c:v>107.97559436667977</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Calculs!$AG$4:$AG$1004</c:f>
              <c:numCache>
                <c:formatCode>0.00</c:formatCode>
                <c:ptCount val="1001"/>
                <c:pt idx="0">
                  <c:v>0</c:v>
                </c:pt>
                <c:pt idx="1">
                  <c:v>-31.581851910479138</c:v>
                </c:pt>
                <c:pt idx="2">
                  <c:v>-31.49908691696432</c:v>
                </c:pt>
                <c:pt idx="3">
                  <c:v>-31.416705728118067</c:v>
                </c:pt>
                <c:pt idx="4">
                  <c:v>-31.33470596274913</c:v>
                </c:pt>
                <c:pt idx="5">
                  <c:v>-31.253085258170387</c:v>
                </c:pt>
                <c:pt idx="6">
                  <c:v>-31.171841270025688</c:v>
                </c:pt>
                <c:pt idx="7">
                  <c:v>-31.090971672118663</c:v>
                </c:pt>
                <c:pt idx="8">
                  <c:v>-31.010474156243397</c:v>
                </c:pt>
                <c:pt idx="9">
                  <c:v>-30.930346432016869</c:v>
                </c:pt>
                <c:pt idx="10">
                  <c:v>-30.850586226713318</c:v>
                </c:pt>
                <c:pt idx="11">
                  <c:v>-30.771383925541702</c:v>
                </c:pt>
                <c:pt idx="12">
                  <c:v>-30.692732714597547</c:v>
                </c:pt>
                <c:pt idx="13">
                  <c:v>-30.614433201020084</c:v>
                </c:pt>
                <c:pt idx="14">
                  <c:v>-30.536483299924107</c:v>
                </c:pt>
                <c:pt idx="15">
                  <c:v>-30.458880941960405</c:v>
                </c:pt>
                <c:pt idx="16">
                  <c:v>-30.381624073176305</c:v>
                </c:pt>
                <c:pt idx="17">
                  <c:v>-30.304710654877553</c:v>
                </c:pt>
                <c:pt idx="18">
                  <c:v>-30.228138663491784</c:v>
                </c:pt>
                <c:pt idx="19">
                  <c:v>-30.151906090433251</c:v>
                </c:pt>
                <c:pt idx="20">
                  <c:v>-30.076010941969123</c:v>
                </c:pt>
                <c:pt idx="21">
                  <c:v>-30.000354842504386</c:v>
                </c:pt>
                <c:pt idx="22">
                  <c:v>-29.924938037708756</c:v>
                </c:pt>
                <c:pt idx="23">
                  <c:v>-29.849857162773091</c:v>
                </c:pt>
                <c:pt idx="24">
                  <c:v>-29.775110225363644</c:v>
                </c:pt>
                <c:pt idx="25">
                  <c:v>-29.700695247967811</c:v>
                </c:pt>
                <c:pt idx="26">
                  <c:v>-29.626610267761258</c:v>
                </c:pt>
                <c:pt idx="27">
                  <c:v>-29.55285333647651</c:v>
                </c:pt>
                <c:pt idx="28">
                  <c:v>-29.479422520272824</c:v>
                </c:pt>
                <c:pt idx="29">
                  <c:v>-29.406315899607538</c:v>
                </c:pt>
                <c:pt idx="30">
                  <c:v>-29.333531569108608</c:v>
                </c:pt>
                <c:pt idx="31">
                  <c:v>-29.261067637448587</c:v>
                </c:pt>
                <c:pt idx="32">
                  <c:v>-29.188922227219866</c:v>
                </c:pt>
                <c:pt idx="33">
                  <c:v>-29.117093474811234</c:v>
                </c:pt>
                <c:pt idx="34">
                  <c:v>-29.045579530285657</c:v>
                </c:pt>
                <c:pt idx="35">
                  <c:v>-28.974378557259385</c:v>
                </c:pt>
                <c:pt idx="36">
                  <c:v>-28.903488732782243</c:v>
                </c:pt>
                <c:pt idx="37">
                  <c:v>-28.832908247219251</c:v>
                </c:pt>
                <c:pt idx="38">
                  <c:v>-28.762635304133312</c:v>
                </c:pt>
                <c:pt idx="39">
                  <c:v>-28.692668120169273</c:v>
                </c:pt>
                <c:pt idx="40">
                  <c:v>-28.623004924939039</c:v>
                </c:pt>
                <c:pt idx="41">
                  <c:v>-28.553643960907941</c:v>
                </c:pt>
                <c:pt idx="42">
                  <c:v>-28.484583483282201</c:v>
                </c:pt>
                <c:pt idx="43">
                  <c:v>-28.415821759897653</c:v>
                </c:pt>
                <c:pt idx="44">
                  <c:v>-28.347357071109464</c:v>
                </c:pt>
                <c:pt idx="45">
                  <c:v>-28.279187709683058</c:v>
                </c:pt>
                <c:pt idx="46">
                  <c:v>-28.211311980686155</c:v>
                </c:pt>
                <c:pt idx="47">
                  <c:v>-28.143728201381869</c:v>
                </c:pt>
                <c:pt idx="48">
                  <c:v>-28.076434701122864</c:v>
                </c:pt>
                <c:pt idx="49">
                  <c:v>-28.009429821246691</c:v>
                </c:pt>
                <c:pt idx="50">
                  <c:v>-27.942711914972044</c:v>
                </c:pt>
                <c:pt idx="51">
                  <c:v>-27.87627934729613</c:v>
                </c:pt>
                <c:pt idx="52">
                  <c:v>-27.810130494893137</c:v>
                </c:pt>
                <c:pt idx="53">
                  <c:v>-27.744263746013559</c:v>
                </c:pt>
                <c:pt idx="54">
                  <c:v>-27.678677500384698</c:v>
                </c:pt>
                <c:pt idx="55">
                  <c:v>-27.613370169112045</c:v>
                </c:pt>
                <c:pt idx="56">
                  <c:v>-27.548340174581742</c:v>
                </c:pt>
                <c:pt idx="57">
                  <c:v>-27.483585950363924</c:v>
                </c:pt>
                <c:pt idx="58">
                  <c:v>-27.419105941117124</c:v>
                </c:pt>
                <c:pt idx="59">
                  <c:v>-27.35489860249352</c:v>
                </c:pt>
                <c:pt idx="60">
                  <c:v>-27.290962401045242</c:v>
                </c:pt>
                <c:pt idx="61">
                  <c:v>-27.227295814131498</c:v>
                </c:pt>
                <c:pt idx="62">
                  <c:v>-27.163897329826753</c:v>
                </c:pt>
                <c:pt idx="63">
                  <c:v>-27.100765446829651</c:v>
                </c:pt>
                <c:pt idx="64">
                  <c:v>-27.037898674373011</c:v>
                </c:pt>
                <c:pt idx="65">
                  <c:v>-26.97529553213456</c:v>
                </c:pt>
                <c:pt idx="66">
                  <c:v>-26.912954550148633</c:v>
                </c:pt>
                <c:pt idx="67">
                  <c:v>-26.850874268718805</c:v>
                </c:pt>
                <c:pt idx="68">
                  <c:v>-26.78905323833116</c:v>
                </c:pt>
                <c:pt idx="69">
                  <c:v>-26.727490019568684</c:v>
                </c:pt>
                <c:pt idx="70">
                  <c:v>-26.666183183026277</c:v>
                </c:pt>
                <c:pt idx="71">
                  <c:v>-26.605131309226756</c:v>
                </c:pt>
                <c:pt idx="72">
                  <c:v>-26.544332988537558</c:v>
                </c:pt>
                <c:pt idx="73">
                  <c:v>-26.483786821088373</c:v>
                </c:pt>
                <c:pt idx="74">
                  <c:v>-26.423491416689423</c:v>
                </c:pt>
                <c:pt idx="75">
                  <c:v>-26.363445394750734</c:v>
                </c:pt>
                <c:pt idx="76">
                  <c:v>-26.303647384202012</c:v>
                </c:pt>
                <c:pt idx="77">
                  <c:v>-26.24409602341342</c:v>
                </c:pt>
                <c:pt idx="78">
                  <c:v>-26.184789960117083</c:v>
                </c:pt>
                <c:pt idx="79">
                  <c:v>-26.125727851329273</c:v>
                </c:pt>
                <c:pt idx="80">
                  <c:v>-26.066908363273541</c:v>
                </c:pt>
                <c:pt idx="81">
                  <c:v>-26.008330171304358</c:v>
                </c:pt>
                <c:pt idx="82">
                  <c:v>-25.949991959831678</c:v>
                </c:pt>
                <c:pt idx="83">
                  <c:v>-25.891892422246119</c:v>
                </c:pt>
                <c:pt idx="84">
                  <c:v>-25.834030260844933</c:v>
                </c:pt>
                <c:pt idx="85">
                  <c:v>-25.776404186758597</c:v>
                </c:pt>
                <c:pt idx="86">
                  <c:v>-25.719012919878224</c:v>
                </c:pt>
                <c:pt idx="87">
                  <c:v>-25.661855188783548</c:v>
                </c:pt>
                <c:pt idx="88">
                  <c:v>-25.604929730671721</c:v>
                </c:pt>
                <c:pt idx="89">
                  <c:v>-25.548235291286687</c:v>
                </c:pt>
                <c:pt idx="90">
                  <c:v>-25.491770624849245</c:v>
                </c:pt>
                <c:pt idx="91">
                  <c:v>-25.435534493987873</c:v>
                </c:pt>
                <c:pt idx="92">
                  <c:v>-25.379525669670052</c:v>
                </c:pt>
                <c:pt idx="93">
                  <c:v>-25.323742931134408</c:v>
                </c:pt>
                <c:pt idx="94">
                  <c:v>-25.268185065823349</c:v>
                </c:pt>
                <c:pt idx="95">
                  <c:v>-25.212850869316433</c:v>
                </c:pt>
                <c:pt idx="96">
                  <c:v>-25.157739145264365</c:v>
                </c:pt>
                <c:pt idx="97">
                  <c:v>-25.102848705323549</c:v>
                </c:pt>
                <c:pt idx="98">
                  <c:v>-25.0481783690913</c:v>
                </c:pt>
                <c:pt idx="99">
                  <c:v>-24.993726964041734</c:v>
                </c:pt>
                <c:pt idx="100">
                  <c:v>-24.939493325462081</c:v>
                </c:pt>
                <c:pt idx="101">
                  <c:v>-24.885476296389818</c:v>
                </c:pt>
                <c:pt idx="102">
                  <c:v>-24.352136431667962</c:v>
                </c:pt>
                <c:pt idx="103">
                  <c:v>-23.839697147919754</c:v>
                </c:pt>
                <c:pt idx="104">
                  <c:v>-23.347080296760502</c:v>
                </c:pt>
                <c:pt idx="105">
                  <c:v>-22.87327653067868</c:v>
                </c:pt>
                <c:pt idx="106">
                  <c:v>-22.417340034721072</c:v>
                </c:pt>
                <c:pt idx="107">
                  <c:v>-21.978383721588301</c:v>
                </c:pt>
                <c:pt idx="108">
                  <c:v>-21.555574843768365</c:v>
                </c:pt>
                <c:pt idx="109">
                  <c:v>-21.148130981484336</c:v>
                </c:pt>
                <c:pt idx="110">
                  <c:v>-20.755316369750698</c:v>
                </c:pt>
                <c:pt idx="111">
                  <c:v>-20.376438531804659</c:v>
                </c:pt>
                <c:pt idx="112">
                  <c:v>-20.010845189675621</c:v>
                </c:pt>
                <c:pt idx="113">
                  <c:v>-19.6579214257399</c:v>
                </c:pt>
                <c:pt idx="114">
                  <c:v>-19.317087071831374</c:v>
                </c:pt>
                <c:pt idx="115">
                  <c:v>-18.987794304887558</c:v>
                </c:pt>
                <c:pt idx="116">
                  <c:v>-18.669525430244363</c:v>
                </c:pt>
                <c:pt idx="117">
                  <c:v>-18.361790835584998</c:v>
                </c:pt>
                <c:pt idx="118">
                  <c:v>-18.064127100228987</c:v>
                </c:pt>
                <c:pt idx="119">
                  <c:v>-17.776095245941242</c:v>
                </c:pt>
                <c:pt idx="120">
                  <c:v>-17.497279116771061</c:v>
                </c:pt>
                <c:pt idx="121">
                  <c:v>-17.227283876615857</c:v>
                </c:pt>
                <c:pt idx="122">
                  <c:v>-16.965734614261102</c:v>
                </c:pt>
                <c:pt idx="123">
                  <c:v>-16.712275046591344</c:v>
                </c:pt>
                <c:pt idx="124">
                  <c:v>-16.466566311509645</c:v>
                </c:pt>
                <c:pt idx="125">
                  <c:v>-16.228285842855705</c:v>
                </c:pt>
                <c:pt idx="126">
                  <c:v>-15.99712632028621</c:v>
                </c:pt>
                <c:pt idx="127">
                  <c:v>-15.772794687682602</c:v>
                </c:pt>
                <c:pt idx="128">
                  <c:v>-15.555011234189775</c:v>
                </c:pt>
                <c:pt idx="129">
                  <c:v>-15.343508732469878</c:v>
                </c:pt>
                <c:pt idx="130">
                  <c:v>-15.138031629184706</c:v>
                </c:pt>
                <c:pt idx="131">
                  <c:v>-14.938335283103134</c:v>
                </c:pt>
                <c:pt idx="132">
                  <c:v>-14.74418524657035</c:v>
                </c:pt>
                <c:pt idx="133">
                  <c:v>-14.55535658637832</c:v>
                </c:pt>
                <c:pt idx="134">
                  <c:v>-14.371633240343902</c:v>
                </c:pt>
                <c:pt idx="135">
                  <c:v>-14.192807406136241</c:v>
                </c:pt>
                <c:pt idx="136">
                  <c:v>-14.01867895910042</c:v>
                </c:pt>
                <c:pt idx="137">
                  <c:v>-13.849054896002119</c:v>
                </c:pt>
                <c:pt idx="138">
                  <c:v>-13.683748801769832</c:v>
                </c:pt>
                <c:pt idx="139">
                  <c:v>-13.52258033643874</c:v>
                </c:pt>
                <c:pt idx="140">
                  <c:v>-13.365374739604402</c:v>
                </c:pt>
                <c:pt idx="141">
                  <c:v>-13.211962349776559</c:v>
                </c:pt>
                <c:pt idx="142">
                  <c:v>-13.062178136083313</c:v>
                </c:pt>
                <c:pt idx="143">
                  <c:v>-12.915861239815168</c:v>
                </c:pt>
                <c:pt idx="144">
                  <c:v>-12.77285452331644</c:v>
                </c:pt>
                <c:pt idx="145">
                  <c:v>-12.633004123728552</c:v>
                </c:pt>
                <c:pt idx="146">
                  <c:v>-12.496159009065876</c:v>
                </c:pt>
                <c:pt idx="147">
                  <c:v>-12.362170534059199</c:v>
                </c:pt>
                <c:pt idx="148">
                  <c:v>-12.230891993134424</c:v>
                </c:pt>
                <c:pt idx="149">
                  <c:v>-12.102178167804125</c:v>
                </c:pt>
                <c:pt idx="150">
                  <c:v>-11.975884865635953</c:v>
                </c:pt>
                <c:pt idx="151">
                  <c:v>-11.851868447824135</c:v>
                </c:pt>
                <c:pt idx="152">
                  <c:v>-11.729985342227138</c:v>
                </c:pt>
                <c:pt idx="153">
                  <c:v>-11.610091538545527</c:v>
                </c:pt>
                <c:pt idx="154">
                  <c:v>-11.492042062097537</c:v>
                </c:pt>
                <c:pt idx="155">
                  <c:v>-11.375690422406219</c:v>
                </c:pt>
                <c:pt idx="156">
                  <c:v>-11.260888032539881</c:v>
                </c:pt>
                <c:pt idx="157">
                  <c:v>-11.147483594847941</c:v>
                </c:pt>
                <c:pt idx="158">
                  <c:v>-11.035322448407602</c:v>
                </c:pt>
                <c:pt idx="159">
                  <c:v>-10.924245873145303</c:v>
                </c:pt>
                <c:pt idx="160">
                  <c:v>-10.814090345224194</c:v>
                </c:pt>
                <c:pt idx="161">
                  <c:v>-10.704686737900479</c:v>
                </c:pt>
                <c:pt idx="162">
                  <c:v>-10.595859461655948</c:v>
                </c:pt>
                <c:pt idx="163">
                  <c:v>-10.487425537023626</c:v>
                </c:pt>
                <c:pt idx="164">
                  <c:v>-10.379193593155234</c:v>
                </c:pt>
                <c:pt idx="165">
                  <c:v>-10.270962784857272</c:v>
                </c:pt>
                <c:pt idx="166">
                  <c:v>-10.16252162057879</c:v>
                </c:pt>
                <c:pt idx="167">
                  <c:v>-10.05364669371227</c:v>
                </c:pt>
                <c:pt idx="168">
                  <c:v>-9.9441013096266211</c:v>
                </c:pt>
                <c:pt idx="169">
                  <c:v>-9.833634001164496</c:v>
                </c:pt>
                <c:pt idx="170">
                  <c:v>-9.7219769260032969</c:v>
                </c:pt>
                <c:pt idx="171">
                  <c:v>-9.6088441404290101</c:v>
                </c:pt>
                <c:pt idx="172">
                  <c:v>-9.4939297458681384</c:v>
                </c:pt>
                <c:pt idx="173">
                  <c:v>-9.3769059071751286</c:v>
                </c:pt>
                <c:pt idx="174">
                  <c:v>-9.2574207454438575</c:v>
                </c:pt>
                <c:pt idx="175">
                  <c:v>-9.1350961133321125</c:v>
                </c:pt>
                <c:pt idx="176">
                  <c:v>-9.0095252679632107</c:v>
                </c:pt>
                <c:pt idx="177">
                  <c:v>-8.8802704658946787</c:v>
                </c:pt>
                <c:pt idx="178">
                  <c:v>-8.7468605170128217</c:v>
                </c:pt>
                <c:pt idx="179">
                  <c:v>-8.6087883502199087</c:v>
                </c:pt>
                <c:pt idx="180">
                  <c:v>-8.4655086642212058</c:v>
                </c:pt>
                <c:pt idx="181">
                  <c:v>-8.3164357624647067</c:v>
                </c:pt>
                <c:pt idx="182">
                  <c:v>-8.1609417032429814</c:v>
                </c:pt>
                <c:pt idx="183">
                  <c:v>-7.9983549349913856</c:v>
                </c:pt>
                <c:pt idx="184">
                  <c:v>-7.8279596335814547</c:v>
                </c:pt>
                <c:pt idx="185">
                  <c:v>-7.6489960131836305</c:v>
                </c:pt>
                <c:pt idx="186">
                  <c:v>-7.4606619446167857</c:v>
                </c:pt>
                <c:pt idx="187">
                  <c:v>-7.2621162834141213</c:v>
                </c:pt>
                <c:pt idx="188">
                  <c:v>-7.0524843807768445</c:v>
                </c:pt>
                <c:pt idx="189">
                  <c:v>-6.8308663183490124</c:v>
                </c:pt>
                <c:pt idx="190">
                  <c:v>-6.5963484632149969</c:v>
                </c:pt>
                <c:pt idx="191">
                  <c:v>-6.3480189694407834</c:v>
                </c:pt>
                <c:pt idx="192">
                  <c:v>-6.0849878388268843</c:v>
                </c:pt>
                <c:pt idx="193">
                  <c:v>-5.8064120734424121</c:v>
                </c:pt>
                <c:pt idx="194">
                  <c:v>-5.5115262792285664</c:v>
                </c:pt>
                <c:pt idx="195">
                  <c:v>-5.1996787855806925</c:v>
                </c:pt>
                <c:pt idx="196">
                  <c:v>-4.8703729063195214</c:v>
                </c:pt>
                <c:pt idx="197">
                  <c:v>-4.5233123706365959</c:v>
                </c:pt>
                <c:pt idx="198">
                  <c:v>-4.1584492086492544</c:v>
                </c:pt>
                <c:pt idx="199">
                  <c:v>-3.7760315296818474</c:v>
                </c:pt>
                <c:pt idx="200">
                  <c:v>-3.3766477714621184</c:v>
                </c:pt>
                <c:pt idx="201">
                  <c:v>-2.9612632625804358</c:v>
                </c:pt>
                <c:pt idx="202">
                  <c:v>-2.5312445059202702</c:v>
                </c:pt>
                <c:pt idx="203">
                  <c:v>-2.0883666479060348</c:v>
                </c:pt>
                <c:pt idx="204">
                  <c:v>-1.6348003068797266</c:v>
                </c:pt>
                <c:pt idx="205">
                  <c:v>-1.1730753660305886</c:v>
                </c:pt>
                <c:pt idx="206">
                  <c:v>-0.70602142477839247</c:v>
                </c:pt>
                <c:pt idx="207">
                  <c:v>-0.2366871136652304</c:v>
                </c:pt>
                <c:pt idx="208">
                  <c:v>0.23175696970172349</c:v>
                </c:pt>
                <c:pt idx="209">
                  <c:v>0.69612480972101975</c:v>
                </c:pt>
                <c:pt idx="210">
                  <c:v>1.1533228153674695</c:v>
                </c:pt>
                <c:pt idx="211">
                  <c:v>1.600450577758177</c:v>
                </c:pt>
                <c:pt idx="212">
                  <c:v>2.0348871287334811</c:v>
                </c:pt>
                <c:pt idx="213">
                  <c:v>2.454357200067244</c:v>
                </c:pt>
                <c:pt idx="214">
                  <c:v>2.8569744596891296</c:v>
                </c:pt>
                <c:pt idx="215">
                  <c:v>3.2412612807280725</c:v>
                </c:pt>
                <c:pt idx="216">
                  <c:v>3.6061468635182701</c:v>
                </c:pt>
                <c:pt idx="217">
                  <c:v>3.9509471924599815</c:v>
                </c:pt>
                <c:pt idx="218">
                  <c:v>4.2753312480786407</c:v>
                </c:pt>
                <c:pt idx="219">
                  <c:v>4.579278142188727</c:v>
                </c:pt>
                <c:pt idx="220">
                  <c:v>4.8630295395352601</c:v>
                </c:pt>
                <c:pt idx="221">
                  <c:v>5.1270410603618242</c:v>
                </c:pt>
                <c:pt idx="222">
                  <c:v>5.3719355117908449</c:v>
                </c:pt>
                <c:pt idx="223">
                  <c:v>5.5984599248786378</c:v>
                </c:pt>
                <c:pt idx="224">
                  <c:v>5.8074475842450646</c:v>
                </c:pt>
                <c:pt idx="225">
                  <c:v>5.9997855865124503</c:v>
                </c:pt>
                <c:pt idx="226">
                  <c:v>6.1763879722394588</c:v>
                </c:pt>
                <c:pt idx="227">
                  <c:v>6.3381741369703448</c:v>
                </c:pt>
                <c:pt idx="228">
                  <c:v>6.4860520187432469</c:v>
                </c:pt>
                <c:pt idx="229">
                  <c:v>6.6209054541044727</c:v>
                </c:pt>
                <c:pt idx="230">
                  <c:v>6.7435850644564788</c:v>
                </c:pt>
                <c:pt idx="231">
                  <c:v>6.8549020548399531</c:v>
                </c:pt>
                <c:pt idx="232">
                  <c:v>6.9556243582025843</c:v>
                </c:pt>
                <c:pt idx="233">
                  <c:v>7.0464746249856676</c:v>
                </c:pt>
                <c:pt idx="234">
                  <c:v>7.1281296300544144</c:v>
                </c:pt>
                <c:pt idx="235">
                  <c:v>7.2012207398234542</c:v>
                </c:pt>
                <c:pt idx="236">
                  <c:v>7.2663351478583582</c:v>
                </c:pt>
                <c:pt idx="237">
                  <c:v>7.3240176452145187</c:v>
                </c:pt>
                <c:pt idx="238">
                  <c:v>7.3747727415872246</c:v>
                </c:pt>
                <c:pt idx="239">
                  <c:v>7.4190669951129271</c:v>
                </c:pt>
                <c:pt idx="240">
                  <c:v>7.4573314429889912</c:v>
                </c:pt>
                <c:pt idx="241">
                  <c:v>7.4899640528148757</c:v>
                </c:pt>
                <c:pt idx="242">
                  <c:v>7.5173321366294186</c:v>
                </c:pt>
                <c:pt idx="243">
                  <c:v>7.5397746869371272</c:v>
                </c:pt>
                <c:pt idx="244">
                  <c:v>7.5576046074193526</c:v>
                </c:pt>
                <c:pt idx="245">
                  <c:v>7.5711108212540683</c:v>
                </c:pt>
                <c:pt idx="246">
                  <c:v>7.5805602476555345</c:v>
                </c:pt>
                <c:pt idx="247">
                  <c:v>7.5861996429240612</c:v>
                </c:pt>
                <c:pt idx="248">
                  <c:v>7.5882573064044898</c:v>
                </c:pt>
                <c:pt idx="249">
                  <c:v>7.5869446546454329</c:v>
                </c:pt>
                <c:pt idx="250">
                  <c:v>7.5824576690148948</c:v>
                </c:pt>
                <c:pt idx="251">
                  <c:v>7.5749782232880127</c:v>
                </c:pt>
                <c:pt idx="252">
                  <c:v>7.5646752984572982</c:v>
                </c:pt>
                <c:pt idx="253">
                  <c:v>7.5517060923636414</c:v>
                </c:pt>
                <c:pt idx="254">
                  <c:v>7.5362170318146529</c:v>
                </c:pt>
                <c:pt idx="255">
                  <c:v>7.5183446947279426</c:v>
                </c:pt>
                <c:pt idx="256">
                  <c:v>7.4982166495731395</c:v>
                </c:pt>
                <c:pt idx="257">
                  <c:v>7.4759522190344789</c:v>
                </c:pt>
                <c:pt idx="258">
                  <c:v>7.4516631744112551</c:v>
                </c:pt>
                <c:pt idx="259">
                  <c:v>7.4254543668411639</c:v>
                </c:pt>
                <c:pt idx="260">
                  <c:v>7.3974243009909166</c:v>
                </c:pt>
                <c:pt idx="261">
                  <c:v>7.3676656564218783</c:v>
                </c:pt>
                <c:pt idx="262">
                  <c:v>7.3362657614155751</c:v>
                </c:pt>
                <c:pt idx="263">
                  <c:v>7.3033070236399071</c:v>
                </c:pt>
                <c:pt idx="264">
                  <c:v>7.2688673216562281</c:v>
                </c:pt>
                <c:pt idx="265">
                  <c:v>7.2330203609114232</c:v>
                </c:pt>
                <c:pt idx="266">
                  <c:v>7.1958359975288904</c:v>
                </c:pt>
                <c:pt idx="267">
                  <c:v>7.1573805329077125</c:v>
                </c:pt>
                <c:pt idx="268">
                  <c:v>7.1177169818595374</c:v>
                </c:pt>
                <c:pt idx="269">
                  <c:v>7.0769053167567568</c:v>
                </c:pt>
                <c:pt idx="270">
                  <c:v>7.0350026899322859</c:v>
                </c:pt>
                <c:pt idx="271">
                  <c:v>6.9920636363587771</c:v>
                </c:pt>
                <c:pt idx="272">
                  <c:v>6.948140258442411</c:v>
                </c:pt>
                <c:pt idx="273">
                  <c:v>6.90328239459161</c:v>
                </c:pt>
                <c:pt idx="274">
                  <c:v>6.85753777306277</c:v>
                </c:pt>
                <c:pt idx="275">
                  <c:v>6.8109521524420318</c:v>
                </c:pt>
                <c:pt idx="276">
                  <c:v>6.7635694499927776</c:v>
                </c:pt>
                <c:pt idx="277">
                  <c:v>6.7154318589816224</c:v>
                </c:pt>
                <c:pt idx="278">
                  <c:v>6.6665799559903496</c:v>
                </c:pt>
                <c:pt idx="279">
                  <c:v>6.6170527991258643</c:v>
                </c:pt>
                <c:pt idx="280">
                  <c:v>6.5668880179543851</c:v>
                </c:pt>
                <c:pt idx="281">
                  <c:v>6.5161218959085261</c:v>
                </c:pt>
                <c:pt idx="282">
                  <c:v>6.4647894458458257</c:v>
                </c:pt>
                <c:pt idx="283">
                  <c:v>6.4129244793742259</c:v>
                </c:pt>
                <c:pt idx="284">
                  <c:v>6.3605596705027514</c:v>
                </c:pt>
                <c:pt idx="285">
                  <c:v>6.307726614124185</c:v>
                </c:pt>
                <c:pt idx="286">
                  <c:v>6.2544558797899779</c:v>
                </c:pt>
                <c:pt idx="287">
                  <c:v>6.2007770611953994</c:v>
                </c:pt>
                <c:pt idx="288">
                  <c:v>6.1467188217549502</c:v>
                </c:pt>
                <c:pt idx="289">
                  <c:v>6.0923089366136018</c:v>
                </c:pt>
                <c:pt idx="290">
                  <c:v>6.0375743314081785</c:v>
                </c:pt>
                <c:pt idx="291">
                  <c:v>5.9825411180649475</c:v>
                </c:pt>
                <c:pt idx="292">
                  <c:v>5.9272346278939487</c:v>
                </c:pt>
                <c:pt idx="293">
                  <c:v>5.8716794422173377</c:v>
                </c:pt>
                <c:pt idx="294">
                  <c:v>5.815899420747904</c:v>
                </c:pt>
                <c:pt idx="295">
                  <c:v>5.7599177279149174</c:v>
                </c:pt>
                <c:pt idx="296">
                  <c:v>5.7037568573169928</c:v>
                </c:pt>
                <c:pt idx="297">
                  <c:v>5.6474386544659332</c:v>
                </c:pt>
                <c:pt idx="298">
                  <c:v>5.5909843379711113</c:v>
                </c:pt>
                <c:pt idx="299">
                  <c:v>5.5344145193009702</c:v>
                </c:pt>
                <c:pt idx="300">
                  <c:v>5.4777492212462109</c:v>
                </c:pt>
                <c:pt idx="301">
                  <c:v>5.4210078951985201</c:v>
                </c:pt>
                <c:pt idx="302">
                  <c:v>5.3642094373487348</c:v>
                </c:pt>
                <c:pt idx="303">
                  <c:v>5.3073722038993516</c:v>
                </c:pt>
                <c:pt idx="304">
                  <c:v>5.2505140253781093</c:v>
                </c:pt>
                <c:pt idx="305">
                  <c:v>5.1936522201318081</c:v>
                </c:pt>
                <c:pt idx="306">
                  <c:v>5.1368036070726744</c:v>
                </c:pt>
                <c:pt idx="307">
                  <c:v>5.0799845177434308</c:v>
                </c:pt>
                <c:pt idx="308">
                  <c:v>5.0232108077612647</c:v>
                </c:pt>
                <c:pt idx="309">
                  <c:v>4.9664978676959395</c:v>
                </c:pt>
                <c:pt idx="310">
                  <c:v>4.9098606334322215</c:v>
                </c:pt>
                <c:pt idx="311">
                  <c:v>4.8533135960625753</c:v>
                </c:pt>
                <c:pt idx="312">
                  <c:v>4.7968708113520657</c:v>
                </c:pt>
                <c:pt idx="313">
                  <c:v>4.740545908813508</c:v>
                </c:pt>
                <c:pt idx="314">
                  <c:v>4.684352100427839</c:v>
                </c:pt>
                <c:pt idx="315">
                  <c:v>4.6283021890413112</c:v>
                </c:pt>
                <c:pt idx="316">
                  <c:v>4.5724085764684732</c:v>
                </c:pt>
                <c:pt idx="317">
                  <c:v>4.5166832713271186</c:v>
                </c:pt>
                <c:pt idx="318">
                  <c:v>4.4611378966291486</c:v>
                </c:pt>
                <c:pt idx="319">
                  <c:v>4.4057836971490216</c:v>
                </c:pt>
                <c:pt idx="320">
                  <c:v>4.350631546589482</c:v>
                </c:pt>
                <c:pt idx="321">
                  <c:v>4.2956919545623187</c:v>
                </c:pt>
                <c:pt idx="322">
                  <c:v>4.2409750734004623</c:v>
                </c:pt>
                <c:pt idx="323">
                  <c:v>4.1864907048158306</c:v>
                </c:pt>
                <c:pt idx="324">
                  <c:v>4.1322483064162103</c:v>
                </c:pt>
                <c:pt idx="325">
                  <c:v>4.0782569980929937</c:v>
                </c:pt>
                <c:pt idx="326">
                  <c:v>4.024525568290426</c:v>
                </c:pt>
                <c:pt idx="327">
                  <c:v>3.9710624801659655</c:v>
                </c:pt>
                <c:pt idx="328">
                  <c:v>3.9178758776503049</c:v>
                </c:pt>
                <c:pt idx="329">
                  <c:v>3.8649735914146994</c:v>
                </c:pt>
                <c:pt idx="330">
                  <c:v>3.8123631447524122</c:v>
                </c:pt>
                <c:pt idx="331">
                  <c:v>3.7600517593803078</c:v>
                </c:pt>
                <c:pt idx="332">
                  <c:v>3.7080463611660068</c:v>
                </c:pt>
                <c:pt idx="333">
                  <c:v>3.656353585785137</c:v>
                </c:pt>
                <c:pt idx="334">
                  <c:v>3.6049797843129907</c:v>
                </c:pt>
                <c:pt idx="335">
                  <c:v>3.553931028754012</c:v>
                </c:pt>
                <c:pt idx="336">
                  <c:v>3.5032131175123258</c:v>
                </c:pt>
                <c:pt idx="337">
                  <c:v>3.4528315808059222</c:v>
                </c:pt>
                <c:pt idx="338">
                  <c:v>3.402791686026724</c:v>
                </c:pt>
                <c:pt idx="339">
                  <c:v>3.3530984430485491</c:v>
                </c:pt>
                <c:pt idx="340">
                  <c:v>3.3037566094844246</c:v>
                </c:pt>
                <c:pt idx="341">
                  <c:v>3.2547706958946563</c:v>
                </c:pt>
                <c:pt idx="342">
                  <c:v>3.2061449709465775</c:v>
                </c:pt>
                <c:pt idx="343">
                  <c:v>3.1578834665268465</c:v>
                </c:pt>
                <c:pt idx="344">
                  <c:v>3.1099899828068169</c:v>
                </c:pt>
                <c:pt idx="345">
                  <c:v>3.062468093261427</c:v>
                </c:pt>
                <c:pt idx="346">
                  <c:v>3.01532114964178</c:v>
                </c:pt>
                <c:pt idx="347">
                  <c:v>2.9685522869015424</c:v>
                </c:pt>
                <c:pt idx="348">
                  <c:v>2.922164428077104</c:v>
                </c:pt>
                <c:pt idx="349">
                  <c:v>2.8761602891213247</c:v>
                </c:pt>
                <c:pt idx="350">
                  <c:v>2.830542383690652</c:v>
                </c:pt>
                <c:pt idx="351">
                  <c:v>2.7853130278852403</c:v>
                </c:pt>
                <c:pt idx="352">
                  <c:v>2.7404743449417115</c:v>
                </c:pt>
                <c:pt idx="353">
                  <c:v>2.6960282698780533</c:v>
                </c:pt>
                <c:pt idx="354">
                  <c:v>2.6519765540901918</c:v>
                </c:pt>
                <c:pt idx="355">
                  <c:v>2.6083207698996755</c:v>
                </c:pt>
                <c:pt idx="356">
                  <c:v>2.5650623150519403</c:v>
                </c:pt>
                <c:pt idx="357">
                  <c:v>2.522202417164463</c:v>
                </c:pt>
                <c:pt idx="358">
                  <c:v>2.4797421381243874</c:v>
                </c:pt>
                <c:pt idx="359">
                  <c:v>2.4376823784348236</c:v>
                </c:pt>
                <c:pt idx="360">
                  <c:v>2.3960238815093735</c:v>
                </c:pt>
                <c:pt idx="361">
                  <c:v>2.3547672379141691</c:v>
                </c:pt>
                <c:pt idx="362">
                  <c:v>2.3139128895569359</c:v>
                </c:pt>
                <c:pt idx="363">
                  <c:v>2.2734611338224333</c:v>
                </c:pt>
                <c:pt idx="364">
                  <c:v>2.2334121276537697</c:v>
                </c:pt>
                <c:pt idx="365">
                  <c:v>2.193765891579063</c:v>
                </c:pt>
                <c:pt idx="366">
                  <c:v>2.1545223136828762</c:v>
                </c:pt>
                <c:pt idx="367">
                  <c:v>2.1156811535220736</c:v>
                </c:pt>
                <c:pt idx="368">
                  <c:v>2.0772420459855363</c:v>
                </c:pt>
                <c:pt idx="369">
                  <c:v>2.0392045050973939</c:v>
                </c:pt>
                <c:pt idx="370">
                  <c:v>2.0015679277633769</c:v>
                </c:pt>
                <c:pt idx="371">
                  <c:v>1.96433159745993</c:v>
                </c:pt>
                <c:pt idx="372">
                  <c:v>1.9274946878657975</c:v>
                </c:pt>
                <c:pt idx="373">
                  <c:v>1.8910562664358066</c:v>
                </c:pt>
                <c:pt idx="374">
                  <c:v>1.8550152979166246</c:v>
                </c:pt>
                <c:pt idx="375">
                  <c:v>1.8193706478042619</c:v>
                </c:pt>
                <c:pt idx="376">
                  <c:v>1.7841210857431982</c:v>
                </c:pt>
                <c:pt idx="377">
                  <c:v>1.7492652888670026</c:v>
                </c:pt>
                <c:pt idx="378">
                  <c:v>1.7148018450803928</c:v>
                </c:pt>
                <c:pt idx="379">
                  <c:v>1.6807292562825928</c:v>
                </c:pt>
                <c:pt idx="380">
                  <c:v>1.6470459415321361</c:v>
                </c:pt>
                <c:pt idx="381">
                  <c:v>1.6137502401530295</c:v>
                </c:pt>
                <c:pt idx="382">
                  <c:v>1.5808404147823794</c:v>
                </c:pt>
                <c:pt idx="383">
                  <c:v>1.5483146543596078</c:v>
                </c:pt>
                <c:pt idx="384">
                  <c:v>1.5161710770573595</c:v>
                </c:pt>
                <c:pt idx="385">
                  <c:v>1.4844077331543328</c:v>
                </c:pt>
                <c:pt idx="386">
                  <c:v>1.453022607850146</c:v>
                </c:pt>
                <c:pt idx="387">
                  <c:v>1.4220136240225951</c:v>
                </c:pt>
                <c:pt idx="388">
                  <c:v>1.3913786449274692</c:v>
                </c:pt>
                <c:pt idx="389">
                  <c:v>1.3611154768413307</c:v>
                </c:pt>
                <c:pt idx="390">
                  <c:v>1.331221871647454</c:v>
                </c:pt>
                <c:pt idx="391">
                  <c:v>1.3016955293654799</c:v>
                </c:pt>
                <c:pt idx="392">
                  <c:v>1.2725341006249167</c:v>
                </c:pt>
                <c:pt idx="393">
                  <c:v>1.2437351890831554</c:v>
                </c:pt>
                <c:pt idx="394">
                  <c:v>1.2152963537883039</c:v>
                </c:pt>
                <c:pt idx="395">
                  <c:v>1.1872151114872747</c:v>
                </c:pt>
                <c:pt idx="396">
                  <c:v>1.1594889388797043</c:v>
                </c:pt>
                <c:pt idx="397">
                  <c:v>1.159461611933617</c:v>
                </c:pt>
                <c:pt idx="398">
                  <c:v>1.1594342853347559</c:v>
                </c:pt>
                <c:pt idx="399">
                  <c:v>1.1594069590831211</c:v>
                </c:pt>
                <c:pt idx="400">
                  <c:v>1.1593796331787107</c:v>
                </c:pt>
                <c:pt idx="401">
                  <c:v>1.1593523076215213</c:v>
                </c:pt>
                <c:pt idx="402">
                  <c:v>1.1593249824115439</c:v>
                </c:pt>
                <c:pt idx="403">
                  <c:v>1.1592976575487786</c:v>
                </c:pt>
                <c:pt idx="404">
                  <c:v>1.1592703330332306</c:v>
                </c:pt>
                <c:pt idx="405">
                  <c:v>1.1592430088648857</c:v>
                </c:pt>
                <c:pt idx="406">
                  <c:v>1.1592156850437547</c:v>
                </c:pt>
                <c:pt idx="407">
                  <c:v>1.1591883615698251</c:v>
                </c:pt>
                <c:pt idx="408">
                  <c:v>1.159161038443095</c:v>
                </c:pt>
                <c:pt idx="409">
                  <c:v>1.159133715663561</c:v>
                </c:pt>
                <c:pt idx="410">
                  <c:v>1.1591063932312267</c:v>
                </c:pt>
                <c:pt idx="411">
                  <c:v>1.1590790711460848</c:v>
                </c:pt>
                <c:pt idx="412">
                  <c:v>1.1590517494081389</c:v>
                </c:pt>
                <c:pt idx="413">
                  <c:v>1.1590244280173767</c:v>
                </c:pt>
                <c:pt idx="414">
                  <c:v>1.158997106973807</c:v>
                </c:pt>
                <c:pt idx="415">
                  <c:v>1.1589697862774155</c:v>
                </c:pt>
                <c:pt idx="416">
                  <c:v>1.1589424659282077</c:v>
                </c:pt>
                <c:pt idx="417">
                  <c:v>1.1589151459261817</c:v>
                </c:pt>
                <c:pt idx="418">
                  <c:v>1.1588878262713287</c:v>
                </c:pt>
                <c:pt idx="419">
                  <c:v>1.1588605069636468</c:v>
                </c:pt>
                <c:pt idx="420">
                  <c:v>1.1588331880031433</c:v>
                </c:pt>
                <c:pt idx="421">
                  <c:v>1.1588058693898038</c:v>
                </c:pt>
                <c:pt idx="422">
                  <c:v>1.1587785511236284</c:v>
                </c:pt>
                <c:pt idx="423">
                  <c:v>1.1587512332046153</c:v>
                </c:pt>
                <c:pt idx="424">
                  <c:v>1.1587239156327716</c:v>
                </c:pt>
                <c:pt idx="425">
                  <c:v>1.1586965984080759</c:v>
                </c:pt>
                <c:pt idx="426">
                  <c:v>1.1586692815305426</c:v>
                </c:pt>
                <c:pt idx="427">
                  <c:v>1.1586419650001609</c:v>
                </c:pt>
                <c:pt idx="428">
                  <c:v>1.1586146488169309</c:v>
                </c:pt>
                <c:pt idx="429">
                  <c:v>1.1585873329808472</c:v>
                </c:pt>
                <c:pt idx="430">
                  <c:v>1.1585600174919151</c:v>
                </c:pt>
                <c:pt idx="431">
                  <c:v>1.1585327023501222</c:v>
                </c:pt>
                <c:pt idx="432">
                  <c:v>1.1585053875554685</c:v>
                </c:pt>
                <c:pt idx="433">
                  <c:v>1.158478073107954</c:v>
                </c:pt>
                <c:pt idx="434">
                  <c:v>1.158450759007577</c:v>
                </c:pt>
                <c:pt idx="435">
                  <c:v>1.1584234452543338</c:v>
                </c:pt>
                <c:pt idx="436">
                  <c:v>1.1583961318482174</c:v>
                </c:pt>
                <c:pt idx="437">
                  <c:v>1.1583688187892278</c:v>
                </c:pt>
                <c:pt idx="438">
                  <c:v>1.1583415060773667</c:v>
                </c:pt>
                <c:pt idx="439">
                  <c:v>1.1583141937126289</c:v>
                </c:pt>
                <c:pt idx="440">
                  <c:v>1.1582868816950089</c:v>
                </c:pt>
                <c:pt idx="441">
                  <c:v>1.1582595700245122</c:v>
                </c:pt>
                <c:pt idx="442">
                  <c:v>1.1582322587011262</c:v>
                </c:pt>
                <c:pt idx="443">
                  <c:v>1.1582049477248511</c:v>
                </c:pt>
                <c:pt idx="444">
                  <c:v>1.1581776370956902</c:v>
                </c:pt>
                <c:pt idx="445">
                  <c:v>1.1581503268136366</c:v>
                </c:pt>
                <c:pt idx="446">
                  <c:v>1.1581230168786902</c:v>
                </c:pt>
                <c:pt idx="447">
                  <c:v>1.1580957072908387</c:v>
                </c:pt>
                <c:pt idx="448">
                  <c:v>1.1580683980500925</c:v>
                </c:pt>
                <c:pt idx="449">
                  <c:v>1.1580410891564483</c:v>
                </c:pt>
                <c:pt idx="450">
                  <c:v>1.1580137806098971</c:v>
                </c:pt>
                <c:pt idx="451">
                  <c:v>1.1579864724104389</c:v>
                </c:pt>
                <c:pt idx="452">
                  <c:v>1.1579591645580649</c:v>
                </c:pt>
                <c:pt idx="453">
                  <c:v>1.1579318570527839</c:v>
                </c:pt>
                <c:pt idx="454">
                  <c:v>1.157904549894587</c:v>
                </c:pt>
                <c:pt idx="455">
                  <c:v>1.1578772430834707</c:v>
                </c:pt>
                <c:pt idx="456">
                  <c:v>1.157849936619435</c:v>
                </c:pt>
                <c:pt idx="457">
                  <c:v>1.1578226305024764</c:v>
                </c:pt>
                <c:pt idx="458">
                  <c:v>1.1577953247325894</c:v>
                </c:pt>
                <c:pt idx="459">
                  <c:v>1.1577680193097812</c:v>
                </c:pt>
                <c:pt idx="460">
                  <c:v>1.1577407142340412</c:v>
                </c:pt>
                <c:pt idx="461">
                  <c:v>1.1577134095053658</c:v>
                </c:pt>
                <c:pt idx="462">
                  <c:v>1.1576861051237568</c:v>
                </c:pt>
                <c:pt idx="463">
                  <c:v>1.1576588010892124</c:v>
                </c:pt>
                <c:pt idx="464">
                  <c:v>1.1576314974017272</c:v>
                </c:pt>
                <c:pt idx="465">
                  <c:v>1.1576041940612907</c:v>
                </c:pt>
                <c:pt idx="466">
                  <c:v>1.1575768910679152</c:v>
                </c:pt>
                <c:pt idx="467">
                  <c:v>1.1575495884215918</c:v>
                </c:pt>
                <c:pt idx="468">
                  <c:v>1.1575222861223171</c:v>
                </c:pt>
                <c:pt idx="469">
                  <c:v>1.1574949841700874</c:v>
                </c:pt>
                <c:pt idx="470">
                  <c:v>1.1574676825649046</c:v>
                </c:pt>
                <c:pt idx="471">
                  <c:v>1.1574403813067633</c:v>
                </c:pt>
                <c:pt idx="472">
                  <c:v>1.1574130803956635</c:v>
                </c:pt>
                <c:pt idx="473">
                  <c:v>1.1573857798315945</c:v>
                </c:pt>
                <c:pt idx="474">
                  <c:v>1.15735847961456</c:v>
                </c:pt>
                <c:pt idx="475">
                  <c:v>1.1573311797445633</c:v>
                </c:pt>
                <c:pt idx="476">
                  <c:v>1.1573038802215923</c:v>
                </c:pt>
                <c:pt idx="477">
                  <c:v>1.1572765810456485</c:v>
                </c:pt>
                <c:pt idx="478">
                  <c:v>1.1572492822167284</c:v>
                </c:pt>
                <c:pt idx="479">
                  <c:v>1.1572219837348339</c:v>
                </c:pt>
                <c:pt idx="480">
                  <c:v>1.157194685599956</c:v>
                </c:pt>
                <c:pt idx="481">
                  <c:v>1.1571673878120929</c:v>
                </c:pt>
                <c:pt idx="482">
                  <c:v>1.1571400903712412</c:v>
                </c:pt>
                <c:pt idx="483">
                  <c:v>1.1571127932774079</c:v>
                </c:pt>
                <c:pt idx="484">
                  <c:v>1.1570854965305788</c:v>
                </c:pt>
                <c:pt idx="485">
                  <c:v>1.1570582001307557</c:v>
                </c:pt>
                <c:pt idx="486">
                  <c:v>1.157030904077935</c:v>
                </c:pt>
                <c:pt idx="487">
                  <c:v>1.1570036083721167</c:v>
                </c:pt>
                <c:pt idx="488">
                  <c:v>1.1569763130133026</c:v>
                </c:pt>
                <c:pt idx="489">
                  <c:v>1.1569490180014785</c:v>
                </c:pt>
                <c:pt idx="490">
                  <c:v>1.1569217233366462</c:v>
                </c:pt>
                <c:pt idx="491">
                  <c:v>1.156894429018811</c:v>
                </c:pt>
                <c:pt idx="492">
                  <c:v>1.1568671350479658</c:v>
                </c:pt>
                <c:pt idx="493">
                  <c:v>1.1568398414240999</c:v>
                </c:pt>
                <c:pt idx="494">
                  <c:v>1.156812548147224</c:v>
                </c:pt>
                <c:pt idx="495">
                  <c:v>1.1567852552173221</c:v>
                </c:pt>
                <c:pt idx="496">
                  <c:v>1.1567579626344049</c:v>
                </c:pt>
                <c:pt idx="497">
                  <c:v>1.1567306703984617</c:v>
                </c:pt>
                <c:pt idx="498">
                  <c:v>1.1567033785094889</c:v>
                </c:pt>
                <c:pt idx="499">
                  <c:v>1.1566760869674937</c:v>
                </c:pt>
                <c:pt idx="500">
                  <c:v>1.1566487957724618</c:v>
                </c:pt>
                <c:pt idx="501">
                  <c:v>1.1566215049243933</c:v>
                </c:pt>
                <c:pt idx="502">
                  <c:v>1.1565942144232899</c:v>
                </c:pt>
                <c:pt idx="503">
                  <c:v>1.1565669242691516</c:v>
                </c:pt>
                <c:pt idx="504">
                  <c:v>1.1565396344619678</c:v>
                </c:pt>
                <c:pt idx="505">
                  <c:v>1.1565123450017403</c:v>
                </c:pt>
                <c:pt idx="506">
                  <c:v>1.1564850558884689</c:v>
                </c:pt>
                <c:pt idx="507">
                  <c:v>1.1564577671221414</c:v>
                </c:pt>
                <c:pt idx="508">
                  <c:v>1.1564304787027666</c:v>
                </c:pt>
                <c:pt idx="509">
                  <c:v>1.1564031906303338</c:v>
                </c:pt>
                <c:pt idx="510">
                  <c:v>1.1563759029048448</c:v>
                </c:pt>
                <c:pt idx="511">
                  <c:v>1.1563486155262979</c:v>
                </c:pt>
                <c:pt idx="512">
                  <c:v>1.1563213284946894</c:v>
                </c:pt>
                <c:pt idx="513">
                  <c:v>1.1562940418100141</c:v>
                </c:pt>
                <c:pt idx="514">
                  <c:v>1.1562667554722719</c:v>
                </c:pt>
                <c:pt idx="515">
                  <c:v>1.1562394694814593</c:v>
                </c:pt>
                <c:pt idx="516">
                  <c:v>1.1562121838375816</c:v>
                </c:pt>
                <c:pt idx="517">
                  <c:v>1.1561848985406158</c:v>
                </c:pt>
                <c:pt idx="518">
                  <c:v>1.1561576135905831</c:v>
                </c:pt>
                <c:pt idx="519">
                  <c:v>1.1561303289874676</c:v>
                </c:pt>
                <c:pt idx="520">
                  <c:v>1.1561030447312657</c:v>
                </c:pt>
                <c:pt idx="521">
                  <c:v>1.1560757608219827</c:v>
                </c:pt>
                <c:pt idx="522">
                  <c:v>1.1560484772596133</c:v>
                </c:pt>
                <c:pt idx="523">
                  <c:v>1.1560211940441523</c:v>
                </c:pt>
                <c:pt idx="524">
                  <c:v>1.1559939111755959</c:v>
                </c:pt>
                <c:pt idx="525">
                  <c:v>1.1559666286539478</c:v>
                </c:pt>
                <c:pt idx="526">
                  <c:v>1.1559393464792045</c:v>
                </c:pt>
                <c:pt idx="527">
                  <c:v>1.1559120646513517</c:v>
                </c:pt>
                <c:pt idx="528">
                  <c:v>1.1558847831704053</c:v>
                </c:pt>
                <c:pt idx="529">
                  <c:v>1.1558575020363513</c:v>
                </c:pt>
                <c:pt idx="530">
                  <c:v>1.1558302212491895</c:v>
                </c:pt>
                <c:pt idx="531">
                  <c:v>1.1558029408089148</c:v>
                </c:pt>
                <c:pt idx="532">
                  <c:v>1.1557756607155287</c:v>
                </c:pt>
                <c:pt idx="533">
                  <c:v>1.1557483809690243</c:v>
                </c:pt>
                <c:pt idx="534">
                  <c:v>1.1557211015694087</c:v>
                </c:pt>
                <c:pt idx="535">
                  <c:v>1.155693822516664</c:v>
                </c:pt>
                <c:pt idx="536">
                  <c:v>1.1556665438108009</c:v>
                </c:pt>
                <c:pt idx="537">
                  <c:v>1.1556392654518142</c:v>
                </c:pt>
                <c:pt idx="538">
                  <c:v>1.1556119874396966</c:v>
                </c:pt>
                <c:pt idx="539">
                  <c:v>1.1555847097744483</c:v>
                </c:pt>
                <c:pt idx="540">
                  <c:v>1.1555574324560656</c:v>
                </c:pt>
                <c:pt idx="541">
                  <c:v>1.1555301554845503</c:v>
                </c:pt>
                <c:pt idx="542">
                  <c:v>1.1555028788598971</c:v>
                </c:pt>
                <c:pt idx="543">
                  <c:v>1.1554756025820971</c:v>
                </c:pt>
                <c:pt idx="544">
                  <c:v>1.1554483266511575</c:v>
                </c:pt>
                <c:pt idx="545">
                  <c:v>1.1554210510670746</c:v>
                </c:pt>
                <c:pt idx="546">
                  <c:v>1.1553937758298414</c:v>
                </c:pt>
                <c:pt idx="547">
                  <c:v>1.1553665009394578</c:v>
                </c:pt>
                <c:pt idx="548">
                  <c:v>1.1553392263959221</c:v>
                </c:pt>
                <c:pt idx="549">
                  <c:v>1.1553119521992254</c:v>
                </c:pt>
                <c:pt idx="550">
                  <c:v>1.1552846783493695</c:v>
                </c:pt>
                <c:pt idx="551">
                  <c:v>1.155257404846358</c:v>
                </c:pt>
                <c:pt idx="552">
                  <c:v>1.1552301316901836</c:v>
                </c:pt>
                <c:pt idx="553">
                  <c:v>1.1552028588808341</c:v>
                </c:pt>
                <c:pt idx="554">
                  <c:v>1.1551755864183235</c:v>
                </c:pt>
                <c:pt idx="555">
                  <c:v>1.1551483143026395</c:v>
                </c:pt>
                <c:pt idx="556">
                  <c:v>1.1551210425337857</c:v>
                </c:pt>
                <c:pt idx="557">
                  <c:v>1.1550937711117495</c:v>
                </c:pt>
                <c:pt idx="558">
                  <c:v>1.1550665000365363</c:v>
                </c:pt>
                <c:pt idx="559">
                  <c:v>1.1550392293081408</c:v>
                </c:pt>
                <c:pt idx="560">
                  <c:v>1.1550119589265684</c:v>
                </c:pt>
                <c:pt idx="561">
                  <c:v>1.1549846888918012</c:v>
                </c:pt>
                <c:pt idx="562">
                  <c:v>1.1549574192038499</c:v>
                </c:pt>
                <c:pt idx="563">
                  <c:v>1.1549301498627038</c:v>
                </c:pt>
                <c:pt idx="564">
                  <c:v>1.154902880868363</c:v>
                </c:pt>
                <c:pt idx="565">
                  <c:v>1.1548756122208239</c:v>
                </c:pt>
                <c:pt idx="566">
                  <c:v>1.1548483439200901</c:v>
                </c:pt>
                <c:pt idx="567">
                  <c:v>1.1548210759661508</c:v>
                </c:pt>
                <c:pt idx="568">
                  <c:v>1.1547938083590132</c:v>
                </c:pt>
                <c:pt idx="569">
                  <c:v>1.1547665410986685</c:v>
                </c:pt>
                <c:pt idx="570">
                  <c:v>1.1547392741851059</c:v>
                </c:pt>
                <c:pt idx="571">
                  <c:v>1.1547120076183344</c:v>
                </c:pt>
                <c:pt idx="572">
                  <c:v>1.1546847413983539</c:v>
                </c:pt>
                <c:pt idx="573">
                  <c:v>1.1546574755251466</c:v>
                </c:pt>
                <c:pt idx="574">
                  <c:v>1.1546302099987287</c:v>
                </c:pt>
                <c:pt idx="575">
                  <c:v>1.1546029448190822</c:v>
                </c:pt>
                <c:pt idx="576">
                  <c:v>1.1545756799862179</c:v>
                </c:pt>
                <c:pt idx="577">
                  <c:v>1.1545484155001251</c:v>
                </c:pt>
                <c:pt idx="578">
                  <c:v>1.1545211513607967</c:v>
                </c:pt>
                <c:pt idx="579">
                  <c:v>1.1544938875682416</c:v>
                </c:pt>
                <c:pt idx="580">
                  <c:v>1.154466624122449</c:v>
                </c:pt>
                <c:pt idx="581">
                  <c:v>1.1544393610234192</c:v>
                </c:pt>
                <c:pt idx="582">
                  <c:v>1.1544120982711537</c:v>
                </c:pt>
                <c:pt idx="583">
                  <c:v>1.1543848358656419</c:v>
                </c:pt>
                <c:pt idx="584">
                  <c:v>1.1543575738068892</c:v>
                </c:pt>
                <c:pt idx="585">
                  <c:v>1.1543303120948831</c:v>
                </c:pt>
                <c:pt idx="586">
                  <c:v>1.1543030507296272</c:v>
                </c:pt>
                <c:pt idx="587">
                  <c:v>1.1542757897111233</c:v>
                </c:pt>
                <c:pt idx="588">
                  <c:v>1.1542485290393643</c:v>
                </c:pt>
                <c:pt idx="589">
                  <c:v>1.1542212687143447</c:v>
                </c:pt>
                <c:pt idx="590">
                  <c:v>1.1541940087360665</c:v>
                </c:pt>
                <c:pt idx="591">
                  <c:v>1.154166749104526</c:v>
                </c:pt>
                <c:pt idx="592">
                  <c:v>1.1541394898197197</c:v>
                </c:pt>
                <c:pt idx="593">
                  <c:v>1.1541122308816476</c:v>
                </c:pt>
                <c:pt idx="594">
                  <c:v>1.1540849722903008</c:v>
                </c:pt>
                <c:pt idx="595">
                  <c:v>1.1540577140456829</c:v>
                </c:pt>
                <c:pt idx="596">
                  <c:v>1.1540304561477921</c:v>
                </c:pt>
                <c:pt idx="597">
                  <c:v>1.1540031985966195</c:v>
                </c:pt>
                <c:pt idx="598">
                  <c:v>1.1539759413921669</c:v>
                </c:pt>
                <c:pt idx="599">
                  <c:v>1.1539486845344378</c:v>
                </c:pt>
                <c:pt idx="600">
                  <c:v>1.1539214280234127</c:v>
                </c:pt>
                <c:pt idx="601">
                  <c:v>1.1538941718591058</c:v>
                </c:pt>
                <c:pt idx="602">
                  <c:v>1.15386691604151</c:v>
                </c:pt>
                <c:pt idx="603">
                  <c:v>1.1538396605706165</c:v>
                </c:pt>
                <c:pt idx="604">
                  <c:v>1.1538124054464269</c:v>
                </c:pt>
                <c:pt idx="605">
                  <c:v>1.1537851506689432</c:v>
                </c:pt>
                <c:pt idx="606">
                  <c:v>1.1537578962381527</c:v>
                </c:pt>
                <c:pt idx="607">
                  <c:v>1.1537306421540627</c:v>
                </c:pt>
                <c:pt idx="608">
                  <c:v>1.1537033884166679</c:v>
                </c:pt>
                <c:pt idx="609">
                  <c:v>1.1536761350259628</c:v>
                </c:pt>
                <c:pt idx="610">
                  <c:v>1.1536488819819475</c:v>
                </c:pt>
                <c:pt idx="611">
                  <c:v>1.1536216292846166</c:v>
                </c:pt>
                <c:pt idx="612">
                  <c:v>1.153594376933972</c:v>
                </c:pt>
                <c:pt idx="613">
                  <c:v>1.1535671249300066</c:v>
                </c:pt>
                <c:pt idx="614">
                  <c:v>1.1535398732727202</c:v>
                </c:pt>
                <c:pt idx="615">
                  <c:v>1.1535126219621112</c:v>
                </c:pt>
                <c:pt idx="616">
                  <c:v>1.1534853709981743</c:v>
                </c:pt>
                <c:pt idx="617">
                  <c:v>1.1534581203809076</c:v>
                </c:pt>
                <c:pt idx="618">
                  <c:v>1.1534308701103146</c:v>
                </c:pt>
                <c:pt idx="619">
                  <c:v>1.1534036201863866</c:v>
                </c:pt>
                <c:pt idx="620">
                  <c:v>1.1533763706091236</c:v>
                </c:pt>
                <c:pt idx="621">
                  <c:v>1.1533491213785148</c:v>
                </c:pt>
                <c:pt idx="622">
                  <c:v>1.1533218724945744</c:v>
                </c:pt>
                <c:pt idx="623">
                  <c:v>1.1532946239572812</c:v>
                </c:pt>
                <c:pt idx="624">
                  <c:v>1.1532673757666458</c:v>
                </c:pt>
                <c:pt idx="625">
                  <c:v>1.1532401279226594</c:v>
                </c:pt>
                <c:pt idx="626">
                  <c:v>1.1532128804253254</c:v>
                </c:pt>
                <c:pt idx="627">
                  <c:v>1.1531856332746333</c:v>
                </c:pt>
                <c:pt idx="628">
                  <c:v>1.1531583864705865</c:v>
                </c:pt>
                <c:pt idx="629">
                  <c:v>1.1531311400131745</c:v>
                </c:pt>
                <c:pt idx="630">
                  <c:v>1.1531038939024096</c:v>
                </c:pt>
                <c:pt idx="631">
                  <c:v>1.1530766481382742</c:v>
                </c:pt>
                <c:pt idx="632">
                  <c:v>1.1530494027207734</c:v>
                </c:pt>
                <c:pt idx="633">
                  <c:v>1.1530221576499038</c:v>
                </c:pt>
                <c:pt idx="634">
                  <c:v>1.1529949129256618</c:v>
                </c:pt>
                <c:pt idx="635">
                  <c:v>1.1529676685480474</c:v>
                </c:pt>
                <c:pt idx="636">
                  <c:v>1.1529404245170518</c:v>
                </c:pt>
                <c:pt idx="637">
                  <c:v>1.152913180832682</c:v>
                </c:pt>
                <c:pt idx="638">
                  <c:v>1.1528859374949256</c:v>
                </c:pt>
                <c:pt idx="639">
                  <c:v>1.1528586945037862</c:v>
                </c:pt>
                <c:pt idx="640">
                  <c:v>1.1528314518592584</c:v>
                </c:pt>
                <c:pt idx="641">
                  <c:v>1.152804209561344</c:v>
                </c:pt>
                <c:pt idx="642">
                  <c:v>1.1527769676100341</c:v>
                </c:pt>
                <c:pt idx="643">
                  <c:v>1.1527497260053305</c:v>
                </c:pt>
                <c:pt idx="644">
                  <c:v>1.1527224847472297</c:v>
                </c:pt>
                <c:pt idx="645">
                  <c:v>1.1526952438357299</c:v>
                </c:pt>
                <c:pt idx="646">
                  <c:v>1.1526680032708256</c:v>
                </c:pt>
                <c:pt idx="647">
                  <c:v>1.1526407630525171</c:v>
                </c:pt>
                <c:pt idx="648">
                  <c:v>1.152613523180797</c:v>
                </c:pt>
                <c:pt idx="649">
                  <c:v>1.1525862836556726</c:v>
                </c:pt>
                <c:pt idx="650">
                  <c:v>1.1525590444771368</c:v>
                </c:pt>
                <c:pt idx="651">
                  <c:v>1.1525318056451788</c:v>
                </c:pt>
                <c:pt idx="652">
                  <c:v>1.1525045671598075</c:v>
                </c:pt>
                <c:pt idx="653">
                  <c:v>1.1524773290210142</c:v>
                </c:pt>
                <c:pt idx="654">
                  <c:v>1.1524500912287987</c:v>
                </c:pt>
                <c:pt idx="655">
                  <c:v>1.1524228537831593</c:v>
                </c:pt>
                <c:pt idx="656">
                  <c:v>1.152395616684089</c:v>
                </c:pt>
                <c:pt idx="657">
                  <c:v>1.1523683799315894</c:v>
                </c:pt>
                <c:pt idx="658">
                  <c:v>1.1523411435256588</c:v>
                </c:pt>
                <c:pt idx="659">
                  <c:v>1.1523139074662918</c:v>
                </c:pt>
                <c:pt idx="660">
                  <c:v>1.1522866717534814</c:v>
                </c:pt>
                <c:pt idx="661">
                  <c:v>1.1522594363872365</c:v>
                </c:pt>
                <c:pt idx="662">
                  <c:v>1.1522322013675499</c:v>
                </c:pt>
                <c:pt idx="663">
                  <c:v>1.1522049666944181</c:v>
                </c:pt>
                <c:pt idx="664">
                  <c:v>1.1521777323678322</c:v>
                </c:pt>
                <c:pt idx="665">
                  <c:v>1.1521504983877975</c:v>
                </c:pt>
                <c:pt idx="666">
                  <c:v>1.1521232647543158</c:v>
                </c:pt>
                <c:pt idx="667">
                  <c:v>1.1520960314673658</c:v>
                </c:pt>
                <c:pt idx="668">
                  <c:v>1.1520687985269689</c:v>
                </c:pt>
                <c:pt idx="669">
                  <c:v>1.1520415659331071</c:v>
                </c:pt>
                <c:pt idx="670">
                  <c:v>1.1520143336857807</c:v>
                </c:pt>
                <c:pt idx="671">
                  <c:v>1.1519871017849876</c:v>
                </c:pt>
                <c:pt idx="672">
                  <c:v>1.1519598702307299</c:v>
                </c:pt>
                <c:pt idx="673">
                  <c:v>1.1519326390229949</c:v>
                </c:pt>
                <c:pt idx="674">
                  <c:v>1.1519054081617899</c:v>
                </c:pt>
                <c:pt idx="675">
                  <c:v>1.1518781776471076</c:v>
                </c:pt>
                <c:pt idx="676">
                  <c:v>1.1518509474789465</c:v>
                </c:pt>
                <c:pt idx="677">
                  <c:v>1.1518237176573116</c:v>
                </c:pt>
                <c:pt idx="678">
                  <c:v>1.1517964881821801</c:v>
                </c:pt>
                <c:pt idx="679">
                  <c:v>1.1517692590535695</c:v>
                </c:pt>
                <c:pt idx="680">
                  <c:v>1.1517420302714712</c:v>
                </c:pt>
                <c:pt idx="681">
                  <c:v>1.1517148018358832</c:v>
                </c:pt>
                <c:pt idx="682">
                  <c:v>1.1516875737467913</c:v>
                </c:pt>
                <c:pt idx="683">
                  <c:v>1.1516603460042134</c:v>
                </c:pt>
                <c:pt idx="684">
                  <c:v>1.1516331186081263</c:v>
                </c:pt>
                <c:pt idx="685">
                  <c:v>1.1516058915585425</c:v>
                </c:pt>
                <c:pt idx="686">
                  <c:v>1.1515786648554531</c:v>
                </c:pt>
                <c:pt idx="687">
                  <c:v>1.1515514384988617</c:v>
                </c:pt>
                <c:pt idx="688">
                  <c:v>1.1515242124887575</c:v>
                </c:pt>
                <c:pt idx="689">
                  <c:v>1.1514969868251423</c:v>
                </c:pt>
                <c:pt idx="690">
                  <c:v>1.1514697615080145</c:v>
                </c:pt>
                <c:pt idx="691">
                  <c:v>1.1514425365373704</c:v>
                </c:pt>
                <c:pt idx="692">
                  <c:v>1.1514153119132029</c:v>
                </c:pt>
                <c:pt idx="693">
                  <c:v>1.151388087635512</c:v>
                </c:pt>
                <c:pt idx="694">
                  <c:v>1.1513608637042996</c:v>
                </c:pt>
                <c:pt idx="695">
                  <c:v>1.1513336401195602</c:v>
                </c:pt>
                <c:pt idx="696">
                  <c:v>1.1513064168812921</c:v>
                </c:pt>
                <c:pt idx="697">
                  <c:v>1.1512791939894953</c:v>
                </c:pt>
                <c:pt idx="698">
                  <c:v>1.1512519714441556</c:v>
                </c:pt>
                <c:pt idx="699">
                  <c:v>1.1512247492452783</c:v>
                </c:pt>
                <c:pt idx="700">
                  <c:v>1.1511975273928705</c:v>
                </c:pt>
                <c:pt idx="701">
                  <c:v>1.1511703058869145</c:v>
                </c:pt>
                <c:pt idx="702">
                  <c:v>1.151143084727412</c:v>
                </c:pt>
                <c:pt idx="703">
                  <c:v>1.1511158639143613</c:v>
                </c:pt>
                <c:pt idx="704">
                  <c:v>1.1510886434477676</c:v>
                </c:pt>
                <c:pt idx="705">
                  <c:v>1.1510614233276133</c:v>
                </c:pt>
                <c:pt idx="706">
                  <c:v>1.1510342035539107</c:v>
                </c:pt>
                <c:pt idx="707">
                  <c:v>1.1510069841266493</c:v>
                </c:pt>
                <c:pt idx="708">
                  <c:v>1.1509797650458271</c:v>
                </c:pt>
                <c:pt idx="709">
                  <c:v>1.150952546311439</c:v>
                </c:pt>
                <c:pt idx="710">
                  <c:v>1.1509253279234901</c:v>
                </c:pt>
                <c:pt idx="711">
                  <c:v>1.1508981098819682</c:v>
                </c:pt>
                <c:pt idx="712">
                  <c:v>1.1508708921868802</c:v>
                </c:pt>
                <c:pt idx="713">
                  <c:v>1.1508436748382245</c:v>
                </c:pt>
                <c:pt idx="714">
                  <c:v>1.1508164578359832</c:v>
                </c:pt>
                <c:pt idx="715">
                  <c:v>1.1507892411801706</c:v>
                </c:pt>
                <c:pt idx="716">
                  <c:v>1.1507620248707742</c:v>
                </c:pt>
                <c:pt idx="717">
                  <c:v>1.150734808907794</c:v>
                </c:pt>
                <c:pt idx="718">
                  <c:v>1.1507075932912283</c:v>
                </c:pt>
                <c:pt idx="719">
                  <c:v>1.1506803780210753</c:v>
                </c:pt>
                <c:pt idx="720">
                  <c:v>1.1506531630973349</c:v>
                </c:pt>
                <c:pt idx="721">
                  <c:v>1.1506259485199948</c:v>
                </c:pt>
                <c:pt idx="722">
                  <c:v>1.150598734289062</c:v>
                </c:pt>
                <c:pt idx="723">
                  <c:v>1.1505715204045384</c:v>
                </c:pt>
                <c:pt idx="724">
                  <c:v>1.1505443068664025</c:v>
                </c:pt>
                <c:pt idx="725">
                  <c:v>1.1505170936746669</c:v>
                </c:pt>
                <c:pt idx="726">
                  <c:v>1.150489880829328</c:v>
                </c:pt>
                <c:pt idx="727">
                  <c:v>1.1504626683303805</c:v>
                </c:pt>
                <c:pt idx="728">
                  <c:v>1.1504354561778189</c:v>
                </c:pt>
                <c:pt idx="729">
                  <c:v>1.1504082443716452</c:v>
                </c:pt>
                <c:pt idx="730">
                  <c:v>1.1503810329118558</c:v>
                </c:pt>
                <c:pt idx="731">
                  <c:v>1.150353821798447</c:v>
                </c:pt>
                <c:pt idx="732">
                  <c:v>1.1503266110314172</c:v>
                </c:pt>
                <c:pt idx="733">
                  <c:v>1.1502994006107663</c:v>
                </c:pt>
                <c:pt idx="734">
                  <c:v>1.1502721905364854</c:v>
                </c:pt>
                <c:pt idx="735">
                  <c:v>1.1502449808085764</c:v>
                </c:pt>
                <c:pt idx="736">
                  <c:v>1.1502177714270374</c:v>
                </c:pt>
                <c:pt idx="737">
                  <c:v>1.1501905623918667</c:v>
                </c:pt>
                <c:pt idx="738">
                  <c:v>1.1501633537030536</c:v>
                </c:pt>
                <c:pt idx="739">
                  <c:v>1.1501361453606087</c:v>
                </c:pt>
                <c:pt idx="740">
                  <c:v>1.1501089373645144</c:v>
                </c:pt>
                <c:pt idx="741">
                  <c:v>1.1500817297147794</c:v>
                </c:pt>
                <c:pt idx="742">
                  <c:v>1.1500545224113985</c:v>
                </c:pt>
                <c:pt idx="743">
                  <c:v>1.1500273154543699</c:v>
                </c:pt>
                <c:pt idx="744">
                  <c:v>1.1500001088436882</c:v>
                </c:pt>
                <c:pt idx="745">
                  <c:v>1.1499729025793499</c:v>
                </c:pt>
                <c:pt idx="746">
                  <c:v>1.149945696661355</c:v>
                </c:pt>
                <c:pt idx="747">
                  <c:v>1.1499184910897053</c:v>
                </c:pt>
                <c:pt idx="748">
                  <c:v>1.1498912858643884</c:v>
                </c:pt>
                <c:pt idx="749">
                  <c:v>1.1498640809854113</c:v>
                </c:pt>
                <c:pt idx="750">
                  <c:v>1.1498368764527651</c:v>
                </c:pt>
                <c:pt idx="751">
                  <c:v>1.1498096722664535</c:v>
                </c:pt>
                <c:pt idx="752">
                  <c:v>1.1497824684264621</c:v>
                </c:pt>
                <c:pt idx="753">
                  <c:v>1.1497552649327982</c:v>
                </c:pt>
                <c:pt idx="754">
                  <c:v>1.1497280617854599</c:v>
                </c:pt>
                <c:pt idx="755">
                  <c:v>1.1497008589844402</c:v>
                </c:pt>
                <c:pt idx="756">
                  <c:v>1.1496736565297372</c:v>
                </c:pt>
                <c:pt idx="757">
                  <c:v>1.1496464544213545</c:v>
                </c:pt>
                <c:pt idx="758">
                  <c:v>1.1496192526592743</c:v>
                </c:pt>
                <c:pt idx="759">
                  <c:v>1.1495920512435145</c:v>
                </c:pt>
                <c:pt idx="760">
                  <c:v>1.1495648501740554</c:v>
                </c:pt>
                <c:pt idx="761">
                  <c:v>1.149537649450906</c:v>
                </c:pt>
                <c:pt idx="762">
                  <c:v>1.1495104490740573</c:v>
                </c:pt>
                <c:pt idx="763">
                  <c:v>1.1494832490435076</c:v>
                </c:pt>
                <c:pt idx="764">
                  <c:v>1.1494560493592552</c:v>
                </c:pt>
                <c:pt idx="765">
                  <c:v>1.1494288500212946</c:v>
                </c:pt>
                <c:pt idx="766">
                  <c:v>1.1494016510296348</c:v>
                </c:pt>
                <c:pt idx="767">
                  <c:v>1.1493744523842579</c:v>
                </c:pt>
                <c:pt idx="768">
                  <c:v>1.1493472540851695</c:v>
                </c:pt>
                <c:pt idx="769">
                  <c:v>1.1493200561323658</c:v>
                </c:pt>
                <c:pt idx="770">
                  <c:v>1.1492928585258451</c:v>
                </c:pt>
                <c:pt idx="771">
                  <c:v>1.1492656612656056</c:v>
                </c:pt>
                <c:pt idx="772">
                  <c:v>1.149238464351642</c:v>
                </c:pt>
                <c:pt idx="773">
                  <c:v>1.1492112677839508</c:v>
                </c:pt>
                <c:pt idx="774">
                  <c:v>1.1491840715625301</c:v>
                </c:pt>
                <c:pt idx="775">
                  <c:v>1.1491568756873836</c:v>
                </c:pt>
                <c:pt idx="776">
                  <c:v>1.1491296801584969</c:v>
                </c:pt>
                <c:pt idx="777">
                  <c:v>1.1491024849758791</c:v>
                </c:pt>
                <c:pt idx="778">
                  <c:v>1.1490752901395229</c:v>
                </c:pt>
                <c:pt idx="779">
                  <c:v>1.1490480956494284</c:v>
                </c:pt>
                <c:pt idx="780">
                  <c:v>1.1490209015055886</c:v>
                </c:pt>
                <c:pt idx="781">
                  <c:v>1.1489937077080015</c:v>
                </c:pt>
                <c:pt idx="782">
                  <c:v>1.1489665142566672</c:v>
                </c:pt>
                <c:pt idx="783">
                  <c:v>1.1489393211515821</c:v>
                </c:pt>
                <c:pt idx="784">
                  <c:v>1.1489121283927428</c:v>
                </c:pt>
                <c:pt idx="785">
                  <c:v>1.148884935980151</c:v>
                </c:pt>
                <c:pt idx="786">
                  <c:v>1.1488577439137924</c:v>
                </c:pt>
                <c:pt idx="787">
                  <c:v>1.1488305521936795</c:v>
                </c:pt>
                <c:pt idx="788">
                  <c:v>1.1488033608198016</c:v>
                </c:pt>
                <c:pt idx="789">
                  <c:v>1.1487761697921552</c:v>
                </c:pt>
                <c:pt idx="790">
                  <c:v>1.1487489791107404</c:v>
                </c:pt>
                <c:pt idx="791">
                  <c:v>1.1487217887755534</c:v>
                </c:pt>
                <c:pt idx="792">
                  <c:v>1.1486945987865962</c:v>
                </c:pt>
                <c:pt idx="793">
                  <c:v>1.1486674091438562</c:v>
                </c:pt>
                <c:pt idx="794">
                  <c:v>1.148640219847346</c:v>
                </c:pt>
                <c:pt idx="795">
                  <c:v>1.1486130308970477</c:v>
                </c:pt>
                <c:pt idx="796">
                  <c:v>1.1485858422929702</c:v>
                </c:pt>
                <c:pt idx="797">
                  <c:v>1.1485586540350994</c:v>
                </c:pt>
                <c:pt idx="798">
                  <c:v>1.1485314661234458</c:v>
                </c:pt>
                <c:pt idx="799">
                  <c:v>1.1485042785579935</c:v>
                </c:pt>
                <c:pt idx="800">
                  <c:v>1.1484770913387496</c:v>
                </c:pt>
                <c:pt idx="801">
                  <c:v>1.1484499044657142</c:v>
                </c:pt>
                <c:pt idx="802">
                  <c:v>1.1484227179388693</c:v>
                </c:pt>
                <c:pt idx="803">
                  <c:v>1.1483955317582311</c:v>
                </c:pt>
                <c:pt idx="804">
                  <c:v>1.1483683459237817</c:v>
                </c:pt>
                <c:pt idx="805">
                  <c:v>1.14834116043553</c:v>
                </c:pt>
                <c:pt idx="806">
                  <c:v>1.1483139752934672</c:v>
                </c:pt>
                <c:pt idx="807">
                  <c:v>1.1482867904975933</c:v>
                </c:pt>
                <c:pt idx="808">
                  <c:v>1.1482596060479029</c:v>
                </c:pt>
                <c:pt idx="809">
                  <c:v>1.1482324219443996</c:v>
                </c:pt>
                <c:pt idx="810">
                  <c:v>1.1482052381870744</c:v>
                </c:pt>
                <c:pt idx="811">
                  <c:v>1.1481780547759239</c:v>
                </c:pt>
                <c:pt idx="812">
                  <c:v>1.1481508717109516</c:v>
                </c:pt>
                <c:pt idx="813">
                  <c:v>1.1481236889921487</c:v>
                </c:pt>
                <c:pt idx="814">
                  <c:v>1.148096506619515</c:v>
                </c:pt>
                <c:pt idx="815">
                  <c:v>1.1480693245930542</c:v>
                </c:pt>
                <c:pt idx="816">
                  <c:v>1.1480421429127539</c:v>
                </c:pt>
                <c:pt idx="817">
                  <c:v>1.1480149615786193</c:v>
                </c:pt>
                <c:pt idx="818">
                  <c:v>1.1479877805906415</c:v>
                </c:pt>
                <c:pt idx="819">
                  <c:v>1.1479605999488243</c:v>
                </c:pt>
                <c:pt idx="820">
                  <c:v>1.1479334196531656</c:v>
                </c:pt>
                <c:pt idx="821">
                  <c:v>1.1479062397036497</c:v>
                </c:pt>
                <c:pt idx="822">
                  <c:v>1.1478790601002871</c:v>
                </c:pt>
                <c:pt idx="823">
                  <c:v>1.1478518808430689</c:v>
                </c:pt>
                <c:pt idx="824">
                  <c:v>1.1478247019319969</c:v>
                </c:pt>
                <c:pt idx="825">
                  <c:v>1.1477975233670694</c:v>
                </c:pt>
                <c:pt idx="826">
                  <c:v>1.1477703451482828</c:v>
                </c:pt>
                <c:pt idx="827">
                  <c:v>1.14774316727563</c:v>
                </c:pt>
                <c:pt idx="828">
                  <c:v>1.1477159897491127</c:v>
                </c:pt>
                <c:pt idx="829">
                  <c:v>1.1476888125687204</c:v>
                </c:pt>
                <c:pt idx="830">
                  <c:v>1.1476616357344653</c:v>
                </c:pt>
                <c:pt idx="831">
                  <c:v>1.1476344592463352</c:v>
                </c:pt>
                <c:pt idx="832">
                  <c:v>1.14760728310433</c:v>
                </c:pt>
                <c:pt idx="833">
                  <c:v>1.1475801073084426</c:v>
                </c:pt>
                <c:pt idx="834">
                  <c:v>1.1475529318586766</c:v>
                </c:pt>
                <c:pt idx="835">
                  <c:v>1.1475257567550283</c:v>
                </c:pt>
                <c:pt idx="836">
                  <c:v>1.1474985819974943</c:v>
                </c:pt>
                <c:pt idx="837">
                  <c:v>1.1474714075860675</c:v>
                </c:pt>
                <c:pt idx="838">
                  <c:v>1.1474442335207513</c:v>
                </c:pt>
                <c:pt idx="839">
                  <c:v>1.1474170598015423</c:v>
                </c:pt>
                <c:pt idx="840">
                  <c:v>1.1473898864284386</c:v>
                </c:pt>
                <c:pt idx="841">
                  <c:v>1.1473627134014386</c:v>
                </c:pt>
                <c:pt idx="842">
                  <c:v>1.1473355407205332</c:v>
                </c:pt>
                <c:pt idx="843">
                  <c:v>1.1473083683857208</c:v>
                </c:pt>
                <c:pt idx="844">
                  <c:v>1.1472811963970049</c:v>
                </c:pt>
                <c:pt idx="845">
                  <c:v>1.1472540247543801</c:v>
                </c:pt>
                <c:pt idx="846">
                  <c:v>1.1472268534578483</c:v>
                </c:pt>
                <c:pt idx="847">
                  <c:v>1.1471996825073951</c:v>
                </c:pt>
                <c:pt idx="848">
                  <c:v>1.1471725119030296</c:v>
                </c:pt>
                <c:pt idx="849">
                  <c:v>1.1471453416447428</c:v>
                </c:pt>
                <c:pt idx="850">
                  <c:v>1.1471181717325347</c:v>
                </c:pt>
                <c:pt idx="851">
                  <c:v>1.1470910021664036</c:v>
                </c:pt>
                <c:pt idx="852">
                  <c:v>1.1470638329463441</c:v>
                </c:pt>
                <c:pt idx="853">
                  <c:v>1.1470366640723579</c:v>
                </c:pt>
                <c:pt idx="854">
                  <c:v>1.1470094955444399</c:v>
                </c:pt>
                <c:pt idx="855">
                  <c:v>1.1469823273625828</c:v>
                </c:pt>
                <c:pt idx="856">
                  <c:v>1.1469551595267955</c:v>
                </c:pt>
                <c:pt idx="857">
                  <c:v>1.1469279920370603</c:v>
                </c:pt>
                <c:pt idx="858">
                  <c:v>1.1469008248933896</c:v>
                </c:pt>
                <c:pt idx="859">
                  <c:v>1.1468736580957692</c:v>
                </c:pt>
                <c:pt idx="860">
                  <c:v>1.146846491644208</c:v>
                </c:pt>
                <c:pt idx="861">
                  <c:v>1.1468193255386936</c:v>
                </c:pt>
                <c:pt idx="862">
                  <c:v>1.1467921597792241</c:v>
                </c:pt>
                <c:pt idx="863">
                  <c:v>1.1467649943658067</c:v>
                </c:pt>
                <c:pt idx="864">
                  <c:v>1.1467378292984254</c:v>
                </c:pt>
                <c:pt idx="865">
                  <c:v>1.1467106645770837</c:v>
                </c:pt>
                <c:pt idx="866">
                  <c:v>1.1466835002017852</c:v>
                </c:pt>
                <c:pt idx="867">
                  <c:v>1.1466563361725157</c:v>
                </c:pt>
                <c:pt idx="868">
                  <c:v>1.1466291724892805</c:v>
                </c:pt>
                <c:pt idx="869">
                  <c:v>1.1466020091520779</c:v>
                </c:pt>
                <c:pt idx="870">
                  <c:v>1.1465748461609024</c:v>
                </c:pt>
                <c:pt idx="871">
                  <c:v>1.1465476835157471</c:v>
                </c:pt>
                <c:pt idx="872">
                  <c:v>1.1465205212166207</c:v>
                </c:pt>
                <c:pt idx="873">
                  <c:v>1.1464933592635056</c:v>
                </c:pt>
                <c:pt idx="874">
                  <c:v>1.1464661976564141</c:v>
                </c:pt>
                <c:pt idx="875">
                  <c:v>1.1464390363953356</c:v>
                </c:pt>
                <c:pt idx="876">
                  <c:v>1.1464118754802719</c:v>
                </c:pt>
                <c:pt idx="877">
                  <c:v>1.1463847149112141</c:v>
                </c:pt>
                <c:pt idx="878">
                  <c:v>1.1463575546881675</c:v>
                </c:pt>
                <c:pt idx="879">
                  <c:v>1.1463303948111179</c:v>
                </c:pt>
                <c:pt idx="880">
                  <c:v>1.1463032352800706</c:v>
                </c:pt>
                <c:pt idx="881">
                  <c:v>1.1462760760950292</c:v>
                </c:pt>
                <c:pt idx="882">
                  <c:v>1.1462489172559813</c:v>
                </c:pt>
                <c:pt idx="883">
                  <c:v>1.1462217587629286</c:v>
                </c:pt>
                <c:pt idx="884">
                  <c:v>1.1461946006158694</c:v>
                </c:pt>
                <c:pt idx="885">
                  <c:v>1.1461674428147912</c:v>
                </c:pt>
                <c:pt idx="886">
                  <c:v>1.1461402853597029</c:v>
                </c:pt>
                <c:pt idx="887">
                  <c:v>1.1461131282506027</c:v>
                </c:pt>
                <c:pt idx="888">
                  <c:v>1.14608597148748</c:v>
                </c:pt>
                <c:pt idx="889">
                  <c:v>1.1460588150703366</c:v>
                </c:pt>
                <c:pt idx="890">
                  <c:v>1.1460316589991706</c:v>
                </c:pt>
                <c:pt idx="891">
                  <c:v>1.1460045032739732</c:v>
                </c:pt>
                <c:pt idx="892">
                  <c:v>1.145977347894755</c:v>
                </c:pt>
                <c:pt idx="893">
                  <c:v>1.1459501928615037</c:v>
                </c:pt>
                <c:pt idx="894">
                  <c:v>1.1459230381742156</c:v>
                </c:pt>
                <c:pt idx="895">
                  <c:v>1.1458958838328925</c:v>
                </c:pt>
                <c:pt idx="896">
                  <c:v>1.1458687298375292</c:v>
                </c:pt>
                <c:pt idx="897">
                  <c:v>1.1458415761881238</c:v>
                </c:pt>
                <c:pt idx="898">
                  <c:v>1.1458144228846745</c:v>
                </c:pt>
                <c:pt idx="899">
                  <c:v>1.1457872699271814</c:v>
                </c:pt>
                <c:pt idx="900">
                  <c:v>1.1457601173156391</c:v>
                </c:pt>
                <c:pt idx="901">
                  <c:v>1.1457329650500441</c:v>
                </c:pt>
                <c:pt idx="902">
                  <c:v>1.1457058131303892</c:v>
                </c:pt>
                <c:pt idx="903">
                  <c:v>1.145678661556687</c:v>
                </c:pt>
                <c:pt idx="904">
                  <c:v>1.1456515103289231</c:v>
                </c:pt>
                <c:pt idx="905">
                  <c:v>1.1456243594470905</c:v>
                </c:pt>
                <c:pt idx="906">
                  <c:v>1.1455972089112016</c:v>
                </c:pt>
                <c:pt idx="907">
                  <c:v>1.1455700587212405</c:v>
                </c:pt>
                <c:pt idx="908">
                  <c:v>1.1455429088772142</c:v>
                </c:pt>
                <c:pt idx="909">
                  <c:v>1.1455157593791103</c:v>
                </c:pt>
                <c:pt idx="910">
                  <c:v>1.1454886102269359</c:v>
                </c:pt>
                <c:pt idx="911">
                  <c:v>1.1454614614206804</c:v>
                </c:pt>
                <c:pt idx="912">
                  <c:v>1.1454343129603473</c:v>
                </c:pt>
                <c:pt idx="913">
                  <c:v>1.1454071648459312</c:v>
                </c:pt>
                <c:pt idx="914">
                  <c:v>1.1453800170774304</c:v>
                </c:pt>
                <c:pt idx="915">
                  <c:v>1.145352869654845</c:v>
                </c:pt>
                <c:pt idx="916">
                  <c:v>1.1453257225781659</c:v>
                </c:pt>
                <c:pt idx="917">
                  <c:v>1.1452985758473968</c:v>
                </c:pt>
                <c:pt idx="918">
                  <c:v>1.1452714294625306</c:v>
                </c:pt>
                <c:pt idx="919">
                  <c:v>1.145244283423569</c:v>
                </c:pt>
                <c:pt idx="920">
                  <c:v>1.1452171377305032</c:v>
                </c:pt>
                <c:pt idx="921">
                  <c:v>1.1451899923833366</c:v>
                </c:pt>
                <c:pt idx="922">
                  <c:v>1.1451628473820694</c:v>
                </c:pt>
                <c:pt idx="923">
                  <c:v>1.1451357027266855</c:v>
                </c:pt>
                <c:pt idx="924">
                  <c:v>1.1451085584171974</c:v>
                </c:pt>
                <c:pt idx="925">
                  <c:v>1.1450814144535943</c:v>
                </c:pt>
                <c:pt idx="926">
                  <c:v>1.1450542708358764</c:v>
                </c:pt>
                <c:pt idx="927">
                  <c:v>1.1450271275640418</c:v>
                </c:pt>
                <c:pt idx="928">
                  <c:v>1.1449999846380816</c:v>
                </c:pt>
                <c:pt idx="929">
                  <c:v>1.1449728420580012</c:v>
                </c:pt>
                <c:pt idx="930">
                  <c:v>1.1449456998237952</c:v>
                </c:pt>
                <c:pt idx="931">
                  <c:v>1.1449185579354637</c:v>
                </c:pt>
                <c:pt idx="932">
                  <c:v>1.1448914163929942</c:v>
                </c:pt>
                <c:pt idx="933">
                  <c:v>1.1448642751963991</c:v>
                </c:pt>
                <c:pt idx="934">
                  <c:v>1.1448371343456643</c:v>
                </c:pt>
                <c:pt idx="935">
                  <c:v>1.1448099938407896</c:v>
                </c:pt>
                <c:pt idx="936">
                  <c:v>1.1447828536817752</c:v>
                </c:pt>
                <c:pt idx="937">
                  <c:v>1.1447557138686175</c:v>
                </c:pt>
                <c:pt idx="938">
                  <c:v>1.1447285744013129</c:v>
                </c:pt>
                <c:pt idx="939">
                  <c:v>1.1447014352798615</c:v>
                </c:pt>
                <c:pt idx="940">
                  <c:v>1.1446742965042613</c:v>
                </c:pt>
                <c:pt idx="941">
                  <c:v>1.1446471580745019</c:v>
                </c:pt>
                <c:pt idx="942">
                  <c:v>1.1446200199905885</c:v>
                </c:pt>
                <c:pt idx="943">
                  <c:v>1.1445928822525158</c:v>
                </c:pt>
                <c:pt idx="944">
                  <c:v>1.1445657448602837</c:v>
                </c:pt>
                <c:pt idx="945">
                  <c:v>1.1445386078138871</c:v>
                </c:pt>
                <c:pt idx="946">
                  <c:v>1.1445114711133204</c:v>
                </c:pt>
                <c:pt idx="947">
                  <c:v>1.1444843347585891</c:v>
                </c:pt>
                <c:pt idx="948">
                  <c:v>1.1444571987496808</c:v>
                </c:pt>
                <c:pt idx="949">
                  <c:v>1.1444300630866024</c:v>
                </c:pt>
                <c:pt idx="950">
                  <c:v>1.144402927769347</c:v>
                </c:pt>
                <c:pt idx="951">
                  <c:v>1.144375792797911</c:v>
                </c:pt>
                <c:pt idx="952">
                  <c:v>1.1443486581722944</c:v>
                </c:pt>
                <c:pt idx="953">
                  <c:v>1.1443215238924882</c:v>
                </c:pt>
                <c:pt idx="954">
                  <c:v>1.1442943899585067</c:v>
                </c:pt>
                <c:pt idx="955">
                  <c:v>1.1442672563703233</c:v>
                </c:pt>
                <c:pt idx="956">
                  <c:v>1.144240123127954</c:v>
                </c:pt>
                <c:pt idx="957">
                  <c:v>1.144212990231388</c:v>
                </c:pt>
                <c:pt idx="958">
                  <c:v>1.1441858576806272</c:v>
                </c:pt>
                <c:pt idx="959">
                  <c:v>1.1441587254756662</c:v>
                </c:pt>
                <c:pt idx="960">
                  <c:v>1.1441315936164997</c:v>
                </c:pt>
                <c:pt idx="961">
                  <c:v>1.1441044621031331</c:v>
                </c:pt>
                <c:pt idx="962">
                  <c:v>1.1440773309355503</c:v>
                </c:pt>
                <c:pt idx="963">
                  <c:v>1.1440502001137691</c:v>
                </c:pt>
                <c:pt idx="964">
                  <c:v>1.1440230696377682</c:v>
                </c:pt>
                <c:pt idx="965">
                  <c:v>1.1439959395075547</c:v>
                </c:pt>
                <c:pt idx="966">
                  <c:v>1.1439688097231233</c:v>
                </c:pt>
                <c:pt idx="967">
                  <c:v>1.1439416802844722</c:v>
                </c:pt>
                <c:pt idx="968">
                  <c:v>1.1439145511915978</c:v>
                </c:pt>
                <c:pt idx="969">
                  <c:v>1.1438874224445001</c:v>
                </c:pt>
                <c:pt idx="970">
                  <c:v>1.1438602940431739</c:v>
                </c:pt>
                <c:pt idx="971">
                  <c:v>1.143833165987612</c:v>
                </c:pt>
                <c:pt idx="972">
                  <c:v>1.143806038277825</c:v>
                </c:pt>
                <c:pt idx="973">
                  <c:v>1.1437789109137988</c:v>
                </c:pt>
                <c:pt idx="974">
                  <c:v>1.1437517838955298</c:v>
                </c:pt>
                <c:pt idx="975">
                  <c:v>1.1437246572230286</c:v>
                </c:pt>
                <c:pt idx="976">
                  <c:v>1.1436975308962776</c:v>
                </c:pt>
                <c:pt idx="977">
                  <c:v>1.143670404915289</c:v>
                </c:pt>
                <c:pt idx="978">
                  <c:v>1.1436432792800417</c:v>
                </c:pt>
                <c:pt idx="979">
                  <c:v>1.1436161539905481</c:v>
                </c:pt>
                <c:pt idx="980">
                  <c:v>1.1435890290468027</c:v>
                </c:pt>
                <c:pt idx="981">
                  <c:v>1.1435619044488003</c:v>
                </c:pt>
                <c:pt idx="982">
                  <c:v>1.1435347801965392</c:v>
                </c:pt>
                <c:pt idx="983">
                  <c:v>1.1435076562900175</c:v>
                </c:pt>
                <c:pt idx="984">
                  <c:v>1.1434805327292352</c:v>
                </c:pt>
                <c:pt idx="985">
                  <c:v>1.1434534095141835</c:v>
                </c:pt>
                <c:pt idx="986">
                  <c:v>1.1434262866448659</c:v>
                </c:pt>
                <c:pt idx="987">
                  <c:v>1.1433991641212735</c:v>
                </c:pt>
                <c:pt idx="988">
                  <c:v>1.1433720419434064</c:v>
                </c:pt>
                <c:pt idx="989">
                  <c:v>1.143344920111268</c:v>
                </c:pt>
                <c:pt idx="990">
                  <c:v>1.1433177986248513</c:v>
                </c:pt>
                <c:pt idx="991">
                  <c:v>1.1432906774841474</c:v>
                </c:pt>
                <c:pt idx="992">
                  <c:v>1.1432635566891598</c:v>
                </c:pt>
                <c:pt idx="993">
                  <c:v>1.1432364362398886</c:v>
                </c:pt>
                <c:pt idx="994">
                  <c:v>1.1432093161363248</c:v>
                </c:pt>
                <c:pt idx="995">
                  <c:v>1.1431821963784738</c:v>
                </c:pt>
                <c:pt idx="996">
                  <c:v>1.143155076966325</c:v>
                </c:pt>
                <c:pt idx="997">
                  <c:v>1.1431279578998819</c:v>
                </c:pt>
                <c:pt idx="998">
                  <c:v>1.1431008391791373</c:v>
                </c:pt>
                <c:pt idx="999">
                  <c:v>1.1430737208040984</c:v>
                </c:pt>
                <c:pt idx="1000">
                  <c:v>1.1430466027747475</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Calculs!$AH$4:$AH$1004</c:f>
              <c:numCache>
                <c:formatCode>0.00</c:formatCode>
                <c:ptCount val="1001"/>
                <c:pt idx="0">
                  <c:v>0</c:v>
                </c:pt>
                <c:pt idx="1">
                  <c:v>-21.994297202151568</c:v>
                </c:pt>
                <c:pt idx="2">
                  <c:v>-21.911776890542519</c:v>
                </c:pt>
                <c:pt idx="3">
                  <c:v>-21.829641087958624</c:v>
                </c:pt>
                <c:pt idx="4">
                  <c:v>-21.747887415341889</c:v>
                </c:pt>
                <c:pt idx="5">
                  <c:v>-21.666513512147596</c:v>
                </c:pt>
                <c:pt idx="6">
                  <c:v>-21.585517036171186</c:v>
                </c:pt>
                <c:pt idx="7">
                  <c:v>-21.504895663377116</c:v>
                </c:pt>
                <c:pt idx="8">
                  <c:v>-21.424647087729575</c:v>
                </c:pt>
                <c:pt idx="9">
                  <c:v>-21.34476902102497</c:v>
                </c:pt>
                <c:pt idx="10">
                  <c:v>-21.265259192726329</c:v>
                </c:pt>
                <c:pt idx="11">
                  <c:v>-21.18630799024082</c:v>
                </c:pt>
                <c:pt idx="12">
                  <c:v>-21.107908601874424</c:v>
                </c:pt>
                <c:pt idx="13">
                  <c:v>-21.029861636989125</c:v>
                </c:pt>
                <c:pt idx="14">
                  <c:v>-20.952165012931953</c:v>
                </c:pt>
                <c:pt idx="15">
                  <c:v>-20.874816662595492</c:v>
                </c:pt>
                <c:pt idx="16">
                  <c:v>-20.797814534278437</c:v>
                </c:pt>
                <c:pt idx="17">
                  <c:v>-20.721156591547548</c:v>
                </c:pt>
                <c:pt idx="18">
                  <c:v>-20.64484081310114</c:v>
                </c:pt>
                <c:pt idx="19">
                  <c:v>-20.568865192633886</c:v>
                </c:pt>
                <c:pt idx="20">
                  <c:v>-20.493227738703141</c:v>
                </c:pt>
                <c:pt idx="21">
                  <c:v>-20.417830078013889</c:v>
                </c:pt>
                <c:pt idx="22">
                  <c:v>-20.342672458544261</c:v>
                </c:pt>
                <c:pt idx="23">
                  <c:v>-20.267851517801969</c:v>
                </c:pt>
                <c:pt idx="24">
                  <c:v>-20.193365265780109</c:v>
                </c:pt>
                <c:pt idx="25">
                  <c:v>-20.119211727302961</c:v>
                </c:pt>
                <c:pt idx="26">
                  <c:v>-20.045388941893151</c:v>
                </c:pt>
                <c:pt idx="27">
                  <c:v>-19.971894963640288</c:v>
                </c:pt>
                <c:pt idx="28">
                  <c:v>-19.89872786107092</c:v>
                </c:pt>
                <c:pt idx="29">
                  <c:v>-19.825885717019879</c:v>
                </c:pt>
                <c:pt idx="30">
                  <c:v>-19.75336662850291</c:v>
                </c:pt>
                <c:pt idx="31">
                  <c:v>-19.681168706590675</c:v>
                </c:pt>
                <c:pt idx="32">
                  <c:v>-19.609290076284065</c:v>
                </c:pt>
                <c:pt idx="33">
                  <c:v>-19.537728876390791</c:v>
                </c:pt>
                <c:pt idx="34">
                  <c:v>-19.466483259403223</c:v>
                </c:pt>
                <c:pt idx="35">
                  <c:v>-19.395551391377545</c:v>
                </c:pt>
                <c:pt idx="36">
                  <c:v>-19.324931451814109</c:v>
                </c:pt>
                <c:pt idx="37">
                  <c:v>-19.254621633539092</c:v>
                </c:pt>
                <c:pt idx="38">
                  <c:v>-19.184620142587232</c:v>
                </c:pt>
                <c:pt idx="39">
                  <c:v>-19.114925198085967</c:v>
                </c:pt>
                <c:pt idx="40">
                  <c:v>-19.04553503214057</c:v>
                </c:pt>
                <c:pt idx="41">
                  <c:v>-18.976447889720596</c:v>
                </c:pt>
                <c:pt idx="42">
                  <c:v>-18.907662028547385</c:v>
                </c:pt>
                <c:pt idx="43">
                  <c:v>-18.839175718982833</c:v>
                </c:pt>
                <c:pt idx="44">
                  <c:v>-18.770987243919187</c:v>
                </c:pt>
                <c:pt idx="45">
                  <c:v>-18.703094898670006</c:v>
                </c:pt>
                <c:pt idx="46">
                  <c:v>-18.635496990862254</c:v>
                </c:pt>
                <c:pt idx="47">
                  <c:v>-18.568191840329462</c:v>
                </c:pt>
                <c:pt idx="48">
                  <c:v>-18.501177779005936</c:v>
                </c:pt>
                <c:pt idx="49">
                  <c:v>-18.43445315082214</c:v>
                </c:pt>
                <c:pt idx="50">
                  <c:v>-18.368016311601032</c:v>
                </c:pt>
                <c:pt idx="51">
                  <c:v>-18.301865628955461</c:v>
                </c:pt>
                <c:pt idx="52">
                  <c:v>-18.235999482186706</c:v>
                </c:pt>
                <c:pt idx="53">
                  <c:v>-18.170416262183853</c:v>
                </c:pt>
                <c:pt idx="54">
                  <c:v>-18.105114371324373</c:v>
                </c:pt>
                <c:pt idx="55">
                  <c:v>-18.040092223375527</c:v>
                </c:pt>
                <c:pt idx="56">
                  <c:v>-17.975348243396912</c:v>
                </c:pt>
                <c:pt idx="57">
                  <c:v>-17.910880867643854</c:v>
                </c:pt>
                <c:pt idx="58">
                  <c:v>-17.846688543471856</c:v>
                </c:pt>
                <c:pt idx="59">
                  <c:v>-17.782769729241945</c:v>
                </c:pt>
                <c:pt idx="60">
                  <c:v>-17.719122894226977</c:v>
                </c:pt>
                <c:pt idx="61">
                  <c:v>-17.655746518518889</c:v>
                </c:pt>
                <c:pt idx="62">
                  <c:v>-17.592639092936878</c:v>
                </c:pt>
                <c:pt idx="63">
                  <c:v>-17.529799118936431</c:v>
                </c:pt>
                <c:pt idx="64">
                  <c:v>-17.467225108519347</c:v>
                </c:pt>
                <c:pt idx="65">
                  <c:v>-17.404915584144547</c:v>
                </c:pt>
                <c:pt idx="66">
                  <c:v>-17.342869078639843</c:v>
                </c:pt>
                <c:pt idx="67">
                  <c:v>-17.281084135114614</c:v>
                </c:pt>
                <c:pt idx="68">
                  <c:v>-17.219559306873141</c:v>
                </c:pt>
                <c:pt idx="69">
                  <c:v>-17.158293157329069</c:v>
                </c:pt>
                <c:pt idx="70">
                  <c:v>-17.097284259920485</c:v>
                </c:pt>
                <c:pt idx="71">
                  <c:v>-17.036531198025976</c:v>
                </c:pt>
                <c:pt idx="72">
                  <c:v>-16.976032564881386</c:v>
                </c:pt>
                <c:pt idx="73">
                  <c:v>-16.915786963497535</c:v>
                </c:pt>
                <c:pt idx="74">
                  <c:v>-16.855793006578555</c:v>
                </c:pt>
                <c:pt idx="75">
                  <c:v>-16.796049316441213</c:v>
                </c:pt>
                <c:pt idx="76">
                  <c:v>-16.736554524934867</c:v>
                </c:pt>
                <c:pt idx="77">
                  <c:v>-16.677307273362306</c:v>
                </c:pt>
                <c:pt idx="78">
                  <c:v>-16.618306212401311</c:v>
                </c:pt>
                <c:pt idx="79">
                  <c:v>-16.559550002026924</c:v>
                </c:pt>
                <c:pt idx="80">
                  <c:v>-16.501037311434626</c:v>
                </c:pt>
                <c:pt idx="81">
                  <c:v>-16.442766818964067</c:v>
                </c:pt>
                <c:pt idx="82">
                  <c:v>-16.384737212023669</c:v>
                </c:pt>
                <c:pt idx="83">
                  <c:v>-16.326947187015907</c:v>
                </c:pt>
                <c:pt idx="84">
                  <c:v>-16.269395449263321</c:v>
                </c:pt>
                <c:pt idx="85">
                  <c:v>-16.212080712935187</c:v>
                </c:pt>
                <c:pt idx="86">
                  <c:v>-16.155001700974992</c:v>
                </c:pt>
                <c:pt idx="87">
                  <c:v>-16.098157145028502</c:v>
                </c:pt>
                <c:pt idx="88">
                  <c:v>-16.041545785372609</c:v>
                </c:pt>
                <c:pt idx="89">
                  <c:v>-15.985166370844784</c:v>
                </c:pt>
                <c:pt idx="90">
                  <c:v>-15.929017658773226</c:v>
                </c:pt>
                <c:pt idx="91">
                  <c:v>-15.873098414907727</c:v>
                </c:pt>
                <c:pt idx="92">
                  <c:v>-15.817407413351095</c:v>
                </c:pt>
                <c:pt idx="93">
                  <c:v>-15.761943436491343</c:v>
                </c:pt>
                <c:pt idx="94">
                  <c:v>-15.706705274934427</c:v>
                </c:pt>
                <c:pt idx="95">
                  <c:v>-15.651691727437665</c:v>
                </c:pt>
                <c:pt idx="96">
                  <c:v>-15.596901600843809</c:v>
                </c:pt>
                <c:pt idx="97">
                  <c:v>-15.542333710015685</c:v>
                </c:pt>
                <c:pt idx="98">
                  <c:v>-15.487986877771471</c:v>
                </c:pt>
                <c:pt idx="99">
                  <c:v>-15.433859934820649</c:v>
                </c:pt>
                <c:pt idx="100">
                  <c:v>-15.379951719700422</c:v>
                </c:pt>
                <c:pt idx="101">
                  <c:v>-15.326261078712891</c:v>
                </c:pt>
                <c:pt idx="102">
                  <c:v>-14.796254714057627</c:v>
                </c:pt>
                <c:pt idx="103">
                  <c:v>-14.287250049092826</c:v>
                </c:pt>
                <c:pt idx="104">
                  <c:v>-13.798172499398712</c:v>
                </c:pt>
                <c:pt idx="105">
                  <c:v>-13.328016448973022</c:v>
                </c:pt>
                <c:pt idx="106">
                  <c:v>-12.875839991065275</c:v>
                </c:pt>
                <c:pt idx="107">
                  <c:v>-12.440760133012398</c:v>
                </c:pt>
                <c:pt idx="108">
                  <c:v>-12.021948418746208</c:v>
                </c:pt>
                <c:pt idx="109">
                  <c:v>-11.618626927795594</c:v>
                </c:pt>
                <c:pt idx="110">
                  <c:v>-11.23006461412816</c:v>
                </c:pt>
                <c:pt idx="111">
                  <c:v>-10.855573952152245</c:v>
                </c:pt>
                <c:pt idx="112">
                  <c:v>-10.494507860701733</c:v>
                </c:pt>
                <c:pt idx="113">
                  <c:v>-10.146256878914814</c:v>
                </c:pt>
                <c:pt idx="114">
                  <c:v>-9.810246570646953</c:v>
                </c:pt>
                <c:pt idx="115">
                  <c:v>-9.4859351364732269</c:v>
                </c:pt>
                <c:pt idx="116">
                  <c:v>-9.1728112144752529</c:v>
                </c:pt>
                <c:pt idx="117">
                  <c:v>-8.8703918529074652</c:v>
                </c:pt>
                <c:pt idx="118">
                  <c:v>-8.5782206395257958</c:v>
                </c:pt>
                <c:pt idx="119">
                  <c:v>-8.2958659738641973</c:v>
                </c:pt>
                <c:pt idx="120">
                  <c:v>-8.0229194700840658</c:v>
                </c:pt>
                <c:pt idx="121">
                  <c:v>-7.7589944792166285</c:v>
                </c:pt>
                <c:pt idx="122">
                  <c:v>-7.5037247206864599</c:v>
                </c:pt>
                <c:pt idx="123">
                  <c:v>-7.2567630139601809</c:v>
                </c:pt>
                <c:pt idx="124">
                  <c:v>-7.0177801020204873</c:v>
                </c:pt>
                <c:pt idx="125">
                  <c:v>-6.7864635591336384</c:v>
                </c:pt>
                <c:pt idx="126">
                  <c:v>-6.5625167760684411</c:v>
                </c:pt>
                <c:pt idx="127">
                  <c:v>-6.3456580165446441</c:v>
                </c:pt>
                <c:pt idx="128">
                  <c:v>-6.1356195392470738</c:v>
                </c:pt>
                <c:pt idx="129">
                  <c:v>-5.9321467802447438</c:v>
                </c:pt>
                <c:pt idx="130">
                  <c:v>-5.7349975911079154</c:v>
                </c:pt>
                <c:pt idx="131">
                  <c:v>-5.5439415284260676</c:v>
                </c:pt>
                <c:pt idx="132">
                  <c:v>-5.3587591907999439</c:v>
                </c:pt>
                <c:pt idx="133">
                  <c:v>-5.1792415997163559</c:v>
                </c:pt>
                <c:pt idx="134">
                  <c:v>-5.0051896210180082</c:v>
                </c:pt>
                <c:pt idx="135">
                  <c:v>-4.8364134239559942</c:v>
                </c:pt>
                <c:pt idx="136">
                  <c:v>-4.6727319750626455</c:v>
                </c:pt>
                <c:pt idx="137">
                  <c:v>-4.5139725643094399</c:v>
                </c:pt>
                <c:pt idx="138">
                  <c:v>-4.3599703612212259</c:v>
                </c:pt>
                <c:pt idx="139">
                  <c:v>-4.2105679988059439</c:v>
                </c:pt>
                <c:pt idx="140">
                  <c:v>-4.0656151833302188</c:v>
                </c:pt>
                <c:pt idx="141">
                  <c:v>-3.9249683281274228</c:v>
                </c:pt>
                <c:pt idx="142">
                  <c:v>-3.7884902097671342</c:v>
                </c:pt>
                <c:pt idx="143">
                  <c:v>-3.6560496450451319</c:v>
                </c:pt>
                <c:pt idx="144">
                  <c:v>-3.5275211873719772</c:v>
                </c:pt>
                <c:pt idx="145">
                  <c:v>-3.4027848412470045</c:v>
                </c:pt>
                <c:pt idx="146">
                  <c:v>-3.2817257936042226</c:v>
                </c:pt>
                <c:pt idx="147">
                  <c:v>-3.1642341609078386</c:v>
                </c:pt>
                <c:pt idx="148">
                  <c:v>-3.0502047509588066</c:v>
                </c:pt>
                <c:pt idx="149">
                  <c:v>-2.9395368384506462</c:v>
                </c:pt>
                <c:pt idx="150">
                  <c:v>-2.8321339533832171</c:v>
                </c:pt>
                <c:pt idx="151">
                  <c:v>-2.7279036815079625</c:v>
                </c:pt>
                <c:pt idx="152">
                  <c:v>-2.6267574760377164</c:v>
                </c:pt>
                <c:pt idx="153">
                  <c:v>-2.5286104799089464</c:v>
                </c:pt>
                <c:pt idx="154">
                  <c:v>-2.4333813579347972</c:v>
                </c:pt>
                <c:pt idx="155">
                  <c:v>-2.340992138233764</c:v>
                </c:pt>
                <c:pt idx="156">
                  <c:v>-2.2513680623616796</c:v>
                </c:pt>
                <c:pt idx="157">
                  <c:v>-2.1644374436142013</c:v>
                </c:pt>
                <c:pt idx="158">
                  <c:v>-2.0801315330034176</c:v>
                </c:pt>
                <c:pt idx="159">
                  <c:v>-1.998384392445856</c:v>
                </c:pt>
                <c:pt idx="160">
                  <c:v>-1.9191327747302067</c:v>
                </c:pt>
                <c:pt idx="161">
                  <c:v>-1.8423160098617635</c:v>
                </c:pt>
                <c:pt idx="162">
                  <c:v>-1.7678758974070599</c:v>
                </c:pt>
                <c:pt idx="163">
                  <c:v>-1.6957566044866572</c:v>
                </c:pt>
                <c:pt idx="164">
                  <c:v>-1.6259045690865881</c:v>
                </c:pt>
                <c:pt idx="165">
                  <c:v>-1.5582684083798717</c:v>
                </c:pt>
                <c:pt idx="166">
                  <c:v>-1.4927988317686924</c:v>
                </c:pt>
                <c:pt idx="167">
                  <c:v>-1.4294485583756158</c:v>
                </c:pt>
                <c:pt idx="168">
                  <c:v>-1.3681722387285136</c:v>
                </c:pt>
                <c:pt idx="169">
                  <c:v>-1.3089263803988997</c:v>
                </c:pt>
                <c:pt idx="170">
                  <c:v>-1.2516692773671272</c:v>
                </c:pt>
                <c:pt idx="171">
                  <c:v>-1.1963609429004931</c:v>
                </c:pt>
                <c:pt idx="172">
                  <c:v>-1.1429630457417514</c:v>
                </c:pt>
                <c:pt idx="173">
                  <c:v>-1.0914388494159237</c:v>
                </c:pt>
                <c:pt idx="174">
                  <c:v>-1.0417531544726335</c:v>
                </c:pt>
                <c:pt idx="175">
                  <c:v>-0.99387224348951642</c:v>
                </c:pt>
                <c:pt idx="176">
                  <c:v>-0.9477638286695812</c:v>
                </c:pt>
                <c:pt idx="177">
                  <c:v>-0.90339700187174288</c:v>
                </c:pt>
                <c:pt idx="178">
                  <c:v>-0.86074218691908411</c:v>
                </c:pt>
                <c:pt idx="179">
                  <c:v>-0.81977109403376414</c:v>
                </c:pt>
                <c:pt idx="180">
                  <c:v>-0.78045667625081727</c:v>
                </c:pt>
                <c:pt idx="181">
                  <c:v>-0.74277308766539352</c:v>
                </c:pt>
                <c:pt idx="182">
                  <c:v>-0.70669564336922419</c:v>
                </c:pt>
                <c:pt idx="183">
                  <c:v>-0.67220078093224012</c:v>
                </c:pt>
                <c:pt idx="184">
                  <c:v>-0.63926602328429449</c:v>
                </c:pt>
                <c:pt idx="185">
                  <c:v>-0.60786994284982943</c:v>
                </c:pt>
                <c:pt idx="186">
                  <c:v>-0.57799212678505663</c:v>
                </c:pt>
                <c:pt idx="187">
                  <c:v>-0.54961314316284626</c:v>
                </c:pt>
                <c:pt idx="188">
                  <c:v>-0.52271450794504704</c:v>
                </c:pt>
                <c:pt idx="189">
                  <c:v>-0.49727865257556908</c:v>
                </c:pt>
                <c:pt idx="190">
                  <c:v>-0.47328889202035851</c:v>
                </c:pt>
                <c:pt idx="191">
                  <c:v>-0.45072939307276622</c:v>
                </c:pt>
                <c:pt idx="192">
                  <c:v>-0.42958514273508086</c:v>
                </c:pt>
                <c:pt idx="193">
                  <c:v>-0.40984191647983431</c:v>
                </c:pt>
                <c:pt idx="194">
                  <c:v>-0.39148624618859706</c:v>
                </c:pt>
                <c:pt idx="195">
                  <c:v>-0.37450538756239177</c:v>
                </c:pt>
                <c:pt idx="196">
                  <c:v>-0.35888728679774545</c:v>
                </c:pt>
                <c:pt idx="197">
                  <c:v>-0.34462054632719802</c:v>
                </c:pt>
                <c:pt idx="198">
                  <c:v>-0.3316943894343396</c:v>
                </c:pt>
                <c:pt idx="199">
                  <c:v>-0.3200986235727758</c:v>
                </c:pt>
                <c:pt idx="200">
                  <c:v>-0.30982360224732541</c:v>
                </c:pt>
                <c:pt idx="201">
                  <c:v>-0.30086018535537989</c:v>
                </c:pt>
                <c:pt idx="202">
                  <c:v>-0.29319969793729028</c:v>
                </c:pt>
                <c:pt idx="203">
                  <c:v>-0.28683388734652021</c:v>
                </c:pt>
                <c:pt idx="204">
                  <c:v>-0.28175487892162637</c:v>
                </c:pt>
                <c:pt idx="205">
                  <c:v>-0.27795513032003266</c:v>
                </c:pt>
                <c:pt idx="206">
                  <c:v>-0.27542738475389289</c:v>
                </c:pt>
                <c:pt idx="207">
                  <c:v>-0.27416462344578801</c:v>
                </c:pt>
                <c:pt idx="208">
                  <c:v>-0.27416001769068327</c:v>
                </c:pt>
                <c:pt idx="209">
                  <c:v>-0.27540688096466487</c:v>
                </c:pt>
                <c:pt idx="210">
                  <c:v>-0.27789862155552986</c:v>
                </c:pt>
                <c:pt idx="211">
                  <c:v>-0.28162869620201642</c:v>
                </c:pt>
                <c:pt idx="212">
                  <c:v>-0.28659056521621362</c:v>
                </c:pt>
                <c:pt idx="213">
                  <c:v>-0.29277764952868751</c:v>
                </c:pt>
                <c:pt idx="214">
                  <c:v>-0.3001832900415487</c:v>
                </c:pt>
                <c:pt idx="215">
                  <c:v>-0.30880070960604472</c:v>
                </c:pt>
                <c:pt idx="216">
                  <c:v>-0.31862297786423316</c:v>
                </c:pt>
                <c:pt idx="217">
                  <c:v>-0.32964297911478452</c:v>
                </c:pt>
                <c:pt idx="218">
                  <c:v>-0.34185338328631842</c:v>
                </c:pt>
                <c:pt idx="219">
                  <c:v>-0.35524662003204593</c:v>
                </c:pt>
                <c:pt idx="220">
                  <c:v>-0.36981485589970992</c:v>
                </c:pt>
                <c:pt idx="221">
                  <c:v>-0.3855499744823408</c:v>
                </c:pt>
                <c:pt idx="222">
                  <c:v>-0.40244355941847393</c:v>
                </c:pt>
                <c:pt idx="223">
                  <c:v>-0.42048688008456681</c:v>
                </c:pt>
                <c:pt idx="224">
                  <c:v>-0.43967087980621739</c:v>
                </c:pt>
                <c:pt idx="225">
                  <c:v>-0.45998616640685214</c:v>
                </c:pt>
                <c:pt idx="226">
                  <c:v>-0.48142300491117757</c:v>
                </c:pt>
                <c:pt idx="227">
                  <c:v>-0.50397131222429969</c:v>
                </c:pt>
                <c:pt idx="228">
                  <c:v>-0.52762065361459154</c:v>
                </c:pt>
                <c:pt idx="229">
                  <c:v>-0.55236024083790458</c:v>
                </c:pt>
                <c:pt idx="230">
                  <c:v>-0.57817893175163504</c:v>
                </c:pt>
                <c:pt idx="231">
                  <c:v>-0.60506523127869616</c:v>
                </c:pt>
                <c:pt idx="232">
                  <c:v>-0.6330072935930432</c:v>
                </c:pt>
                <c:pt idx="233">
                  <c:v>-0.66199292540970134</c:v>
                </c:pt>
                <c:pt idx="234">
                  <c:v>-0.69200959027292774</c:v>
                </c:pt>
                <c:pt idx="235">
                  <c:v>-0.7230444137461044</c:v>
                </c:pt>
                <c:pt idx="236">
                  <c:v>-0.75508418941609201</c:v>
                </c:pt>
                <c:pt idx="237">
                  <c:v>-0.7881153856330545</c:v>
                </c:pt>
                <c:pt idx="238">
                  <c:v>-0.82212415291421581</c:v>
                </c:pt>
                <c:pt idx="239">
                  <c:v>-0.85709633194665802</c:v>
                </c:pt>
                <c:pt idx="240">
                  <c:v>-0.89301746213018895</c:v>
                </c:pt>
                <c:pt idx="241">
                  <c:v>-0.92987279060652983</c:v>
                </c:pt>
                <c:pt idx="242">
                  <c:v>-0.9676472817256947</c:v>
                </c:pt>
                <c:pt idx="243">
                  <c:v>-1.0063256269045113</c:v>
                </c:pt>
                <c:pt idx="244">
                  <c:v>-1.0458922548357983</c:v>
                </c:pt>
                <c:pt idx="245">
                  <c:v>-1.0863313420098921</c:v>
                </c:pt>
                <c:pt idx="246">
                  <c:v>-1.127626823512984</c:v>
                </c:pt>
                <c:pt idx="247">
                  <c:v>-1.1697624040691947</c:v>
                </c:pt>
                <c:pt idx="248">
                  <c:v>-1.212721569295482</c:v>
                </c:pt>
                <c:pt idx="249">
                  <c:v>-1.2564875971404164</c:v>
                </c:pt>
                <c:pt idx="250">
                  <c:v>-1.3010435694795837</c:v>
                </c:pt>
                <c:pt idx="251">
                  <c:v>-1.3463723838419035</c:v>
                </c:pt>
                <c:pt idx="252">
                  <c:v>-1.3924567652425683</c:v>
                </c:pt>
                <c:pt idx="253">
                  <c:v>-1.4392792780995336</c:v>
                </c:pt>
                <c:pt idx="254">
                  <c:v>-1.486822338211667</c:v>
                </c:pt>
                <c:pt idx="255">
                  <c:v>-1.5350682247777001</c:v>
                </c:pt>
                <c:pt idx="256">
                  <c:v>-1.5839990924360949</c:v>
                </c:pt>
                <c:pt idx="257">
                  <c:v>-1.6335969833068602</c:v>
                </c:pt>
                <c:pt idx="258">
                  <c:v>-1.6838438390171679</c:v>
                </c:pt>
                <c:pt idx="259">
                  <c:v>-1.7347215126934574</c:v>
                </c:pt>
                <c:pt idx="260">
                  <c:v>-1.7862117809034257</c:v>
                </c:pt>
                <c:pt idx="261">
                  <c:v>-1.8382963555320699</c:v>
                </c:pt>
                <c:pt idx="262">
                  <c:v>-1.8909568955766038</c:v>
                </c:pt>
                <c:pt idx="263">
                  <c:v>-1.9441750188457645</c:v>
                </c:pt>
                <c:pt idx="264">
                  <c:v>-1.9979323135496643</c:v>
                </c:pt>
                <c:pt idx="265">
                  <c:v>-2.0522103497669666</c:v>
                </c:pt>
                <c:pt idx="266">
                  <c:v>-2.1069906907767977</c:v>
                </c:pt>
                <c:pt idx="267">
                  <c:v>-2.1622549042434041</c:v>
                </c:pt>
                <c:pt idx="268">
                  <c:v>-2.2179845732421324</c:v>
                </c:pt>
                <c:pt idx="269">
                  <c:v>-2.2741613071159597</c:v>
                </c:pt>
                <c:pt idx="270">
                  <c:v>-2.3307667521522699</c:v>
                </c:pt>
                <c:pt idx="271">
                  <c:v>-2.3877826020702684</c:v>
                </c:pt>
                <c:pt idx="272">
                  <c:v>-2.4451906083098627</c:v>
                </c:pt>
                <c:pt idx="273">
                  <c:v>-2.5029725901134783</c:v>
                </c:pt>
                <c:pt idx="274">
                  <c:v>-2.5611104443927784</c:v>
                </c:pt>
                <c:pt idx="275">
                  <c:v>-2.619586155372823</c:v>
                </c:pt>
                <c:pt idx="276">
                  <c:v>-2.67838180400669</c:v>
                </c:pt>
                <c:pt idx="277">
                  <c:v>-2.7374795771541898</c:v>
                </c:pt>
                <c:pt idx="278">
                  <c:v>-2.7968617765187131</c:v>
                </c:pt>
                <c:pt idx="279">
                  <c:v>-2.8565108273368631</c:v>
                </c:pt>
                <c:pt idx="280">
                  <c:v>-2.916409286815973</c:v>
                </c:pt>
                <c:pt idx="281">
                  <c:v>-2.9765398523150925</c:v>
                </c:pt>
                <c:pt idx="282">
                  <c:v>-3.0368853692655904</c:v>
                </c:pt>
                <c:pt idx="283">
                  <c:v>-3.0974288388278848</c:v>
                </c:pt>
                <c:pt idx="284">
                  <c:v>-3.1581534252813794</c:v>
                </c:pt>
                <c:pt idx="285">
                  <c:v>-3.2190424631451173</c:v>
                </c:pt>
                <c:pt idx="286">
                  <c:v>-3.2800794640270339</c:v>
                </c:pt>
                <c:pt idx="287">
                  <c:v>-3.3412481232003</c:v>
                </c:pt>
                <c:pt idx="288">
                  <c:v>-3.4025323259054687</c:v>
                </c:pt>
                <c:pt idx="289">
                  <c:v>-3.4639161533777294</c:v>
                </c:pt>
                <c:pt idx="290">
                  <c:v>-3.5253838885988533</c:v>
                </c:pt>
                <c:pt idx="291">
                  <c:v>-3.586920021773905</c:v>
                </c:pt>
                <c:pt idx="292">
                  <c:v>-3.6485092555331082</c:v>
                </c:pt>
                <c:pt idx="293">
                  <c:v>-3.7101365098596117</c:v>
                </c:pt>
                <c:pt idx="294">
                  <c:v>-3.7717869267443649</c:v>
                </c:pt>
                <c:pt idx="295">
                  <c:v>-3.8334458745695024</c:v>
                </c:pt>
                <c:pt idx="296">
                  <c:v>-3.8950989522220816</c:v>
                </c:pt>
                <c:pt idx="297">
                  <c:v>-3.9567319929402873</c:v>
                </c:pt>
                <c:pt idx="298">
                  <c:v>-4.018331067894529</c:v>
                </c:pt>
                <c:pt idx="299">
                  <c:v>-4.0798824895061294</c:v>
                </c:pt>
                <c:pt idx="300">
                  <c:v>-4.1413728145066111</c:v>
                </c:pt>
                <c:pt idx="301">
                  <c:v>-4.2027888467408099</c:v>
                </c:pt>
                <c:pt idx="302">
                  <c:v>-4.2641176397173277</c:v>
                </c:pt>
                <c:pt idx="303">
                  <c:v>-4.325346498910065</c:v>
                </c:pt>
                <c:pt idx="304">
                  <c:v>-4.3864629838147344</c:v>
                </c:pt>
                <c:pt idx="305">
                  <c:v>-4.4474549097645877</c:v>
                </c:pt>
                <c:pt idx="306">
                  <c:v>-4.5083103495096575</c:v>
                </c:pt>
                <c:pt idx="307">
                  <c:v>-4.5690176345640365</c:v>
                </c:pt>
                <c:pt idx="308">
                  <c:v>-4.6295653563259673</c:v>
                </c:pt>
                <c:pt idx="309">
                  <c:v>-4.6899423669754947</c:v>
                </c:pt>
                <c:pt idx="310">
                  <c:v>-4.7501377801547511</c:v>
                </c:pt>
                <c:pt idx="311">
                  <c:v>-4.8101409714359917</c:v>
                </c:pt>
                <c:pt idx="312">
                  <c:v>-4.86994157858254</c:v>
                </c:pt>
                <c:pt idx="313">
                  <c:v>-4.9295295016081218</c:v>
                </c:pt>
                <c:pt idx="314">
                  <c:v>-4.9888949026398866</c:v>
                </c:pt>
                <c:pt idx="315">
                  <c:v>-5.0480282055907262</c:v>
                </c:pt>
                <c:pt idx="316">
                  <c:v>-5.1069200956464167</c:v>
                </c:pt>
                <c:pt idx="317">
                  <c:v>-5.1655615185732655</c:v>
                </c:pt>
                <c:pt idx="318">
                  <c:v>-5.2239436798519261</c:v>
                </c:pt>
                <c:pt idx="319">
                  <c:v>-5.2820580436431142</c:v>
                </c:pt>
                <c:pt idx="320">
                  <c:v>-5.3398963315909631</c:v>
                </c:pt>
                <c:pt idx="321">
                  <c:v>-5.3974505214698461</c:v>
                </c:pt>
                <c:pt idx="322">
                  <c:v>-5.4547128456803344</c:v>
                </c:pt>
                <c:pt idx="323">
                  <c:v>-5.5116757896001696</c:v>
                </c:pt>
                <c:pt idx="324">
                  <c:v>-5.5683320897959554</c:v>
                </c:pt>
                <c:pt idx="325">
                  <c:v>-5.6246747321013393</c:v>
                </c:pt>
                <c:pt idx="326">
                  <c:v>-5.6806969495673849</c:v>
                </c:pt>
                <c:pt idx="327">
                  <c:v>-5.7363922202908419</c:v>
                </c:pt>
                <c:pt idx="328">
                  <c:v>-5.7917542651259222</c:v>
                </c:pt>
                <c:pt idx="329">
                  <c:v>-5.8467770452852328</c:v>
                </c:pt>
                <c:pt idx="330">
                  <c:v>-5.9014547598353388</c:v>
                </c:pt>
                <c:pt idx="331">
                  <c:v>-5.9557818430925051</c:v>
                </c:pt>
                <c:pt idx="332">
                  <c:v>-6.0097529619239456</c:v>
                </c:pt>
                <c:pt idx="333">
                  <c:v>-6.0633630129600391</c:v>
                </c:pt>
                <c:pt idx="334">
                  <c:v>-6.1166071197226328</c:v>
                </c:pt>
                <c:pt idx="335">
                  <c:v>-6.1694806296747631</c:v>
                </c:pt>
                <c:pt idx="336">
                  <c:v>-6.2219791111967453</c:v>
                </c:pt>
                <c:pt idx="337">
                  <c:v>-6.27409835049375</c:v>
                </c:pt>
                <c:pt idx="338">
                  <c:v>-6.3258343484397468</c:v>
                </c:pt>
                <c:pt idx="339">
                  <c:v>-6.3771833173625696</c:v>
                </c:pt>
                <c:pt idx="340">
                  <c:v>-6.4281416777749287</c:v>
                </c:pt>
                <c:pt idx="341">
                  <c:v>-6.4787060550558522</c:v>
                </c:pt>
                <c:pt idx="342">
                  <c:v>-6.528873276087185</c:v>
                </c:pt>
                <c:pt idx="343">
                  <c:v>-6.578640365849437</c:v>
                </c:pt>
                <c:pt idx="344">
                  <c:v>-6.6280045439813593</c:v>
                </c:pt>
                <c:pt idx="345">
                  <c:v>-6.6769632213073189</c:v>
                </c:pt>
                <c:pt idx="346">
                  <c:v>-6.7255139963366517</c:v>
                </c:pt>
                <c:pt idx="347">
                  <c:v>-6.7736546517388492</c:v>
                </c:pt>
                <c:pt idx="348">
                  <c:v>-6.8213831507984439</c:v>
                </c:pt>
                <c:pt idx="349">
                  <c:v>-6.8686976338533281</c:v>
                </c:pt>
                <c:pt idx="350">
                  <c:v>-6.9155964147200759</c:v>
                </c:pt>
                <c:pt idx="351">
                  <c:v>-6.9620779771097796</c:v>
                </c:pt>
                <c:pt idx="352">
                  <c:v>-7.0081409710377347</c:v>
                </c:pt>
                <c:pt idx="353">
                  <c:v>-7.0537842092302769</c:v>
                </c:pt>
                <c:pt idx="354">
                  <c:v>-7.0990066635318509</c:v>
                </c:pt>
                <c:pt idx="355">
                  <c:v>-7.1438074613153706</c:v>
                </c:pt>
                <c:pt idx="356">
                  <c:v>-7.1881858818987387</c:v>
                </c:pt>
                <c:pt idx="357">
                  <c:v>-7.2321413529703964</c:v>
                </c:pt>
                <c:pt idx="358">
                  <c:v>-7.275673447026441</c:v>
                </c:pt>
                <c:pt idx="359">
                  <c:v>-7.318781877822051</c:v>
                </c:pt>
                <c:pt idx="360">
                  <c:v>-7.3614664968395012</c:v>
                </c:pt>
                <c:pt idx="361">
                  <c:v>-7.4037272897752828</c:v>
                </c:pt>
                <c:pt idx="362">
                  <c:v>-7.44556437304841</c:v>
                </c:pt>
                <c:pt idx="363">
                  <c:v>-7.4869779903321643</c:v>
                </c:pt>
                <c:pt idx="364">
                  <c:v>-7.5279685091112452</c:v>
                </c:pt>
                <c:pt idx="365">
                  <c:v>-7.5685364172662402</c:v>
                </c:pt>
                <c:pt idx="366">
                  <c:v>-7.6086823196873334</c:v>
                </c:pt>
                <c:pt idx="367">
                  <c:v>-7.6484069349188175</c:v>
                </c:pt>
                <c:pt idx="368">
                  <c:v>-7.6877110918362002</c:v>
                </c:pt>
                <c:pt idx="369">
                  <c:v>-7.7265957263573215</c:v>
                </c:pt>
                <c:pt idx="370">
                  <c:v>-7.7650618781889911</c:v>
                </c:pt>
                <c:pt idx="371">
                  <c:v>-7.803110687610447</c:v>
                </c:pt>
                <c:pt idx="372">
                  <c:v>-7.8407433922949341</c:v>
                </c:pt>
                <c:pt idx="373">
                  <c:v>-7.8779613241705553</c:v>
                </c:pt>
                <c:pt idx="374">
                  <c:v>-7.9147659063214775</c:v>
                </c:pt>
                <c:pt idx="375">
                  <c:v>-7.9511586499305258</c:v>
                </c:pt>
                <c:pt idx="376">
                  <c:v>-7.9871411512640709</c:v>
                </c:pt>
                <c:pt idx="377">
                  <c:v>-8.0227150887000729</c:v>
                </c:pt>
                <c:pt idx="378">
                  <c:v>-8.0578822198000264</c:v>
                </c:pt>
                <c:pt idx="379">
                  <c:v>-8.0926443784255895</c:v>
                </c:pt>
                <c:pt idx="380">
                  <c:v>-8.1270034719004034</c:v>
                </c:pt>
                <c:pt idx="381">
                  <c:v>-8.1609614782177839</c:v>
                </c:pt>
                <c:pt idx="382">
                  <c:v>-8.194520443294719</c:v>
                </c:pt>
                <c:pt idx="383">
                  <c:v>-8.2276824782726017</c:v>
                </c:pt>
                <c:pt idx="384">
                  <c:v>-8.2604497568651265</c:v>
                </c:pt>
                <c:pt idx="385">
                  <c:v>-8.2928245127535618</c:v>
                </c:pt>
                <c:pt idx="386">
                  <c:v>-8.3248090370297945</c:v>
                </c:pt>
                <c:pt idx="387">
                  <c:v>-8.3564056756871956</c:v>
                </c:pt>
                <c:pt idx="388">
                  <c:v>-8.3876168271595777</c:v>
                </c:pt>
                <c:pt idx="389">
                  <c:v>-8.4184449399082357</c:v>
                </c:pt>
                <c:pt idx="390">
                  <c:v>-8.4488925100572594</c:v>
                </c:pt>
                <c:pt idx="391">
                  <c:v>-8.4789620790769149</c:v>
                </c:pt>
                <c:pt idx="392">
                  <c:v>-8.5086562315152996</c:v>
                </c:pt>
                <c:pt idx="393">
                  <c:v>-8.5379775927779864</c:v>
                </c:pt>
                <c:pt idx="394">
                  <c:v>-8.5669288269555768</c:v>
                </c:pt>
                <c:pt idx="395">
                  <c:v>-8.5955126346991158</c:v>
                </c:pt>
                <c:pt idx="396">
                  <c:v>-8.6237317511430209</c:v>
                </c:pt>
                <c:pt idx="397">
                  <c:v>-8.6237595643366411</c:v>
                </c:pt>
                <c:pt idx="398">
                  <c:v>-8.6237873771736968</c:v>
                </c:pt>
                <c:pt idx="399">
                  <c:v>-8.6238151896541861</c:v>
                </c:pt>
                <c:pt idx="400">
                  <c:v>-8.6238430017781127</c:v>
                </c:pt>
                <c:pt idx="401">
                  <c:v>-8.6238708135454782</c:v>
                </c:pt>
                <c:pt idx="402">
                  <c:v>-8.6238986249562952</c:v>
                </c:pt>
                <c:pt idx="403">
                  <c:v>-8.6239264360105601</c:v>
                </c:pt>
                <c:pt idx="404">
                  <c:v>-8.623954246708271</c:v>
                </c:pt>
                <c:pt idx="405">
                  <c:v>-8.6239820570494388</c:v>
                </c:pt>
                <c:pt idx="406">
                  <c:v>-8.6240098670340544</c:v>
                </c:pt>
                <c:pt idx="407">
                  <c:v>-8.6240376766621338</c:v>
                </c:pt>
                <c:pt idx="408">
                  <c:v>-8.6240654859336736</c:v>
                </c:pt>
                <c:pt idx="409">
                  <c:v>-8.6240932948486808</c:v>
                </c:pt>
                <c:pt idx="410">
                  <c:v>-8.6241211034071501</c:v>
                </c:pt>
                <c:pt idx="411">
                  <c:v>-8.6241489116090921</c:v>
                </c:pt>
                <c:pt idx="412">
                  <c:v>-8.6241767194544998</c:v>
                </c:pt>
                <c:pt idx="413">
                  <c:v>-8.6242045269433874</c:v>
                </c:pt>
                <c:pt idx="414">
                  <c:v>-8.6242323340757494</c:v>
                </c:pt>
                <c:pt idx="415">
                  <c:v>-8.6242601408515949</c:v>
                </c:pt>
                <c:pt idx="416">
                  <c:v>-8.6242879472709202</c:v>
                </c:pt>
                <c:pt idx="417">
                  <c:v>-8.6243157533337289</c:v>
                </c:pt>
                <c:pt idx="418">
                  <c:v>-8.6243435590400299</c:v>
                </c:pt>
                <c:pt idx="419">
                  <c:v>-8.6243713643898214</c:v>
                </c:pt>
                <c:pt idx="420">
                  <c:v>-8.6243991693831035</c:v>
                </c:pt>
                <c:pt idx="421">
                  <c:v>-8.6244269740198831</c:v>
                </c:pt>
                <c:pt idx="422">
                  <c:v>-8.6244547783001675</c:v>
                </c:pt>
                <c:pt idx="423">
                  <c:v>-8.6244825822239513</c:v>
                </c:pt>
                <c:pt idx="424">
                  <c:v>-8.6245103857912344</c:v>
                </c:pt>
                <c:pt idx="425">
                  <c:v>-8.6245381890020347</c:v>
                </c:pt>
                <c:pt idx="426">
                  <c:v>-8.624565991856338</c:v>
                </c:pt>
                <c:pt idx="427">
                  <c:v>-8.6245937943541566</c:v>
                </c:pt>
                <c:pt idx="428">
                  <c:v>-8.6246215964954906</c:v>
                </c:pt>
                <c:pt idx="429">
                  <c:v>-8.6246493982803436</c:v>
                </c:pt>
                <c:pt idx="430">
                  <c:v>-8.6246771997087137</c:v>
                </c:pt>
                <c:pt idx="431">
                  <c:v>-8.6247050007806099</c:v>
                </c:pt>
                <c:pt idx="432">
                  <c:v>-8.6247328014960356</c:v>
                </c:pt>
                <c:pt idx="433">
                  <c:v>-8.6247606018549892</c:v>
                </c:pt>
                <c:pt idx="434">
                  <c:v>-8.6247884018574741</c:v>
                </c:pt>
                <c:pt idx="435">
                  <c:v>-8.6248162015034922</c:v>
                </c:pt>
                <c:pt idx="436">
                  <c:v>-8.6248440007930522</c:v>
                </c:pt>
                <c:pt idx="437">
                  <c:v>-8.6248717997261526</c:v>
                </c:pt>
                <c:pt idx="438">
                  <c:v>-8.6248995983027932</c:v>
                </c:pt>
                <c:pt idx="439">
                  <c:v>-8.6249273965229811</c:v>
                </c:pt>
                <c:pt idx="440">
                  <c:v>-8.6249551943867182</c:v>
                </c:pt>
                <c:pt idx="441">
                  <c:v>-8.6249829918940026</c:v>
                </c:pt>
                <c:pt idx="442">
                  <c:v>-8.6250107890448433</c:v>
                </c:pt>
                <c:pt idx="443">
                  <c:v>-8.6250385858392455</c:v>
                </c:pt>
                <c:pt idx="444">
                  <c:v>-8.6250663822772022</c:v>
                </c:pt>
                <c:pt idx="445">
                  <c:v>-8.6250941783587205</c:v>
                </c:pt>
                <c:pt idx="446">
                  <c:v>-8.6251219740838039</c:v>
                </c:pt>
                <c:pt idx="447">
                  <c:v>-8.6251497694524613</c:v>
                </c:pt>
                <c:pt idx="448">
                  <c:v>-8.6251775644646838</c:v>
                </c:pt>
                <c:pt idx="449">
                  <c:v>-8.6252053591204767</c:v>
                </c:pt>
                <c:pt idx="450">
                  <c:v>-8.6252331534198472</c:v>
                </c:pt>
                <c:pt idx="451">
                  <c:v>-8.6252609473627952</c:v>
                </c:pt>
                <c:pt idx="452">
                  <c:v>-8.6252887409493297</c:v>
                </c:pt>
                <c:pt idx="453">
                  <c:v>-8.6253165341794436</c:v>
                </c:pt>
                <c:pt idx="454">
                  <c:v>-8.6253443270531456</c:v>
                </c:pt>
                <c:pt idx="455">
                  <c:v>-8.6253721195704376</c:v>
                </c:pt>
                <c:pt idx="456">
                  <c:v>-8.6253999117313214</c:v>
                </c:pt>
                <c:pt idx="457">
                  <c:v>-8.6254277035358005</c:v>
                </c:pt>
                <c:pt idx="458">
                  <c:v>-8.625455494983882</c:v>
                </c:pt>
                <c:pt idx="459">
                  <c:v>-8.625483286075557</c:v>
                </c:pt>
                <c:pt idx="460">
                  <c:v>-8.6255110768108381</c:v>
                </c:pt>
                <c:pt idx="461">
                  <c:v>-8.6255388671897251</c:v>
                </c:pt>
                <c:pt idx="462">
                  <c:v>-8.625566657212218</c:v>
                </c:pt>
                <c:pt idx="463">
                  <c:v>-8.6255944468783241</c:v>
                </c:pt>
                <c:pt idx="464">
                  <c:v>-8.6256222361880432</c:v>
                </c:pt>
                <c:pt idx="465">
                  <c:v>-8.6256500251413861</c:v>
                </c:pt>
                <c:pt idx="466">
                  <c:v>-8.6256778137383439</c:v>
                </c:pt>
                <c:pt idx="467">
                  <c:v>-8.6257056019789236</c:v>
                </c:pt>
                <c:pt idx="468">
                  <c:v>-8.6257333898631288</c:v>
                </c:pt>
                <c:pt idx="469">
                  <c:v>-8.625761177390963</c:v>
                </c:pt>
                <c:pt idx="470">
                  <c:v>-8.6257889645624264</c:v>
                </c:pt>
                <c:pt idx="471">
                  <c:v>-8.6258167513775241</c:v>
                </c:pt>
                <c:pt idx="472">
                  <c:v>-8.6258445378362545</c:v>
                </c:pt>
                <c:pt idx="473">
                  <c:v>-8.6258723239386299</c:v>
                </c:pt>
                <c:pt idx="474">
                  <c:v>-8.6259001096846468</c:v>
                </c:pt>
                <c:pt idx="475">
                  <c:v>-8.6259278950743017</c:v>
                </c:pt>
                <c:pt idx="476">
                  <c:v>-8.6259556801076087</c:v>
                </c:pt>
                <c:pt idx="477">
                  <c:v>-8.6259834647845643</c:v>
                </c:pt>
                <c:pt idx="478">
                  <c:v>-8.6260112491051721</c:v>
                </c:pt>
                <c:pt idx="479">
                  <c:v>-8.6260390330694303</c:v>
                </c:pt>
                <c:pt idx="480">
                  <c:v>-8.6260668166773495</c:v>
                </c:pt>
                <c:pt idx="481">
                  <c:v>-8.6260945999289316</c:v>
                </c:pt>
                <c:pt idx="482">
                  <c:v>-8.6261223828241782</c:v>
                </c:pt>
                <c:pt idx="483">
                  <c:v>-8.6261501653630859</c:v>
                </c:pt>
                <c:pt idx="484">
                  <c:v>-8.626177947545667</c:v>
                </c:pt>
                <c:pt idx="485">
                  <c:v>-8.6262057293719199</c:v>
                </c:pt>
                <c:pt idx="486">
                  <c:v>-8.626233510841848</c:v>
                </c:pt>
                <c:pt idx="487">
                  <c:v>-8.6262612919554513</c:v>
                </c:pt>
                <c:pt idx="488">
                  <c:v>-8.6262890727127317</c:v>
                </c:pt>
                <c:pt idx="489">
                  <c:v>-8.6263168531136998</c:v>
                </c:pt>
                <c:pt idx="490">
                  <c:v>-8.6263446331583538</c:v>
                </c:pt>
                <c:pt idx="491">
                  <c:v>-8.6263724128466901</c:v>
                </c:pt>
                <c:pt idx="492">
                  <c:v>-8.6264001921787177</c:v>
                </c:pt>
                <c:pt idx="493">
                  <c:v>-8.6264279711544454</c:v>
                </c:pt>
                <c:pt idx="494">
                  <c:v>-8.6264557497738608</c:v>
                </c:pt>
                <c:pt idx="495">
                  <c:v>-8.6264835280369834</c:v>
                </c:pt>
                <c:pt idx="496">
                  <c:v>-8.6265113059438026</c:v>
                </c:pt>
                <c:pt idx="497">
                  <c:v>-8.6265390834943272</c:v>
                </c:pt>
                <c:pt idx="498">
                  <c:v>-8.6265668606885608</c:v>
                </c:pt>
                <c:pt idx="499">
                  <c:v>-8.6265946375264999</c:v>
                </c:pt>
                <c:pt idx="500">
                  <c:v>-8.6266224140081551</c:v>
                </c:pt>
                <c:pt idx="501">
                  <c:v>-8.6266501901335282</c:v>
                </c:pt>
                <c:pt idx="502">
                  <c:v>-8.6266779659026191</c:v>
                </c:pt>
                <c:pt idx="503">
                  <c:v>-8.6267057413154262</c:v>
                </c:pt>
                <c:pt idx="504">
                  <c:v>-8.6267335163719601</c:v>
                </c:pt>
                <c:pt idx="505">
                  <c:v>-8.6267612910722189</c:v>
                </c:pt>
                <c:pt idx="506">
                  <c:v>-8.6267890654162063</c:v>
                </c:pt>
                <c:pt idx="507">
                  <c:v>-8.6268168394039293</c:v>
                </c:pt>
                <c:pt idx="508">
                  <c:v>-8.6268446130353844</c:v>
                </c:pt>
                <c:pt idx="509">
                  <c:v>-8.6268723863105787</c:v>
                </c:pt>
                <c:pt idx="510">
                  <c:v>-8.626900159229514</c:v>
                </c:pt>
                <c:pt idx="511">
                  <c:v>-8.6269279317921885</c:v>
                </c:pt>
                <c:pt idx="512">
                  <c:v>-8.6269557039986093</c:v>
                </c:pt>
                <c:pt idx="513">
                  <c:v>-8.62698347584878</c:v>
                </c:pt>
                <c:pt idx="514">
                  <c:v>-8.6270112473427005</c:v>
                </c:pt>
                <c:pt idx="515">
                  <c:v>-8.627039018480378</c:v>
                </c:pt>
                <c:pt idx="516">
                  <c:v>-8.6270667892618036</c:v>
                </c:pt>
                <c:pt idx="517">
                  <c:v>-8.6270945596870003</c:v>
                </c:pt>
                <c:pt idx="518">
                  <c:v>-8.6271223297559487</c:v>
                </c:pt>
                <c:pt idx="519">
                  <c:v>-8.6271500994686665</c:v>
                </c:pt>
                <c:pt idx="520">
                  <c:v>-8.6271778688251555</c:v>
                </c:pt>
                <c:pt idx="521">
                  <c:v>-8.6272056378254103</c:v>
                </c:pt>
                <c:pt idx="522">
                  <c:v>-8.6272334064694363</c:v>
                </c:pt>
                <c:pt idx="523">
                  <c:v>-8.6272611747572405</c:v>
                </c:pt>
                <c:pt idx="524">
                  <c:v>-8.6272889426888248</c:v>
                </c:pt>
                <c:pt idx="525">
                  <c:v>-8.6273167102641874</c:v>
                </c:pt>
                <c:pt idx="526">
                  <c:v>-8.6273444774833337</c:v>
                </c:pt>
                <c:pt idx="527">
                  <c:v>-8.6273722443462741</c:v>
                </c:pt>
                <c:pt idx="528">
                  <c:v>-8.6274000108529947</c:v>
                </c:pt>
                <c:pt idx="529">
                  <c:v>-8.6274277770035095</c:v>
                </c:pt>
                <c:pt idx="530">
                  <c:v>-8.6274555427978186</c:v>
                </c:pt>
                <c:pt idx="531">
                  <c:v>-8.627483308235929</c:v>
                </c:pt>
                <c:pt idx="532">
                  <c:v>-8.6275110733178391</c:v>
                </c:pt>
                <c:pt idx="533">
                  <c:v>-8.627538838043554</c:v>
                </c:pt>
                <c:pt idx="534">
                  <c:v>-8.6275666024130668</c:v>
                </c:pt>
                <c:pt idx="535">
                  <c:v>-8.627594366426397</c:v>
                </c:pt>
                <c:pt idx="536">
                  <c:v>-8.6276221300835356</c:v>
                </c:pt>
                <c:pt idx="537">
                  <c:v>-8.6276498933844863</c:v>
                </c:pt>
                <c:pt idx="538">
                  <c:v>-8.6276776563292543</c:v>
                </c:pt>
                <c:pt idx="539">
                  <c:v>-8.6277054189178433</c:v>
                </c:pt>
                <c:pt idx="540">
                  <c:v>-8.6277331811502567</c:v>
                </c:pt>
                <c:pt idx="541">
                  <c:v>-8.6277609430264892</c:v>
                </c:pt>
                <c:pt idx="542">
                  <c:v>-8.6277887045465516</c:v>
                </c:pt>
                <c:pt idx="543">
                  <c:v>-8.627816465710449</c:v>
                </c:pt>
                <c:pt idx="544">
                  <c:v>-8.6278442265181763</c:v>
                </c:pt>
                <c:pt idx="545">
                  <c:v>-8.6278719869697387</c:v>
                </c:pt>
                <c:pt idx="546">
                  <c:v>-8.6278997470651397</c:v>
                </c:pt>
                <c:pt idx="547">
                  <c:v>-8.6279275068043813</c:v>
                </c:pt>
                <c:pt idx="548">
                  <c:v>-8.6279552661874668</c:v>
                </c:pt>
                <c:pt idx="549">
                  <c:v>-8.6279830252144034</c:v>
                </c:pt>
                <c:pt idx="550">
                  <c:v>-8.6280107838851894</c:v>
                </c:pt>
                <c:pt idx="551">
                  <c:v>-8.6280385421998229</c:v>
                </c:pt>
                <c:pt idx="552">
                  <c:v>-8.6280663001583129</c:v>
                </c:pt>
                <c:pt idx="553">
                  <c:v>-8.6280940577606664</c:v>
                </c:pt>
                <c:pt idx="554">
                  <c:v>-8.6281218150068746</c:v>
                </c:pt>
                <c:pt idx="555">
                  <c:v>-8.6281495718969481</c:v>
                </c:pt>
                <c:pt idx="556">
                  <c:v>-8.6281773284308851</c:v>
                </c:pt>
                <c:pt idx="557">
                  <c:v>-8.6282050846086946</c:v>
                </c:pt>
                <c:pt idx="558">
                  <c:v>-8.6282328404303748</c:v>
                </c:pt>
                <c:pt idx="559">
                  <c:v>-8.6282605958959291</c:v>
                </c:pt>
                <c:pt idx="560">
                  <c:v>-8.6282883510053558</c:v>
                </c:pt>
                <c:pt idx="561">
                  <c:v>-8.6283161057586675</c:v>
                </c:pt>
                <c:pt idx="562">
                  <c:v>-8.6283438601558604</c:v>
                </c:pt>
                <c:pt idx="563">
                  <c:v>-8.62837161419694</c:v>
                </c:pt>
                <c:pt idx="564">
                  <c:v>-8.6283993678819062</c:v>
                </c:pt>
                <c:pt idx="565">
                  <c:v>-8.6284271212107662</c:v>
                </c:pt>
                <c:pt idx="566">
                  <c:v>-8.6284548741835145</c:v>
                </c:pt>
                <c:pt idx="567">
                  <c:v>-8.6284826268001655</c:v>
                </c:pt>
                <c:pt idx="568">
                  <c:v>-8.6285103790607085</c:v>
                </c:pt>
                <c:pt idx="569">
                  <c:v>-8.6285381309651523</c:v>
                </c:pt>
                <c:pt idx="570">
                  <c:v>-8.6285658825135094</c:v>
                </c:pt>
                <c:pt idx="571">
                  <c:v>-8.6285936337057692</c:v>
                </c:pt>
                <c:pt idx="572">
                  <c:v>-8.6286213845419368</c:v>
                </c:pt>
                <c:pt idx="573">
                  <c:v>-8.6286491350220231</c:v>
                </c:pt>
                <c:pt idx="574">
                  <c:v>-8.6286768851460174</c:v>
                </c:pt>
                <c:pt idx="575">
                  <c:v>-8.6287046349139374</c:v>
                </c:pt>
                <c:pt idx="576">
                  <c:v>-8.6287323843257724</c:v>
                </c:pt>
                <c:pt idx="577">
                  <c:v>-8.6287601333815296</c:v>
                </c:pt>
                <c:pt idx="578">
                  <c:v>-8.6287878820812196</c:v>
                </c:pt>
                <c:pt idx="579">
                  <c:v>-8.6288156304248353</c:v>
                </c:pt>
                <c:pt idx="580">
                  <c:v>-8.6288433784123821</c:v>
                </c:pt>
                <c:pt idx="581">
                  <c:v>-8.6288711260438653</c:v>
                </c:pt>
                <c:pt idx="582">
                  <c:v>-8.6288988733192831</c:v>
                </c:pt>
                <c:pt idx="583">
                  <c:v>-8.6289266202386425</c:v>
                </c:pt>
                <c:pt idx="584">
                  <c:v>-8.6289543668019419</c:v>
                </c:pt>
                <c:pt idx="585">
                  <c:v>-8.6289821130091919</c:v>
                </c:pt>
                <c:pt idx="586">
                  <c:v>-8.6290098588603907</c:v>
                </c:pt>
                <c:pt idx="587">
                  <c:v>-8.6290376043555366</c:v>
                </c:pt>
                <c:pt idx="588">
                  <c:v>-8.6290653494946365</c:v>
                </c:pt>
                <c:pt idx="589">
                  <c:v>-8.6290930942776942</c:v>
                </c:pt>
                <c:pt idx="590">
                  <c:v>-8.6291208387047096</c:v>
                </c:pt>
                <c:pt idx="591">
                  <c:v>-8.629148582775688</c:v>
                </c:pt>
                <c:pt idx="592">
                  <c:v>-8.6291763264906294</c:v>
                </c:pt>
                <c:pt idx="593">
                  <c:v>-8.6292040698495409</c:v>
                </c:pt>
                <c:pt idx="594">
                  <c:v>-8.6292318128524226</c:v>
                </c:pt>
                <c:pt idx="595">
                  <c:v>-8.6292595554992779</c:v>
                </c:pt>
                <c:pt idx="596">
                  <c:v>-8.6292872977901052</c:v>
                </c:pt>
                <c:pt idx="597">
                  <c:v>-8.6293150397249132</c:v>
                </c:pt>
                <c:pt idx="598">
                  <c:v>-8.6293427813037038</c:v>
                </c:pt>
                <c:pt idx="599">
                  <c:v>-8.6293705225264716</c:v>
                </c:pt>
                <c:pt idx="600">
                  <c:v>-8.6293982633932362</c:v>
                </c:pt>
                <c:pt idx="601">
                  <c:v>-8.6294260039039834</c:v>
                </c:pt>
                <c:pt idx="602">
                  <c:v>-8.6294537440587238</c:v>
                </c:pt>
                <c:pt idx="603">
                  <c:v>-8.6294814838574609</c:v>
                </c:pt>
                <c:pt idx="604">
                  <c:v>-8.6295092233001967</c:v>
                </c:pt>
                <c:pt idx="605">
                  <c:v>-8.6295369623869274</c:v>
                </c:pt>
                <c:pt idx="606">
                  <c:v>-8.629564701117669</c:v>
                </c:pt>
                <c:pt idx="607">
                  <c:v>-8.6295924394924111</c:v>
                </c:pt>
                <c:pt idx="608">
                  <c:v>-8.6296201775111623</c:v>
                </c:pt>
                <c:pt idx="609">
                  <c:v>-8.6296479151739245</c:v>
                </c:pt>
                <c:pt idx="610">
                  <c:v>-8.629675652480703</c:v>
                </c:pt>
                <c:pt idx="611">
                  <c:v>-8.6297033894314978</c:v>
                </c:pt>
                <c:pt idx="612">
                  <c:v>-8.6297311260263108</c:v>
                </c:pt>
                <c:pt idx="613">
                  <c:v>-8.6297588622651489</c:v>
                </c:pt>
                <c:pt idx="614">
                  <c:v>-8.6297865981480104</c:v>
                </c:pt>
                <c:pt idx="615">
                  <c:v>-8.6298143336748989</c:v>
                </c:pt>
                <c:pt idx="616">
                  <c:v>-8.6298420688458197</c:v>
                </c:pt>
                <c:pt idx="617">
                  <c:v>-8.6298698036607746</c:v>
                </c:pt>
                <c:pt idx="618">
                  <c:v>-8.6298975381197618</c:v>
                </c:pt>
                <c:pt idx="619">
                  <c:v>-8.6299252722227884</c:v>
                </c:pt>
                <c:pt idx="620">
                  <c:v>-8.6299530059698544</c:v>
                </c:pt>
                <c:pt idx="621">
                  <c:v>-8.6299807393609722</c:v>
                </c:pt>
                <c:pt idx="622">
                  <c:v>-8.6300084723961277</c:v>
                </c:pt>
                <c:pt idx="623">
                  <c:v>-8.6300362050753403</c:v>
                </c:pt>
                <c:pt idx="624">
                  <c:v>-8.6300639373986012</c:v>
                </c:pt>
                <c:pt idx="625">
                  <c:v>-8.6300916693659193</c:v>
                </c:pt>
                <c:pt idx="626">
                  <c:v>-8.630119400977291</c:v>
                </c:pt>
                <c:pt idx="627">
                  <c:v>-8.630147132232727</c:v>
                </c:pt>
                <c:pt idx="628">
                  <c:v>-8.6301748631322255</c:v>
                </c:pt>
                <c:pt idx="629">
                  <c:v>-8.6302025936757953</c:v>
                </c:pt>
                <c:pt idx="630">
                  <c:v>-8.6302303238634259</c:v>
                </c:pt>
                <c:pt idx="631">
                  <c:v>-8.6302580536951332</c:v>
                </c:pt>
                <c:pt idx="632">
                  <c:v>-8.6302857831709137</c:v>
                </c:pt>
                <c:pt idx="633">
                  <c:v>-8.6303135122907726</c:v>
                </c:pt>
                <c:pt idx="634">
                  <c:v>-8.6303412410547082</c:v>
                </c:pt>
                <c:pt idx="635">
                  <c:v>-8.6303689694627277</c:v>
                </c:pt>
                <c:pt idx="636">
                  <c:v>-8.6303966975148345</c:v>
                </c:pt>
                <c:pt idx="637">
                  <c:v>-8.6304244252110252</c:v>
                </c:pt>
                <c:pt idx="638">
                  <c:v>-8.6304521525513103</c:v>
                </c:pt>
                <c:pt idx="639">
                  <c:v>-8.6304798795356881</c:v>
                </c:pt>
                <c:pt idx="640">
                  <c:v>-8.6305076061641621</c:v>
                </c:pt>
                <c:pt idx="641">
                  <c:v>-8.6305353324367324</c:v>
                </c:pt>
                <c:pt idx="642">
                  <c:v>-8.6305630583534079</c:v>
                </c:pt>
                <c:pt idx="643">
                  <c:v>-8.6305907839141884</c:v>
                </c:pt>
                <c:pt idx="644">
                  <c:v>-8.6306185091190741</c:v>
                </c:pt>
                <c:pt idx="645">
                  <c:v>-8.6306462339680703</c:v>
                </c:pt>
                <c:pt idx="646">
                  <c:v>-8.6306739584611805</c:v>
                </c:pt>
                <c:pt idx="647">
                  <c:v>-8.6307016825984046</c:v>
                </c:pt>
                <c:pt idx="648">
                  <c:v>-8.6307294063797499</c:v>
                </c:pt>
                <c:pt idx="649">
                  <c:v>-8.6307571298052128</c:v>
                </c:pt>
                <c:pt idx="650">
                  <c:v>-8.6307848528747986</c:v>
                </c:pt>
                <c:pt idx="651">
                  <c:v>-8.6308125755885161</c:v>
                </c:pt>
                <c:pt idx="652">
                  <c:v>-8.6308402979463601</c:v>
                </c:pt>
                <c:pt idx="653">
                  <c:v>-8.6308680199483359</c:v>
                </c:pt>
                <c:pt idx="654">
                  <c:v>-8.6308957415944469</c:v>
                </c:pt>
                <c:pt idx="655">
                  <c:v>-8.6309234628846916</c:v>
                </c:pt>
                <c:pt idx="656">
                  <c:v>-8.630951183819084</c:v>
                </c:pt>
                <c:pt idx="657">
                  <c:v>-8.6309789043976153</c:v>
                </c:pt>
                <c:pt idx="658">
                  <c:v>-8.6310066246202908</c:v>
                </c:pt>
                <c:pt idx="659">
                  <c:v>-8.6310343444871158</c:v>
                </c:pt>
                <c:pt idx="660">
                  <c:v>-8.6310620639980957</c:v>
                </c:pt>
                <c:pt idx="661">
                  <c:v>-8.6310897831532234</c:v>
                </c:pt>
                <c:pt idx="662">
                  <c:v>-8.6311175019525095</c:v>
                </c:pt>
                <c:pt idx="663">
                  <c:v>-8.6311452203959522</c:v>
                </c:pt>
                <c:pt idx="664">
                  <c:v>-8.6311729384835623</c:v>
                </c:pt>
                <c:pt idx="665">
                  <c:v>-8.6312006562153378</c:v>
                </c:pt>
                <c:pt idx="666">
                  <c:v>-8.6312283735912736</c:v>
                </c:pt>
                <c:pt idx="667">
                  <c:v>-8.6312560906113891</c:v>
                </c:pt>
                <c:pt idx="668">
                  <c:v>-8.6312838072756701</c:v>
                </c:pt>
                <c:pt idx="669">
                  <c:v>-8.6313115235841291</c:v>
                </c:pt>
                <c:pt idx="670">
                  <c:v>-8.6313392395367678</c:v>
                </c:pt>
                <c:pt idx="671">
                  <c:v>-8.6313669551335899</c:v>
                </c:pt>
                <c:pt idx="672">
                  <c:v>-8.6313946703745899</c:v>
                </c:pt>
                <c:pt idx="673">
                  <c:v>-8.6314223852597838</c:v>
                </c:pt>
                <c:pt idx="674">
                  <c:v>-8.6314500997891646</c:v>
                </c:pt>
                <c:pt idx="675">
                  <c:v>-8.6314778139627357</c:v>
                </c:pt>
                <c:pt idx="676">
                  <c:v>-8.6315055277805062</c:v>
                </c:pt>
                <c:pt idx="677">
                  <c:v>-8.6315332412424635</c:v>
                </c:pt>
                <c:pt idx="678">
                  <c:v>-8.631560954348636</c:v>
                </c:pt>
                <c:pt idx="679">
                  <c:v>-8.6315886670990043</c:v>
                </c:pt>
                <c:pt idx="680">
                  <c:v>-8.6316163794935772</c:v>
                </c:pt>
                <c:pt idx="681">
                  <c:v>-8.6316440915323582</c:v>
                </c:pt>
                <c:pt idx="682">
                  <c:v>-8.6316718032153581</c:v>
                </c:pt>
                <c:pt idx="683">
                  <c:v>-8.6316995145425626</c:v>
                </c:pt>
                <c:pt idx="684">
                  <c:v>-8.6317272255139947</c:v>
                </c:pt>
                <c:pt idx="685">
                  <c:v>-8.6317549361296422</c:v>
                </c:pt>
                <c:pt idx="686">
                  <c:v>-8.631782646389512</c:v>
                </c:pt>
                <c:pt idx="687">
                  <c:v>-8.6318103562936024</c:v>
                </c:pt>
                <c:pt idx="688">
                  <c:v>-8.6318380658419258</c:v>
                </c:pt>
                <c:pt idx="689">
                  <c:v>-8.6318657750344787</c:v>
                </c:pt>
                <c:pt idx="690">
                  <c:v>-8.6318934838712629</c:v>
                </c:pt>
                <c:pt idx="691">
                  <c:v>-8.6319211923522818</c:v>
                </c:pt>
                <c:pt idx="692">
                  <c:v>-8.6319489004775445</c:v>
                </c:pt>
                <c:pt idx="693">
                  <c:v>-8.631976608247049</c:v>
                </c:pt>
                <c:pt idx="694">
                  <c:v>-8.6320043156607973</c:v>
                </c:pt>
                <c:pt idx="695">
                  <c:v>-8.632032022718791</c:v>
                </c:pt>
                <c:pt idx="696">
                  <c:v>-8.6320597294210337</c:v>
                </c:pt>
                <c:pt idx="697">
                  <c:v>-8.6320874357675272</c:v>
                </c:pt>
                <c:pt idx="698">
                  <c:v>-8.6321151417582822</c:v>
                </c:pt>
                <c:pt idx="699">
                  <c:v>-8.6321428473932951</c:v>
                </c:pt>
                <c:pt idx="700">
                  <c:v>-8.6321705526725623</c:v>
                </c:pt>
                <c:pt idx="701">
                  <c:v>-8.632198257596098</c:v>
                </c:pt>
                <c:pt idx="702">
                  <c:v>-8.6322259621639006</c:v>
                </c:pt>
                <c:pt idx="703">
                  <c:v>-8.6322536663759735</c:v>
                </c:pt>
                <c:pt idx="704">
                  <c:v>-8.6322813702323113</c:v>
                </c:pt>
                <c:pt idx="705">
                  <c:v>-8.6323090737329338</c:v>
                </c:pt>
                <c:pt idx="706">
                  <c:v>-8.6323367768778247</c:v>
                </c:pt>
                <c:pt idx="707">
                  <c:v>-8.6323644796669967</c:v>
                </c:pt>
                <c:pt idx="708">
                  <c:v>-8.6323921821004532</c:v>
                </c:pt>
                <c:pt idx="709">
                  <c:v>-8.6324198841781978</c:v>
                </c:pt>
                <c:pt idx="710">
                  <c:v>-8.632447585900227</c:v>
                </c:pt>
                <c:pt idx="711">
                  <c:v>-8.6324752872665513</c:v>
                </c:pt>
                <c:pt idx="712">
                  <c:v>-8.6325029882771656</c:v>
                </c:pt>
                <c:pt idx="713">
                  <c:v>-8.6325306889320732</c:v>
                </c:pt>
                <c:pt idx="714">
                  <c:v>-8.6325583892312885</c:v>
                </c:pt>
                <c:pt idx="715">
                  <c:v>-8.632586089174799</c:v>
                </c:pt>
                <c:pt idx="716">
                  <c:v>-8.6326137887626189</c:v>
                </c:pt>
                <c:pt idx="717">
                  <c:v>-8.6326414879947464</c:v>
                </c:pt>
                <c:pt idx="718">
                  <c:v>-8.6326691868711816</c:v>
                </c:pt>
                <c:pt idx="719">
                  <c:v>-8.6326968853919315</c:v>
                </c:pt>
                <c:pt idx="720">
                  <c:v>-8.6327245835569943</c:v>
                </c:pt>
                <c:pt idx="721">
                  <c:v>-8.6327522813663808</c:v>
                </c:pt>
                <c:pt idx="722">
                  <c:v>-8.6327799788200856</c:v>
                </c:pt>
                <c:pt idx="723">
                  <c:v>-8.6328076759181087</c:v>
                </c:pt>
                <c:pt idx="724">
                  <c:v>-8.6328353726604679</c:v>
                </c:pt>
                <c:pt idx="725">
                  <c:v>-8.6328630690471524</c:v>
                </c:pt>
                <c:pt idx="726">
                  <c:v>-8.6328907650781694</c:v>
                </c:pt>
                <c:pt idx="727">
                  <c:v>-8.632918460753519</c:v>
                </c:pt>
                <c:pt idx="728">
                  <c:v>-8.6329461560732099</c:v>
                </c:pt>
                <c:pt idx="729">
                  <c:v>-8.6329738510372405</c:v>
                </c:pt>
                <c:pt idx="730">
                  <c:v>-8.6330015456456124</c:v>
                </c:pt>
                <c:pt idx="731">
                  <c:v>-8.6330292398983328</c:v>
                </c:pt>
                <c:pt idx="732">
                  <c:v>-8.6330569337954</c:v>
                </c:pt>
                <c:pt idx="733">
                  <c:v>-8.6330846273368174</c:v>
                </c:pt>
                <c:pt idx="734">
                  <c:v>-8.6331123205225904</c:v>
                </c:pt>
                <c:pt idx="735">
                  <c:v>-8.6331400133527225</c:v>
                </c:pt>
                <c:pt idx="736">
                  <c:v>-8.6331677058272103</c:v>
                </c:pt>
                <c:pt idx="737">
                  <c:v>-8.6331953979460607</c:v>
                </c:pt>
                <c:pt idx="738">
                  <c:v>-8.633223089709281</c:v>
                </c:pt>
                <c:pt idx="739">
                  <c:v>-8.6332507811168622</c:v>
                </c:pt>
                <c:pt idx="740">
                  <c:v>-8.6332784721688203</c:v>
                </c:pt>
                <c:pt idx="741">
                  <c:v>-8.63330616286515</c:v>
                </c:pt>
                <c:pt idx="742">
                  <c:v>-8.6333338532058548</c:v>
                </c:pt>
                <c:pt idx="743">
                  <c:v>-8.6333615431909365</c:v>
                </c:pt>
                <c:pt idx="744">
                  <c:v>-8.6333892328204023</c:v>
                </c:pt>
                <c:pt idx="745">
                  <c:v>-8.633416922094252</c:v>
                </c:pt>
                <c:pt idx="746">
                  <c:v>-8.6334446110124912</c:v>
                </c:pt>
                <c:pt idx="747">
                  <c:v>-8.6334722995751161</c:v>
                </c:pt>
                <c:pt idx="748">
                  <c:v>-8.6334999877821375</c:v>
                </c:pt>
                <c:pt idx="749">
                  <c:v>-8.6335276756335499</c:v>
                </c:pt>
                <c:pt idx="750">
                  <c:v>-8.6335553631293624</c:v>
                </c:pt>
                <c:pt idx="751">
                  <c:v>-8.6335830502695732</c:v>
                </c:pt>
                <c:pt idx="752">
                  <c:v>-8.6336107370541928</c:v>
                </c:pt>
                <c:pt idx="753">
                  <c:v>-8.6336384234832177</c:v>
                </c:pt>
                <c:pt idx="754">
                  <c:v>-8.6336661095566498</c:v>
                </c:pt>
                <c:pt idx="755">
                  <c:v>-8.6336937952744925</c:v>
                </c:pt>
                <c:pt idx="756">
                  <c:v>-8.633721480636753</c:v>
                </c:pt>
                <c:pt idx="757">
                  <c:v>-8.633749165643426</c:v>
                </c:pt>
                <c:pt idx="758">
                  <c:v>-8.6337768502945291</c:v>
                </c:pt>
                <c:pt idx="759">
                  <c:v>-8.6338045345900447</c:v>
                </c:pt>
                <c:pt idx="760">
                  <c:v>-8.6338322185299905</c:v>
                </c:pt>
                <c:pt idx="761">
                  <c:v>-8.6338599021143629</c:v>
                </c:pt>
                <c:pt idx="762">
                  <c:v>-8.6338875853431656</c:v>
                </c:pt>
                <c:pt idx="763">
                  <c:v>-8.6339152682164038</c:v>
                </c:pt>
                <c:pt idx="764">
                  <c:v>-8.6339429507340792</c:v>
                </c:pt>
                <c:pt idx="765">
                  <c:v>-8.6339706328961956</c:v>
                </c:pt>
                <c:pt idx="766">
                  <c:v>-8.6339983147027475</c:v>
                </c:pt>
                <c:pt idx="767">
                  <c:v>-8.6340259961537491</c:v>
                </c:pt>
                <c:pt idx="768">
                  <c:v>-8.6340536772491969</c:v>
                </c:pt>
                <c:pt idx="769">
                  <c:v>-8.6340813579890945</c:v>
                </c:pt>
                <c:pt idx="770">
                  <c:v>-8.6341090383734453</c:v>
                </c:pt>
                <c:pt idx="771">
                  <c:v>-8.6341367184022495</c:v>
                </c:pt>
                <c:pt idx="772">
                  <c:v>-8.6341643980755158</c:v>
                </c:pt>
                <c:pt idx="773">
                  <c:v>-8.6341920773932408</c:v>
                </c:pt>
                <c:pt idx="774">
                  <c:v>-8.634219756355435</c:v>
                </c:pt>
                <c:pt idx="775">
                  <c:v>-8.6342474349620897</c:v>
                </c:pt>
                <c:pt idx="776">
                  <c:v>-8.6342751132132189</c:v>
                </c:pt>
                <c:pt idx="777">
                  <c:v>-8.6343027911088193</c:v>
                </c:pt>
                <c:pt idx="778">
                  <c:v>-8.6343304686488924</c:v>
                </c:pt>
                <c:pt idx="779">
                  <c:v>-8.6343581458334402</c:v>
                </c:pt>
                <c:pt idx="780">
                  <c:v>-8.6343858226624732</c:v>
                </c:pt>
                <c:pt idx="781">
                  <c:v>-8.634413499135988</c:v>
                </c:pt>
                <c:pt idx="782">
                  <c:v>-8.634441175253988</c:v>
                </c:pt>
                <c:pt idx="783">
                  <c:v>-8.6344688510164751</c:v>
                </c:pt>
                <c:pt idx="784">
                  <c:v>-8.6344965264234563</c:v>
                </c:pt>
                <c:pt idx="785">
                  <c:v>-8.6345242014749282</c:v>
                </c:pt>
                <c:pt idx="786">
                  <c:v>-8.6345518761709048</c:v>
                </c:pt>
                <c:pt idx="787">
                  <c:v>-8.6345795505113738</c:v>
                </c:pt>
                <c:pt idx="788">
                  <c:v>-8.6346072244963477</c:v>
                </c:pt>
                <c:pt idx="789">
                  <c:v>-8.6346348981258263</c:v>
                </c:pt>
                <c:pt idx="790">
                  <c:v>-8.6346625713998133</c:v>
                </c:pt>
                <c:pt idx="791">
                  <c:v>-8.6346902443183122</c:v>
                </c:pt>
                <c:pt idx="792">
                  <c:v>-8.6347179168813213</c:v>
                </c:pt>
                <c:pt idx="793">
                  <c:v>-8.6347455890888511</c:v>
                </c:pt>
                <c:pt idx="794">
                  <c:v>-8.6347732609408947</c:v>
                </c:pt>
                <c:pt idx="795">
                  <c:v>-8.6348009324374608</c:v>
                </c:pt>
                <c:pt idx="796">
                  <c:v>-8.6348286035785513</c:v>
                </c:pt>
                <c:pt idx="797">
                  <c:v>-8.6348562743641732</c:v>
                </c:pt>
                <c:pt idx="798">
                  <c:v>-8.6348839447943195</c:v>
                </c:pt>
                <c:pt idx="799">
                  <c:v>-8.6349116148690044</c:v>
                </c:pt>
                <c:pt idx="800">
                  <c:v>-8.6349392845882207</c:v>
                </c:pt>
                <c:pt idx="801">
                  <c:v>-8.6349669539519738</c:v>
                </c:pt>
                <c:pt idx="802">
                  <c:v>-8.6349946229602743</c:v>
                </c:pt>
                <c:pt idx="803">
                  <c:v>-8.6350222916131116</c:v>
                </c:pt>
                <c:pt idx="804">
                  <c:v>-8.6350499599105</c:v>
                </c:pt>
                <c:pt idx="805">
                  <c:v>-8.6350776278524339</c:v>
                </c:pt>
                <c:pt idx="806">
                  <c:v>-8.6351052954389207</c:v>
                </c:pt>
                <c:pt idx="807">
                  <c:v>-8.635132962669962</c:v>
                </c:pt>
                <c:pt idx="808">
                  <c:v>-8.6351606295455614</c:v>
                </c:pt>
                <c:pt idx="809">
                  <c:v>-8.6351882960657171</c:v>
                </c:pt>
                <c:pt idx="810">
                  <c:v>-8.6352159622304381</c:v>
                </c:pt>
                <c:pt idx="811">
                  <c:v>-8.6352436280397278</c:v>
                </c:pt>
                <c:pt idx="812">
                  <c:v>-8.6352712934935809</c:v>
                </c:pt>
                <c:pt idx="813">
                  <c:v>-8.6352989585920099</c:v>
                </c:pt>
                <c:pt idx="814">
                  <c:v>-8.6353266233350112</c:v>
                </c:pt>
                <c:pt idx="815">
                  <c:v>-8.6353542877225866</c:v>
                </c:pt>
                <c:pt idx="816">
                  <c:v>-8.635381951754745</c:v>
                </c:pt>
                <c:pt idx="817">
                  <c:v>-8.635409615431481</c:v>
                </c:pt>
                <c:pt idx="818">
                  <c:v>-8.6354372787528053</c:v>
                </c:pt>
                <c:pt idx="819">
                  <c:v>-8.6354649417187144</c:v>
                </c:pt>
                <c:pt idx="820">
                  <c:v>-8.63549260432921</c:v>
                </c:pt>
                <c:pt idx="821">
                  <c:v>-8.6355202665843063</c:v>
                </c:pt>
                <c:pt idx="822">
                  <c:v>-8.6355479284839962</c:v>
                </c:pt>
                <c:pt idx="823">
                  <c:v>-8.6355755900282869</c:v>
                </c:pt>
                <c:pt idx="824">
                  <c:v>-8.6356032512171765</c:v>
                </c:pt>
                <c:pt idx="825">
                  <c:v>-8.6356309120506687</c:v>
                </c:pt>
                <c:pt idx="826">
                  <c:v>-8.6356585725287669</c:v>
                </c:pt>
                <c:pt idx="827">
                  <c:v>-8.6356862326514765</c:v>
                </c:pt>
                <c:pt idx="828">
                  <c:v>-8.6357138924187993</c:v>
                </c:pt>
                <c:pt idx="829">
                  <c:v>-8.6357415518307405</c:v>
                </c:pt>
                <c:pt idx="830">
                  <c:v>-8.6357692108872932</c:v>
                </c:pt>
                <c:pt idx="831">
                  <c:v>-8.6357968695884679</c:v>
                </c:pt>
                <c:pt idx="832">
                  <c:v>-8.6358245279342665</c:v>
                </c:pt>
                <c:pt idx="833">
                  <c:v>-8.6358521859246924</c:v>
                </c:pt>
                <c:pt idx="834">
                  <c:v>-8.6358798435597457</c:v>
                </c:pt>
                <c:pt idx="835">
                  <c:v>-8.6359075008394299</c:v>
                </c:pt>
                <c:pt idx="836">
                  <c:v>-8.6359351577637486</c:v>
                </c:pt>
                <c:pt idx="837">
                  <c:v>-8.6359628143327072</c:v>
                </c:pt>
                <c:pt idx="838">
                  <c:v>-8.6359904705463038</c:v>
                </c:pt>
                <c:pt idx="839">
                  <c:v>-8.6360181264045419</c:v>
                </c:pt>
                <c:pt idx="840">
                  <c:v>-8.6360457819074234</c:v>
                </c:pt>
                <c:pt idx="841">
                  <c:v>-8.6360734370549519</c:v>
                </c:pt>
                <c:pt idx="842">
                  <c:v>-8.6361010918471344</c:v>
                </c:pt>
                <c:pt idx="843">
                  <c:v>-8.6361287462839726</c:v>
                </c:pt>
                <c:pt idx="844">
                  <c:v>-8.6361564003654667</c:v>
                </c:pt>
                <c:pt idx="845">
                  <c:v>-8.6361840540916166</c:v>
                </c:pt>
                <c:pt idx="846">
                  <c:v>-8.6362117074624258</c:v>
                </c:pt>
                <c:pt idx="847">
                  <c:v>-8.6362393604779051</c:v>
                </c:pt>
                <c:pt idx="848">
                  <c:v>-8.636267013138049</c:v>
                </c:pt>
                <c:pt idx="849">
                  <c:v>-8.6362946654428647</c:v>
                </c:pt>
                <c:pt idx="850">
                  <c:v>-8.6363223173923522</c:v>
                </c:pt>
                <c:pt idx="851">
                  <c:v>-8.6363499689865133</c:v>
                </c:pt>
                <c:pt idx="852">
                  <c:v>-8.636377620225355</c:v>
                </c:pt>
                <c:pt idx="853">
                  <c:v>-8.6364052711088757</c:v>
                </c:pt>
                <c:pt idx="854">
                  <c:v>-8.6364329216370788</c:v>
                </c:pt>
                <c:pt idx="855">
                  <c:v>-8.6364605718099732</c:v>
                </c:pt>
                <c:pt idx="856">
                  <c:v>-8.63648822162755</c:v>
                </c:pt>
                <c:pt idx="857">
                  <c:v>-8.6365158710898271</c:v>
                </c:pt>
                <c:pt idx="858">
                  <c:v>-8.6365435201967919</c:v>
                </c:pt>
                <c:pt idx="859">
                  <c:v>-8.6365711689484588</c:v>
                </c:pt>
                <c:pt idx="860">
                  <c:v>-8.6365988173448223</c:v>
                </c:pt>
                <c:pt idx="861">
                  <c:v>-8.6366264653858895</c:v>
                </c:pt>
                <c:pt idx="862">
                  <c:v>-8.6366541130716641</c:v>
                </c:pt>
                <c:pt idx="863">
                  <c:v>-8.6366817604021424</c:v>
                </c:pt>
                <c:pt idx="864">
                  <c:v>-8.6367094073773387</c:v>
                </c:pt>
                <c:pt idx="865">
                  <c:v>-8.6367370539972477</c:v>
                </c:pt>
                <c:pt idx="866">
                  <c:v>-8.6367647002618693</c:v>
                </c:pt>
                <c:pt idx="867">
                  <c:v>-8.6367923461712142</c:v>
                </c:pt>
                <c:pt idx="868">
                  <c:v>-8.6368199917252806</c:v>
                </c:pt>
                <c:pt idx="869">
                  <c:v>-8.6368476369240685</c:v>
                </c:pt>
                <c:pt idx="870">
                  <c:v>-8.6368752817675851</c:v>
                </c:pt>
                <c:pt idx="871">
                  <c:v>-8.6369029262558374</c:v>
                </c:pt>
                <c:pt idx="872">
                  <c:v>-8.6369305703888148</c:v>
                </c:pt>
                <c:pt idx="873">
                  <c:v>-8.6369582141665369</c:v>
                </c:pt>
                <c:pt idx="874">
                  <c:v>-8.6369858575889911</c:v>
                </c:pt>
                <c:pt idx="875">
                  <c:v>-8.6370135006561881</c:v>
                </c:pt>
                <c:pt idx="876">
                  <c:v>-8.637041143368128</c:v>
                </c:pt>
                <c:pt idx="877">
                  <c:v>-8.6370687857248161</c:v>
                </c:pt>
                <c:pt idx="878">
                  <c:v>-8.6370964277262523</c:v>
                </c:pt>
                <c:pt idx="879">
                  <c:v>-8.6371240693724456</c:v>
                </c:pt>
                <c:pt idx="880">
                  <c:v>-8.6371517106633924</c:v>
                </c:pt>
                <c:pt idx="881">
                  <c:v>-8.6371793515990927</c:v>
                </c:pt>
                <c:pt idx="882">
                  <c:v>-8.6372069921795571</c:v>
                </c:pt>
                <c:pt idx="883">
                  <c:v>-8.637234632404784</c:v>
                </c:pt>
                <c:pt idx="884">
                  <c:v>-8.6372622722747749</c:v>
                </c:pt>
                <c:pt idx="885">
                  <c:v>-8.6372899117895425</c:v>
                </c:pt>
                <c:pt idx="886">
                  <c:v>-8.6373175509490761</c:v>
                </c:pt>
                <c:pt idx="887">
                  <c:v>-8.6373451897533826</c:v>
                </c:pt>
                <c:pt idx="888">
                  <c:v>-8.6373728282024711</c:v>
                </c:pt>
                <c:pt idx="889">
                  <c:v>-8.637400466296338</c:v>
                </c:pt>
                <c:pt idx="890">
                  <c:v>-8.637428104034985</c:v>
                </c:pt>
                <c:pt idx="891">
                  <c:v>-8.6374557414184228</c:v>
                </c:pt>
                <c:pt idx="892">
                  <c:v>-8.6374833784466425</c:v>
                </c:pt>
                <c:pt idx="893">
                  <c:v>-8.637511015119653</c:v>
                </c:pt>
                <c:pt idx="894">
                  <c:v>-8.6375386514374615</c:v>
                </c:pt>
                <c:pt idx="895">
                  <c:v>-8.6375662874000643</c:v>
                </c:pt>
                <c:pt idx="896">
                  <c:v>-8.6375939230074668</c:v>
                </c:pt>
                <c:pt idx="897">
                  <c:v>-8.6376215582596725</c:v>
                </c:pt>
                <c:pt idx="898">
                  <c:v>-8.6376491931566814</c:v>
                </c:pt>
                <c:pt idx="899">
                  <c:v>-8.6376768276984972</c:v>
                </c:pt>
                <c:pt idx="900">
                  <c:v>-8.6377044618851215</c:v>
                </c:pt>
                <c:pt idx="901">
                  <c:v>-8.6377320957165598</c:v>
                </c:pt>
                <c:pt idx="902">
                  <c:v>-8.637759729192819</c:v>
                </c:pt>
                <c:pt idx="903">
                  <c:v>-8.6377873623138886</c:v>
                </c:pt>
                <c:pt idx="904">
                  <c:v>-8.6378149950797809</c:v>
                </c:pt>
                <c:pt idx="905">
                  <c:v>-8.6378426274905031</c:v>
                </c:pt>
                <c:pt idx="906">
                  <c:v>-8.6378702595460428</c:v>
                </c:pt>
                <c:pt idx="907">
                  <c:v>-8.6378978912464195</c:v>
                </c:pt>
                <c:pt idx="908">
                  <c:v>-8.6379255225916225</c:v>
                </c:pt>
                <c:pt idx="909">
                  <c:v>-8.637953153581666</c:v>
                </c:pt>
                <c:pt idx="910">
                  <c:v>-8.637980784216543</c:v>
                </c:pt>
                <c:pt idx="911">
                  <c:v>-8.6380084144962623</c:v>
                </c:pt>
                <c:pt idx="912">
                  <c:v>-8.6380360444208257</c:v>
                </c:pt>
                <c:pt idx="913">
                  <c:v>-8.638063673990235</c:v>
                </c:pt>
                <c:pt idx="914">
                  <c:v>-8.6380913032044919</c:v>
                </c:pt>
                <c:pt idx="915">
                  <c:v>-8.6381189320635965</c:v>
                </c:pt>
                <c:pt idx="916">
                  <c:v>-8.6381465605675611</c:v>
                </c:pt>
                <c:pt idx="917">
                  <c:v>-8.6381741887163788</c:v>
                </c:pt>
                <c:pt idx="918">
                  <c:v>-8.6382018165100565</c:v>
                </c:pt>
                <c:pt idx="919">
                  <c:v>-8.638229443948596</c:v>
                </c:pt>
                <c:pt idx="920">
                  <c:v>-8.6382570710320046</c:v>
                </c:pt>
                <c:pt idx="921">
                  <c:v>-8.6382846977602785</c:v>
                </c:pt>
                <c:pt idx="922">
                  <c:v>-8.6383123241334197</c:v>
                </c:pt>
                <c:pt idx="923">
                  <c:v>-8.6383399501514404</c:v>
                </c:pt>
                <c:pt idx="924">
                  <c:v>-8.6383675758143337</c:v>
                </c:pt>
                <c:pt idx="925">
                  <c:v>-8.6383952011221066</c:v>
                </c:pt>
                <c:pt idx="926">
                  <c:v>-8.6384228260747609</c:v>
                </c:pt>
                <c:pt idx="927">
                  <c:v>-8.6384504506723001</c:v>
                </c:pt>
                <c:pt idx="928">
                  <c:v>-8.6384780749147279</c:v>
                </c:pt>
                <c:pt idx="929">
                  <c:v>-8.6385056988020441</c:v>
                </c:pt>
                <c:pt idx="930">
                  <c:v>-8.6385333223342524</c:v>
                </c:pt>
                <c:pt idx="931">
                  <c:v>-8.6385609455113546</c:v>
                </c:pt>
                <c:pt idx="932">
                  <c:v>-8.6385885683333594</c:v>
                </c:pt>
                <c:pt idx="933">
                  <c:v>-8.6386161908002599</c:v>
                </c:pt>
                <c:pt idx="934">
                  <c:v>-8.6386438129120666</c:v>
                </c:pt>
                <c:pt idx="935">
                  <c:v>-8.6386714346687814</c:v>
                </c:pt>
                <c:pt idx="936">
                  <c:v>-8.6386990560704042</c:v>
                </c:pt>
                <c:pt idx="937">
                  <c:v>-8.6387266771169369</c:v>
                </c:pt>
                <c:pt idx="938">
                  <c:v>-8.6387542978083864</c:v>
                </c:pt>
                <c:pt idx="939">
                  <c:v>-8.6387819181447512</c:v>
                </c:pt>
                <c:pt idx="940">
                  <c:v>-8.6388095381260346</c:v>
                </c:pt>
                <c:pt idx="941">
                  <c:v>-8.6388371577522456</c:v>
                </c:pt>
                <c:pt idx="942">
                  <c:v>-8.6388647770233788</c:v>
                </c:pt>
                <c:pt idx="943">
                  <c:v>-8.6388923959394415</c:v>
                </c:pt>
                <c:pt idx="944">
                  <c:v>-8.6389200145004335</c:v>
                </c:pt>
                <c:pt idx="945">
                  <c:v>-8.6389476327063619</c:v>
                </c:pt>
                <c:pt idx="946">
                  <c:v>-8.6389752505572268</c:v>
                </c:pt>
                <c:pt idx="947">
                  <c:v>-8.6390028680530282</c:v>
                </c:pt>
                <c:pt idx="948">
                  <c:v>-8.6390304851937785</c:v>
                </c:pt>
                <c:pt idx="949">
                  <c:v>-8.639058101979467</c:v>
                </c:pt>
                <c:pt idx="950">
                  <c:v>-8.6390857184101044</c:v>
                </c:pt>
                <c:pt idx="951">
                  <c:v>-8.6391133344856943</c:v>
                </c:pt>
                <c:pt idx="952">
                  <c:v>-8.6391409502062348</c:v>
                </c:pt>
                <c:pt idx="953">
                  <c:v>-8.639168565571735</c:v>
                </c:pt>
                <c:pt idx="954">
                  <c:v>-8.6391961805821857</c:v>
                </c:pt>
                <c:pt idx="955">
                  <c:v>-8.6392237952376085</c:v>
                </c:pt>
                <c:pt idx="956">
                  <c:v>-8.6392514095379891</c:v>
                </c:pt>
                <c:pt idx="957">
                  <c:v>-8.6392790234833381</c:v>
                </c:pt>
                <c:pt idx="958">
                  <c:v>-8.6393066370736555</c:v>
                </c:pt>
                <c:pt idx="959">
                  <c:v>-8.639334250308945</c:v>
                </c:pt>
                <c:pt idx="960">
                  <c:v>-8.6393618631892135</c:v>
                </c:pt>
                <c:pt idx="961">
                  <c:v>-8.639389475714454</c:v>
                </c:pt>
                <c:pt idx="962">
                  <c:v>-8.6394170878846843</c:v>
                </c:pt>
                <c:pt idx="963">
                  <c:v>-8.6394446996998884</c:v>
                </c:pt>
                <c:pt idx="964">
                  <c:v>-8.6394723111600822</c:v>
                </c:pt>
                <c:pt idx="965">
                  <c:v>-8.6394999222652658</c:v>
                </c:pt>
                <c:pt idx="966">
                  <c:v>-8.6395275330154409</c:v>
                </c:pt>
                <c:pt idx="967">
                  <c:v>-8.6395551434106075</c:v>
                </c:pt>
                <c:pt idx="968">
                  <c:v>-8.6395827534507745</c:v>
                </c:pt>
                <c:pt idx="969">
                  <c:v>-8.6396103631359384</c:v>
                </c:pt>
                <c:pt idx="970">
                  <c:v>-8.6396379724661063</c:v>
                </c:pt>
                <c:pt idx="971">
                  <c:v>-8.6396655814412817</c:v>
                </c:pt>
                <c:pt idx="972">
                  <c:v>-8.6396931900614611</c:v>
                </c:pt>
                <c:pt idx="973">
                  <c:v>-8.6397207983266551</c:v>
                </c:pt>
                <c:pt idx="974">
                  <c:v>-8.6397484062368637</c:v>
                </c:pt>
                <c:pt idx="975">
                  <c:v>-8.6397760137920852</c:v>
                </c:pt>
                <c:pt idx="976">
                  <c:v>-8.6398036209923283</c:v>
                </c:pt>
                <c:pt idx="977">
                  <c:v>-8.6398312278375879</c:v>
                </c:pt>
                <c:pt idx="978">
                  <c:v>-8.6398588343278817</c:v>
                </c:pt>
                <c:pt idx="979">
                  <c:v>-8.639886440463199</c:v>
                </c:pt>
                <c:pt idx="980">
                  <c:v>-8.6399140462435451</c:v>
                </c:pt>
                <c:pt idx="981">
                  <c:v>-8.6399416516689236</c:v>
                </c:pt>
                <c:pt idx="982">
                  <c:v>-8.639969256739338</c:v>
                </c:pt>
                <c:pt idx="983">
                  <c:v>-8.6399968614547937</c:v>
                </c:pt>
                <c:pt idx="984">
                  <c:v>-8.6400244658152836</c:v>
                </c:pt>
                <c:pt idx="985">
                  <c:v>-8.6400520698208236</c:v>
                </c:pt>
                <c:pt idx="986">
                  <c:v>-8.6400796734714067</c:v>
                </c:pt>
                <c:pt idx="987">
                  <c:v>-8.6401072767670435</c:v>
                </c:pt>
                <c:pt idx="988">
                  <c:v>-8.6401348797077304</c:v>
                </c:pt>
                <c:pt idx="989">
                  <c:v>-8.6401624822934693</c:v>
                </c:pt>
                <c:pt idx="990">
                  <c:v>-8.6401900845242654</c:v>
                </c:pt>
                <c:pt idx="991">
                  <c:v>-8.6402176864001277</c:v>
                </c:pt>
                <c:pt idx="992">
                  <c:v>-8.6402452879210525</c:v>
                </c:pt>
                <c:pt idx="993">
                  <c:v>-8.6402728890870417</c:v>
                </c:pt>
                <c:pt idx="994">
                  <c:v>-8.6403004898981006</c:v>
                </c:pt>
                <c:pt idx="995">
                  <c:v>-8.6403280903542274</c:v>
                </c:pt>
                <c:pt idx="996">
                  <c:v>-8.6403556904554311</c:v>
                </c:pt>
                <c:pt idx="997">
                  <c:v>-8.6403832902017115</c:v>
                </c:pt>
                <c:pt idx="998">
                  <c:v>-8.6404108895930722</c:v>
                </c:pt>
                <c:pt idx="999">
                  <c:v>-8.640438488629508</c:v>
                </c:pt>
                <c:pt idx="1000">
                  <c:v>-8.6404660873110384</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Calculs!$J$4:$J$1004</c:f>
              <c:numCache>
                <c:formatCode>0.00</c:formatCode>
                <c:ptCount val="1001"/>
                <c:pt idx="0">
                  <c:v>100.55190764607381</c:v>
                </c:pt>
                <c:pt idx="1">
                  <c:v>100.92585370536733</c:v>
                </c:pt>
                <c:pt idx="2">
                  <c:v>101.29933479085183</c:v>
                </c:pt>
                <c:pt idx="3">
                  <c:v>101.67235239427049</c:v>
                </c:pt>
                <c:pt idx="4">
                  <c:v>102.04490800055667</c:v>
                </c:pt>
                <c:pt idx="5">
                  <c:v>102.41700308787632</c:v>
                </c:pt>
                <c:pt idx="6">
                  <c:v>102.78863912766994</c:v>
                </c:pt>
                <c:pt idx="7">
                  <c:v>103.15981758469428</c:v>
                </c:pt>
                <c:pt idx="8">
                  <c:v>103.53053991706378</c:v>
                </c:pt>
                <c:pt idx="9">
                  <c:v>103.90080757629151</c:v>
                </c:pt>
                <c:pt idx="10">
                  <c:v>104.27062200733002</c:v>
                </c:pt>
                <c:pt idx="11">
                  <c:v>104.63998464656093</c:v>
                </c:pt>
                <c:pt idx="12">
                  <c:v>105.0088969198297</c:v>
                </c:pt>
                <c:pt idx="13">
                  <c:v>105.37736024462865</c:v>
                </c:pt>
                <c:pt idx="14">
                  <c:v>105.74537603223341</c:v>
                </c:pt>
                <c:pt idx="15">
                  <c:v>106.11294568773982</c:v>
                </c:pt>
                <c:pt idx="16">
                  <c:v>106.48007061010063</c:v>
                </c:pt>
                <c:pt idx="17">
                  <c:v>106.8467521921619</c:v>
                </c:pt>
                <c:pt idx="18">
                  <c:v>107.21299182069916</c:v>
                </c:pt>
                <c:pt idx="19">
                  <c:v>107.57879087645328</c:v>
                </c:pt>
                <c:pt idx="20">
                  <c:v>107.94415073416606</c:v>
                </c:pt>
                <c:pt idx="21">
                  <c:v>108.30907276364751</c:v>
                </c:pt>
                <c:pt idx="22">
                  <c:v>108.6735583308209</c:v>
                </c:pt>
                <c:pt idx="23">
                  <c:v>109.03760879668087</c:v>
                </c:pt>
                <c:pt idx="24">
                  <c:v>109.40122551627368</c:v>
                </c:pt>
                <c:pt idx="25">
                  <c:v>109.76440983873258</c:v>
                </c:pt>
                <c:pt idx="26">
                  <c:v>110.12716310731292</c:v>
                </c:pt>
                <c:pt idx="27">
                  <c:v>110.48948665942707</c:v>
                </c:pt>
                <c:pt idx="28">
                  <c:v>110.85138182667896</c:v>
                </c:pt>
                <c:pt idx="29">
                  <c:v>111.21284993489841</c:v>
                </c:pt>
                <c:pt idx="30">
                  <c:v>111.57389230417529</c:v>
                </c:pt>
                <c:pt idx="31">
                  <c:v>111.93451024889328</c:v>
                </c:pt>
                <c:pt idx="32">
                  <c:v>112.2947050777635</c:v>
                </c:pt>
                <c:pt idx="33">
                  <c:v>112.65447809385783</c:v>
                </c:pt>
                <c:pt idx="34">
                  <c:v>113.01383059464204</c:v>
                </c:pt>
                <c:pt idx="35">
                  <c:v>113.3727638720086</c:v>
                </c:pt>
                <c:pt idx="36">
                  <c:v>113.7312792123093</c:v>
                </c:pt>
                <c:pt idx="37">
                  <c:v>114.08937789638765</c:v>
                </c:pt>
                <c:pt idx="38">
                  <c:v>114.44706119961097</c:v>
                </c:pt>
                <c:pt idx="39">
                  <c:v>114.80433039190235</c:v>
                </c:pt>
                <c:pt idx="40">
                  <c:v>115.16118673777227</c:v>
                </c:pt>
                <c:pt idx="41">
                  <c:v>115.51763149635003</c:v>
                </c:pt>
                <c:pt idx="42">
                  <c:v>115.87366592141504</c:v>
                </c:pt>
                <c:pt idx="43">
                  <c:v>116.22929126142772</c:v>
                </c:pt>
                <c:pt idx="44">
                  <c:v>116.58450875956028</c:v>
                </c:pt>
                <c:pt idx="45">
                  <c:v>116.9393196537273</c:v>
                </c:pt>
                <c:pt idx="46">
                  <c:v>117.29372517661598</c:v>
                </c:pt>
                <c:pt idx="47">
                  <c:v>117.6477265557163</c:v>
                </c:pt>
                <c:pt idx="48">
                  <c:v>118.00132501335088</c:v>
                </c:pt>
                <c:pt idx="49">
                  <c:v>118.35452176670459</c:v>
                </c:pt>
                <c:pt idx="50">
                  <c:v>118.70731802785411</c:v>
                </c:pt>
                <c:pt idx="51">
                  <c:v>119.05971500379711</c:v>
                </c:pt>
                <c:pt idx="52">
                  <c:v>119.41171389648126</c:v>
                </c:pt>
                <c:pt idx="53">
                  <c:v>119.76331590283313</c:v>
                </c:pt>
                <c:pt idx="54">
                  <c:v>120.11452221478673</c:v>
                </c:pt>
                <c:pt idx="55">
                  <c:v>120.46533401931198</c:v>
                </c:pt>
                <c:pt idx="56">
                  <c:v>120.81575249844292</c:v>
                </c:pt>
                <c:pt idx="57">
                  <c:v>121.16577882930569</c:v>
                </c:pt>
                <c:pt idx="58">
                  <c:v>121.51541418414639</c:v>
                </c:pt>
                <c:pt idx="59">
                  <c:v>121.86465973035865</c:v>
                </c:pt>
                <c:pt idx="60">
                  <c:v>122.21351663051111</c:v>
                </c:pt>
                <c:pt idx="61">
                  <c:v>122.56198604237458</c:v>
                </c:pt>
                <c:pt idx="62">
                  <c:v>122.91006911894915</c:v>
                </c:pt>
                <c:pt idx="63">
                  <c:v>123.25776700849097</c:v>
                </c:pt>
                <c:pt idx="64">
                  <c:v>123.60508085453895</c:v>
                </c:pt>
                <c:pt idx="65">
                  <c:v>123.95201179594123</c:v>
                </c:pt>
                <c:pt idx="66">
                  <c:v>124.29856096688142</c:v>
                </c:pt>
                <c:pt idx="67">
                  <c:v>124.64472949690477</c:v>
                </c:pt>
                <c:pt idx="68">
                  <c:v>124.99051851094404</c:v>
                </c:pt>
                <c:pt idx="69">
                  <c:v>125.33592912934523</c:v>
                </c:pt>
                <c:pt idx="70">
                  <c:v>125.68096246789318</c:v>
                </c:pt>
                <c:pt idx="71">
                  <c:v>126.02561963783691</c:v>
                </c:pt>
                <c:pt idx="72">
                  <c:v>126.36990174591486</c:v>
                </c:pt>
                <c:pt idx="73">
                  <c:v>126.71380989437986</c:v>
                </c:pt>
                <c:pt idx="74">
                  <c:v>127.05734518102408</c:v>
                </c:pt>
                <c:pt idx="75">
                  <c:v>127.40050869920358</c:v>
                </c:pt>
                <c:pt idx="76">
                  <c:v>127.74330153786298</c:v>
                </c:pt>
                <c:pt idx="77">
                  <c:v>128.08572478155966</c:v>
                </c:pt>
                <c:pt idx="78">
                  <c:v>128.42777951048802</c:v>
                </c:pt>
                <c:pt idx="79">
                  <c:v>128.76946680050344</c:v>
                </c:pt>
                <c:pt idx="80">
                  <c:v>129.11078772314619</c:v>
                </c:pt>
                <c:pt idx="81">
                  <c:v>129.45174334566502</c:v>
                </c:pt>
                <c:pt idx="82">
                  <c:v>129.79233473104077</c:v>
                </c:pt>
                <c:pt idx="83">
                  <c:v>130.13256293800964</c:v>
                </c:pt>
                <c:pt idx="84">
                  <c:v>130.47242902108644</c:v>
                </c:pt>
                <c:pt idx="85">
                  <c:v>130.81193403058762</c:v>
                </c:pt>
                <c:pt idx="86">
                  <c:v>131.15107901265418</c:v>
                </c:pt>
                <c:pt idx="87">
                  <c:v>131.4898650092743</c:v>
                </c:pt>
                <c:pt idx="88">
                  <c:v>131.828293058306</c:v>
                </c:pt>
                <c:pt idx="89">
                  <c:v>132.16636419349956</c:v>
                </c:pt>
                <c:pt idx="90">
                  <c:v>132.5040794445197</c:v>
                </c:pt>
                <c:pt idx="91">
                  <c:v>132.84143983696782</c:v>
                </c:pt>
                <c:pt idx="92">
                  <c:v>133.17844639240386</c:v>
                </c:pt>
                <c:pt idx="93">
                  <c:v>133.51510012836815</c:v>
                </c:pt>
                <c:pt idx="94">
                  <c:v>133.8514020584031</c:v>
                </c:pt>
                <c:pt idx="95">
                  <c:v>134.18735319207471</c:v>
                </c:pt>
                <c:pt idx="96">
                  <c:v>134.52295453499397</c:v>
                </c:pt>
                <c:pt idx="97">
                  <c:v>134.85820708883804</c:v>
                </c:pt>
                <c:pt idx="98">
                  <c:v>135.19311185137138</c:v>
                </c:pt>
                <c:pt idx="99">
                  <c:v>135.52766981646676</c:v>
                </c:pt>
                <c:pt idx="100">
                  <c:v>135.86188197412594</c:v>
                </c:pt>
                <c:pt idx="101">
                  <c:v>139.18506052527101</c:v>
                </c:pt>
                <c:pt idx="102">
                  <c:v>142.47429287036471</c:v>
                </c:pt>
                <c:pt idx="103">
                  <c:v>145.73053387857243</c:v>
                </c:pt>
                <c:pt idx="104">
                  <c:v>148.95470227547415</c:v>
                </c:pt>
                <c:pt idx="105">
                  <c:v>152.14768250434443</c:v>
                </c:pt>
                <c:pt idx="106">
                  <c:v>155.31032646895665</c:v>
                </c:pt>
                <c:pt idx="107">
                  <c:v>158.44345516689319</c:v>
                </c:pt>
                <c:pt idx="108">
                  <c:v>161.54786022155599</c:v>
                </c:pt>
                <c:pt idx="109">
                  <c:v>164.6243053203618</c:v>
                </c:pt>
                <c:pt idx="110">
                  <c:v>167.67352756596662</c:v>
                </c:pt>
                <c:pt idx="111">
                  <c:v>170.69623874678561</c:v>
                </c:pt>
                <c:pt idx="112">
                  <c:v>173.69312653255162</c:v>
                </c:pt>
                <c:pt idx="113">
                  <c:v>176.66485560018222</c:v>
                </c:pt>
                <c:pt idx="114">
                  <c:v>179.61206869479562</c:v>
                </c:pt>
                <c:pt idx="115">
                  <c:v>182.53538763032586</c:v>
                </c:pt>
                <c:pt idx="116">
                  <c:v>185.43541423383371</c:v>
                </c:pt>
                <c:pt idx="117">
                  <c:v>188.31273123728724</c:v>
                </c:pt>
                <c:pt idx="118">
                  <c:v>191.16790312029181</c:v>
                </c:pt>
                <c:pt idx="119">
                  <c:v>194.00147690698219</c:v>
                </c:pt>
                <c:pt idx="120">
                  <c:v>196.81398292004411</c:v>
                </c:pt>
                <c:pt idx="121">
                  <c:v>199.60593549460953</c:v>
                </c:pt>
                <c:pt idx="122">
                  <c:v>202.37783365456511</c:v>
                </c:pt>
                <c:pt idx="123">
                  <c:v>205.130161753626</c:v>
                </c:pt>
                <c:pt idx="124">
                  <c:v>207.8633900833552</c:v>
                </c:pt>
                <c:pt idx="125">
                  <c:v>210.57797545015134</c:v>
                </c:pt>
                <c:pt idx="126">
                  <c:v>213.27436172308254</c:v>
                </c:pt>
                <c:pt idx="127">
                  <c:v>215.95298035431091</c:v>
                </c:pt>
                <c:pt idx="128">
                  <c:v>218.61425087372962</c:v>
                </c:pt>
                <c:pt idx="129">
                  <c:v>221.25858135932148</c:v>
                </c:pt>
                <c:pt idx="130">
                  <c:v>223.88636888464359</c:v>
                </c:pt>
                <c:pt idx="131">
                  <c:v>226.49799994474643</c:v>
                </c:pt>
                <c:pt idx="132">
                  <c:v>229.0938508617472</c:v>
                </c:pt>
                <c:pt idx="133">
                  <c:v>231.67428817119421</c:v>
                </c:pt>
                <c:pt idx="134">
                  <c:v>234.23966899028343</c:v>
                </c:pt>
                <c:pt idx="135">
                  <c:v>236.79034136891792</c:v>
                </c:pt>
                <c:pt idx="136">
                  <c:v>239.32664462453445</c:v>
                </c:pt>
                <c:pt idx="137">
                  <c:v>241.84890966156186</c:v>
                </c:pt>
                <c:pt idx="138">
                  <c:v>244.35745927631802</c:v>
                </c:pt>
                <c:pt idx="139">
                  <c:v>246.85260844810043</c:v>
                </c:pt>
                <c:pt idx="140">
                  <c:v>249.33466461717578</c:v>
                </c:pt>
                <c:pt idx="141">
                  <c:v>251.80392795032816</c:v>
                </c:pt>
                <c:pt idx="142">
                  <c:v>254.26069159458282</c:v>
                </c:pt>
                <c:pt idx="143">
                  <c:v>256.70524191968178</c:v>
                </c:pt>
                <c:pt idx="144">
                  <c:v>259.13785874985075</c:v>
                </c:pt>
                <c:pt idx="145">
                  <c:v>261.55881558536072</c:v>
                </c:pt>
                <c:pt idx="146">
                  <c:v>263.96837981435442</c:v>
                </c:pt>
                <c:pt idx="147">
                  <c:v>266.3668129153773</c:v>
                </c:pt>
                <c:pt idx="148">
                  <c:v>268.75437065102165</c:v>
                </c:pt>
                <c:pt idx="149">
                  <c:v>271.13130325306571</c:v>
                </c:pt>
                <c:pt idx="150">
                  <c:v>273.49785559946184</c:v>
                </c:pt>
                <c:pt idx="151">
                  <c:v>275.85426738350333</c:v>
                </c:pt>
                <c:pt idx="152">
                  <c:v>278.20077327547398</c:v>
                </c:pt>
                <c:pt idx="153">
                  <c:v>280.5376030770629</c:v>
                </c:pt>
                <c:pt idx="154">
                  <c:v>282.86498186880226</c:v>
                </c:pt>
                <c:pt idx="155">
                  <c:v>285.18313015076603</c:v>
                </c:pt>
                <c:pt idx="156">
                  <c:v>287.49226397674522</c:v>
                </c:pt>
                <c:pt idx="157">
                  <c:v>289.7925950820952</c:v>
                </c:pt>
                <c:pt idx="158">
                  <c:v>292.08433100542965</c:v>
                </c:pt>
                <c:pt idx="159">
                  <c:v>294.36767520431647</c:v>
                </c:pt>
                <c:pt idx="160">
                  <c:v>296.64282716511053</c:v>
                </c:pt>
                <c:pt idx="161">
                  <c:v>298.90998250703768</c:v>
                </c:pt>
                <c:pt idx="162">
                  <c:v>301.16933308062596</c:v>
                </c:pt>
                <c:pt idx="163">
                  <c:v>303.42106706055768</c:v>
                </c:pt>
                <c:pt idx="164">
                  <c:v>305.66536903299732</c:v>
                </c:pt>
                <c:pt idx="165">
                  <c:v>307.90242007742751</c:v>
                </c:pt>
                <c:pt idx="166">
                  <c:v>310.13239784300464</c:v>
                </c:pt>
                <c:pt idx="167">
                  <c:v>312.35547661942275</c:v>
                </c:pt>
                <c:pt idx="168">
                  <c:v>314.57182740225107</c:v>
                </c:pt>
                <c:pt idx="169">
                  <c:v>316.7816179526867</c:v>
                </c:pt>
                <c:pt idx="170">
                  <c:v>318.98501285163746</c:v>
                </c:pt>
                <c:pt idx="171">
                  <c:v>321.18217354802471</c:v>
                </c:pt>
                <c:pt idx="172">
                  <c:v>323.37325840116711</c:v>
                </c:pt>
                <c:pt idx="173">
                  <c:v>325.55842271707729</c:v>
                </c:pt>
                <c:pt idx="174">
                  <c:v>327.73781877847279</c:v>
                </c:pt>
                <c:pt idx="175">
                  <c:v>329.91159586827092</c:v>
                </c:pt>
                <c:pt idx="176">
                  <c:v>332.07990028630377</c:v>
                </c:pt>
                <c:pt idx="177">
                  <c:v>334.24287535895542</c:v>
                </c:pt>
                <c:pt idx="178">
                  <c:v>336.40066144138899</c:v>
                </c:pt>
                <c:pt idx="179">
                  <c:v>338.55339591199544</c:v>
                </c:pt>
                <c:pt idx="180">
                  <c:v>340.7012131586622</c:v>
                </c:pt>
                <c:pt idx="181">
                  <c:v>342.84424455642647</c:v>
                </c:pt>
                <c:pt idx="182">
                  <c:v>344.98261843604809</c:v>
                </c:pt>
                <c:pt idx="183">
                  <c:v>347.11646004301122</c:v>
                </c:pt>
                <c:pt idx="184">
                  <c:v>349.24589148644651</c:v>
                </c:pt>
                <c:pt idx="185">
                  <c:v>351.37103167745562</c:v>
                </c:pt>
                <c:pt idx="186">
                  <c:v>353.4919962563261</c:v>
                </c:pt>
                <c:pt idx="187">
                  <c:v>355.60889750814681</c:v>
                </c:pt>
                <c:pt idx="188">
                  <c:v>357.72184426638091</c:v>
                </c:pt>
                <c:pt idx="189">
                  <c:v>359.83094180402861</c:v>
                </c:pt>
                <c:pt idx="190">
                  <c:v>361.93629171212478</c:v>
                </c:pt>
                <c:pt idx="191">
                  <c:v>364.03799176547329</c:v>
                </c:pt>
                <c:pt idx="192">
                  <c:v>366.13613577572903</c:v>
                </c:pt>
                <c:pt idx="193">
                  <c:v>368.23081343220872</c:v>
                </c:pt>
                <c:pt idx="194">
                  <c:v>370.32211013114733</c:v>
                </c:pt>
                <c:pt idx="195">
                  <c:v>372.4101067945254</c:v>
                </c:pt>
                <c:pt idx="196">
                  <c:v>374.4948796800698</c:v>
                </c:pt>
                <c:pt idx="197">
                  <c:v>376.57650018457508</c:v>
                </c:pt>
                <c:pt idx="198">
                  <c:v>378.65503464328737</c:v>
                </c:pt>
                <c:pt idx="199">
                  <c:v>380.73054412871574</c:v>
                </c:pt>
                <c:pt idx="200">
                  <c:v>382.80308425285142</c:v>
                </c:pt>
                <c:pt idx="201">
                  <c:v>384.87270497734028</c:v>
                </c:pt>
                <c:pt idx="202">
                  <c:v>386.93945043660966</c:v>
                </c:pt>
                <c:pt idx="203">
                  <c:v>389.00335877924203</c:v>
                </c:pt>
                <c:pt idx="204">
                  <c:v>391.06446203295349</c:v>
                </c:pt>
                <c:pt idx="205">
                  <c:v>393.12278599832877</c:v>
                </c:pt>
                <c:pt idx="206">
                  <c:v>395.17835017595712</c:v>
                </c:pt>
                <c:pt idx="207">
                  <c:v>397.23116773080341</c:v>
                </c:pt>
                <c:pt idx="208">
                  <c:v>399.28124549656883</c:v>
                </c:pt>
                <c:pt idx="209">
                  <c:v>401.32858402150811</c:v>
                </c:pt>
                <c:pt idx="210">
                  <c:v>403.37317765576751</c:v>
                </c:pt>
                <c:pt idx="211">
                  <c:v>405.41501467889606</c:v>
                </c:pt>
                <c:pt idx="212">
                  <c:v>407.45407746487058</c:v>
                </c:pt>
                <c:pt idx="213">
                  <c:v>409.49034268085802</c:v>
                </c:pt>
                <c:pt idx="214">
                  <c:v>411.52378151508674</c:v>
                </c:pt>
                <c:pt idx="215">
                  <c:v>413.55435992864903</c:v>
                </c:pt>
                <c:pt idx="216">
                  <c:v>415.58203892581611</c:v>
                </c:pt>
                <c:pt idx="217">
                  <c:v>417.60677483748776</c:v>
                </c:pt>
                <c:pt idx="218">
                  <c:v>419.62851961267785</c:v>
                </c:pt>
                <c:pt idx="219">
                  <c:v>421.64722111339188</c:v>
                </c:pt>
                <c:pt idx="220">
                  <c:v>423.66282340882833</c:v>
                </c:pt>
                <c:pt idx="221">
                  <c:v>425.67526706546835</c:v>
                </c:pt>
                <c:pt idx="222">
                  <c:v>427.68448943026408</c:v>
                </c:pt>
                <c:pt idx="223">
                  <c:v>429.69042490475573</c:v>
                </c:pt>
                <c:pt idx="224">
                  <c:v>431.69300520851596</c:v>
                </c:pt>
                <c:pt idx="225">
                  <c:v>433.69215963082098</c:v>
                </c:pt>
                <c:pt idx="226">
                  <c:v>435.6878152698751</c:v>
                </c:pt>
                <c:pt idx="227">
                  <c:v>437.67989725926901</c:v>
                </c:pt>
                <c:pt idx="228">
                  <c:v>439.6683289816346</c:v>
                </c:pt>
                <c:pt idx="229">
                  <c:v>441.65303226967865</c:v>
                </c:pt>
                <c:pt idx="230">
                  <c:v>443.63392759494144</c:v>
                </c:pt>
                <c:pt idx="231">
                  <c:v>445.61093424474456</c:v>
                </c:pt>
                <c:pt idx="232">
                  <c:v>447.58397048787054</c:v>
                </c:pt>
                <c:pt idx="233">
                  <c:v>449.55295372956516</c:v>
                </c:pt>
                <c:pt idx="234">
                  <c:v>451.51780065647728</c:v>
                </c:pt>
                <c:pt idx="235">
                  <c:v>453.47842737215626</c:v>
                </c:pt>
                <c:pt idx="236">
                  <c:v>455.43474952371832</c:v>
                </c:pt>
                <c:pt idx="237">
                  <c:v>457.38668242027558</c:v>
                </c:pt>
                <c:pt idx="238">
                  <c:v>459.33414114369521</c:v>
                </c:pt>
                <c:pt idx="239">
                  <c:v>461.27704065222741</c:v>
                </c:pt>
                <c:pt idx="240">
                  <c:v>463.21529587750842</c:v>
                </c:pt>
                <c:pt idx="241">
                  <c:v>465.14882181541105</c:v>
                </c:pt>
                <c:pt idx="242">
                  <c:v>467.07753361118301</c:v>
                </c:pt>
                <c:pt idx="243">
                  <c:v>469.00134663927935</c:v>
                </c:pt>
                <c:pt idx="244">
                  <c:v>470.92017657826426</c:v>
                </c:pt>
                <c:pt idx="245">
                  <c:v>472.83393948112825</c:v>
                </c:pt>
                <c:pt idx="246">
                  <c:v>474.74255184133699</c:v>
                </c:pt>
                <c:pt idx="247">
                  <c:v>476.64593065490317</c:v>
                </c:pt>
                <c:pt idx="248">
                  <c:v>478.5439934787475</c:v>
                </c:pt>
                <c:pt idx="249">
                  <c:v>480.43665848559203</c:v>
                </c:pt>
                <c:pt idx="250">
                  <c:v>482.32384451560955</c:v>
                </c:pt>
                <c:pt idx="251">
                  <c:v>484.20547112503152</c:v>
                </c:pt>
                <c:pt idx="252">
                  <c:v>486.08145863190225</c:v>
                </c:pt>
                <c:pt idx="253">
                  <c:v>487.95172815914862</c:v>
                </c:pt>
                <c:pt idx="254">
                  <c:v>489.81620167512187</c:v>
                </c:pt>
                <c:pt idx="255">
                  <c:v>491.67480203175433</c:v>
                </c:pt>
                <c:pt idx="256">
                  <c:v>493.52745300046155</c:v>
                </c:pt>
                <c:pt idx="257">
                  <c:v>495.37407930591036</c:v>
                </c:pt>
                <c:pt idx="258">
                  <c:v>497.214606657763</c:v>
                </c:pt>
                <c:pt idx="259">
                  <c:v>499.04896178049876</c:v>
                </c:pt>
                <c:pt idx="260">
                  <c:v>500.87707244140626</c:v>
                </c:pt>
                <c:pt idx="261">
                  <c:v>502.6988674768333</c:v>
                </c:pt>
                <c:pt idx="262">
                  <c:v>504.51427681677296</c:v>
                </c:pt>
                <c:pt idx="263">
                  <c:v>506.32323150786044</c:v>
                </c:pt>
                <c:pt idx="264">
                  <c:v>508.1256637348485</c:v>
                </c:pt>
                <c:pt idx="265">
                  <c:v>509.92150684062517</c:v>
                </c:pt>
                <c:pt idx="266">
                  <c:v>511.71069534483308</c:v>
                </c:pt>
                <c:pt idx="267">
                  <c:v>513.49316496114534</c:v>
                </c:pt>
                <c:pt idx="268">
                  <c:v>515.26885261324935</c:v>
                </c:pt>
                <c:pt idx="269">
                  <c:v>517.03769644958822</c:v>
                </c:pt>
                <c:pt idx="270">
                  <c:v>518.79963585690325</c:v>
                </c:pt>
                <c:pt idx="271">
                  <c:v>520.55461147262235</c:v>
                </c:pt>
                <c:pt idx="272">
                  <c:v>522.30256519613363</c:v>
                </c:pt>
                <c:pt idx="273">
                  <c:v>524.04344019898292</c:v>
                </c:pt>
                <c:pt idx="274">
                  <c:v>525.77718093403143</c:v>
                </c:pt>
                <c:pt idx="275">
                  <c:v>527.50373314360832</c:v>
                </c:pt>
                <c:pt idx="276">
                  <c:v>529.22304386669134</c:v>
                </c:pt>
                <c:pt idx="277">
                  <c:v>530.9350614451464</c:v>
                </c:pt>
                <c:pt idx="278">
                  <c:v>532.63973552905691</c:v>
                </c:pt>
                <c:pt idx="279">
                  <c:v>534.33701708117155</c:v>
                </c:pt>
                <c:pt idx="280">
                  <c:v>536.02685838049899</c:v>
                </c:pt>
                <c:pt idx="281">
                  <c:v>537.70921302507509</c:v>
                </c:pt>
                <c:pt idx="282">
                  <c:v>539.38403593393059</c:v>
                </c:pt>
                <c:pt idx="283">
                  <c:v>541.05128334828237</c:v>
                </c:pt>
                <c:pt idx="284">
                  <c:v>542.71091283197393</c:v>
                </c:pt>
                <c:pt idx="285">
                  <c:v>544.36288327118893</c:v>
                </c:pt>
                <c:pt idx="286">
                  <c:v>546.00715487345974</c:v>
                </c:pt>
                <c:pt idx="287">
                  <c:v>547.64368916599426</c:v>
                </c:pt>
                <c:pt idx="288">
                  <c:v>549.27244899334312</c:v>
                </c:pt>
                <c:pt idx="289">
                  <c:v>550.89339851442742</c:v>
                </c:pt>
                <c:pt idx="290">
                  <c:v>552.50650319894964</c:v>
                </c:pt>
                <c:pt idx="291">
                  <c:v>554.11172982320625</c:v>
                </c:pt>
                <c:pt idx="292">
                  <c:v>555.70904646532358</c:v>
                </c:pt>
                <c:pt idx="293">
                  <c:v>557.29842249993612</c:v>
                </c:pt>
                <c:pt idx="294">
                  <c:v>558.87982859232568</c:v>
                </c:pt>
                <c:pt idx="295">
                  <c:v>560.4532366920414</c:v>
                </c:pt>
                <c:pt idx="296">
                  <c:v>562.01862002601854</c:v>
                </c:pt>
                <c:pt idx="297">
                  <c:v>563.57595309121439</c:v>
                </c:pt>
                <c:pt idx="298">
                  <c:v>565.12521164677935</c:v>
                </c:pt>
                <c:pt idx="299">
                  <c:v>566.66637270578019</c:v>
                </c:pt>
                <c:pt idx="300">
                  <c:v>568.19941452649346</c:v>
                </c:pt>
                <c:pt idx="301">
                  <c:v>569.7243166032855</c:v>
                </c:pt>
                <c:pt idx="302">
                  <c:v>571.24105965709634</c:v>
                </c:pt>
                <c:pt idx="303">
                  <c:v>572.74962562554299</c:v>
                </c:pt>
                <c:pt idx="304">
                  <c:v>574.24999765265932</c:v>
                </c:pt>
                <c:pt idx="305">
                  <c:v>575.74216007828772</c:v>
                </c:pt>
                <c:pt idx="306">
                  <c:v>577.22609842713814</c:v>
                </c:pt>
                <c:pt idx="307">
                  <c:v>578.70179939753018</c:v>
                </c:pt>
                <c:pt idx="308">
                  <c:v>580.16925084983347</c:v>
                </c:pt>
                <c:pt idx="309">
                  <c:v>581.62844179462024</c:v>
                </c:pt>
                <c:pt idx="310">
                  <c:v>583.0793623805456</c:v>
                </c:pt>
                <c:pt idx="311">
                  <c:v>584.52200388196968</c:v>
                </c:pt>
                <c:pt idx="312">
                  <c:v>585.95635868633485</c:v>
                </c:pt>
                <c:pt idx="313">
                  <c:v>587.38242028131299</c:v>
                </c:pt>
                <c:pt idx="314">
                  <c:v>588.800183241735</c:v>
                </c:pt>
                <c:pt idx="315">
                  <c:v>590.20964321631743</c:v>
                </c:pt>
                <c:pt idx="316">
                  <c:v>591.61079691419764</c:v>
                </c:pt>
                <c:pt idx="317">
                  <c:v>593.00364209129089</c:v>
                </c:pt>
                <c:pt idx="318">
                  <c:v>594.3881775364822</c:v>
                </c:pt>
                <c:pt idx="319">
                  <c:v>595.76440305766448</c:v>
                </c:pt>
                <c:pt idx="320">
                  <c:v>597.1323194676354</c:v>
                </c:pt>
                <c:pt idx="321">
                  <c:v>598.4919285698644</c:v>
                </c:pt>
                <c:pt idx="322">
                  <c:v>599.84323314414121</c:v>
                </c:pt>
                <c:pt idx="323">
                  <c:v>601.18623693211771</c:v>
                </c:pt>
                <c:pt idx="324">
                  <c:v>602.52094462275295</c:v>
                </c:pt>
                <c:pt idx="325">
                  <c:v>603.84736183767245</c:v>
                </c:pt>
                <c:pt idx="326">
                  <c:v>605.16549511645314</c:v>
                </c:pt>
                <c:pt idx="327">
                  <c:v>606.47535190184203</c:v>
                </c:pt>
                <c:pt idx="328">
                  <c:v>607.77694052492029</c:v>
                </c:pt>
                <c:pt idx="329">
                  <c:v>609.07027019022166</c:v>
                </c:pt>
                <c:pt idx="330">
                  <c:v>610.35535096081412</c:v>
                </c:pt>
                <c:pt idx="331">
                  <c:v>611.63219374335461</c:v>
                </c:pt>
                <c:pt idx="332">
                  <c:v>612.90081027312544</c:v>
                </c:pt>
                <c:pt idx="333">
                  <c:v>614.16121309906066</c:v>
                </c:pt>
                <c:pt idx="334">
                  <c:v>615.4134155687708</c:v>
                </c:pt>
                <c:pt idx="335">
                  <c:v>616.65743181357459</c:v>
                </c:pt>
                <c:pt idx="336">
                  <c:v>617.89327673354489</c:v>
                </c:pt>
                <c:pt idx="337">
                  <c:v>619.12096598257642</c:v>
                </c:pt>
                <c:pt idx="338">
                  <c:v>620.34051595348296</c:v>
                </c:pt>
                <c:pt idx="339">
                  <c:v>621.55194376313102</c:v>
                </c:pt>
                <c:pt idx="340">
                  <c:v>622.75526723761652</c:v>
                </c:pt>
                <c:pt idx="341">
                  <c:v>623.95050489749167</c:v>
                </c:pt>
                <c:pt idx="342">
                  <c:v>625.13767594304784</c:v>
                </c:pt>
                <c:pt idx="343">
                  <c:v>626.31680023966067</c:v>
                </c:pt>
                <c:pt idx="344">
                  <c:v>627.48789830320413</c:v>
                </c:pt>
                <c:pt idx="345">
                  <c:v>628.65099128553766</c:v>
                </c:pt>
                <c:pt idx="346">
                  <c:v>629.80610096007354</c:v>
                </c:pt>
                <c:pt idx="347">
                  <c:v>630.9532497074282</c:v>
                </c:pt>
                <c:pt idx="348">
                  <c:v>632.09246050116417</c:v>
                </c:pt>
                <c:pt idx="349">
                  <c:v>633.2237568936257</c:v>
                </c:pt>
                <c:pt idx="350">
                  <c:v>634.34716300187392</c:v>
                </c:pt>
                <c:pt idx="351">
                  <c:v>635.46270349372537</c:v>
                </c:pt>
                <c:pt idx="352">
                  <c:v>636.57040357389826</c:v>
                </c:pt>
                <c:pt idx="353">
                  <c:v>637.6702889702708</c:v>
                </c:pt>
                <c:pt idx="354">
                  <c:v>638.76238592025413</c:v>
                </c:pt>
                <c:pt idx="355">
                  <c:v>639.84672115728517</c:v>
                </c:pt>
                <c:pt idx="356">
                  <c:v>640.92332189744161</c:v>
                </c:pt>
                <c:pt idx="357">
                  <c:v>641.99221582618247</c:v>
                </c:pt>
                <c:pt idx="358">
                  <c:v>643.05343108521799</c:v>
                </c:pt>
                <c:pt idx="359">
                  <c:v>644.1069962595102</c:v>
                </c:pt>
                <c:pt idx="360">
                  <c:v>645.15294036440878</c:v>
                </c:pt>
                <c:pt idx="361">
                  <c:v>646.19129283292307</c:v>
                </c:pt>
                <c:pt idx="362">
                  <c:v>647.2220835031336</c:v>
                </c:pt>
                <c:pt idx="363">
                  <c:v>648.24534260574501</c:v>
                </c:pt>
                <c:pt idx="364">
                  <c:v>649.26110075178224</c:v>
                </c:pt>
                <c:pt idx="365">
                  <c:v>650.26938892043188</c:v>
                </c:pt>
                <c:pt idx="366">
                  <c:v>651.27023844703115</c:v>
                </c:pt>
                <c:pt idx="367">
                  <c:v>652.26368101120499</c:v>
                </c:pt>
                <c:pt idx="368">
                  <c:v>653.24974862515319</c:v>
                </c:pt>
                <c:pt idx="369">
                  <c:v>654.22847362208927</c:v>
                </c:pt>
                <c:pt idx="370">
                  <c:v>655.19988864483173</c:v>
                </c:pt>
                <c:pt idx="371">
                  <c:v>656.16402663454869</c:v>
                </c:pt>
                <c:pt idx="372">
                  <c:v>657.12092081965739</c:v>
                </c:pt>
                <c:pt idx="373">
                  <c:v>658.07060470487875</c:v>
                </c:pt>
                <c:pt idx="374">
                  <c:v>659.01311206044795</c:v>
                </c:pt>
                <c:pt idx="375">
                  <c:v>659.94847691148175</c:v>
                </c:pt>
                <c:pt idx="376">
                  <c:v>660.87673352750244</c:v>
                </c:pt>
                <c:pt idx="377">
                  <c:v>661.79791641211932</c:v>
                </c:pt>
                <c:pt idx="378">
                  <c:v>662.71206029286782</c:v>
                </c:pt>
                <c:pt idx="379">
                  <c:v>663.61920011120594</c:v>
                </c:pt>
                <c:pt idx="380">
                  <c:v>664.5193710126689</c:v>
                </c:pt>
                <c:pt idx="381">
                  <c:v>665.41260833718115</c:v>
                </c:pt>
                <c:pt idx="382">
                  <c:v>666.29894760952607</c:v>
                </c:pt>
                <c:pt idx="383">
                  <c:v>667.17842452997274</c:v>
                </c:pt>
                <c:pt idx="384">
                  <c:v>668.0510749650598</c:v>
                </c:pt>
                <c:pt idx="385">
                  <c:v>668.91693493853597</c:v>
                </c:pt>
                <c:pt idx="386">
                  <c:v>669.77604062245678</c:v>
                </c:pt>
                <c:pt idx="387">
                  <c:v>670.62842832843637</c:v>
                </c:pt>
                <c:pt idx="388">
                  <c:v>671.47413449905468</c:v>
                </c:pt>
                <c:pt idx="389">
                  <c:v>672.31319569941866</c:v>
                </c:pt>
                <c:pt idx="390">
                  <c:v>673.14564860887731</c:v>
                </c:pt>
                <c:pt idx="391">
                  <c:v>673.97153001288882</c:v>
                </c:pt>
                <c:pt idx="392">
                  <c:v>674.79087679504005</c:v>
                </c:pt>
                <c:pt idx="393">
                  <c:v>675.60372592921647</c:v>
                </c:pt>
                <c:pt idx="394">
                  <c:v>676.4101144719225</c:v>
                </c:pt>
                <c:pt idx="395">
                  <c:v>677.21007955475034</c:v>
                </c:pt>
                <c:pt idx="396">
                  <c:v>677.21007955475034</c:v>
                </c:pt>
                <c:pt idx="397">
                  <c:v>677.21007955475034</c:v>
                </c:pt>
                <c:pt idx="398">
                  <c:v>677.21007955475034</c:v>
                </c:pt>
                <c:pt idx="399">
                  <c:v>677.21007955475034</c:v>
                </c:pt>
                <c:pt idx="400">
                  <c:v>677.21007955475034</c:v>
                </c:pt>
                <c:pt idx="401">
                  <c:v>677.21007955475034</c:v>
                </c:pt>
                <c:pt idx="402">
                  <c:v>677.21007955475034</c:v>
                </c:pt>
                <c:pt idx="403">
                  <c:v>677.21007955475034</c:v>
                </c:pt>
                <c:pt idx="404">
                  <c:v>677.21007955475034</c:v>
                </c:pt>
                <c:pt idx="405">
                  <c:v>677.21007955475034</c:v>
                </c:pt>
                <c:pt idx="406">
                  <c:v>677.21007955475034</c:v>
                </c:pt>
                <c:pt idx="407">
                  <c:v>677.21007955475034</c:v>
                </c:pt>
                <c:pt idx="408">
                  <c:v>677.21007955475034</c:v>
                </c:pt>
                <c:pt idx="409">
                  <c:v>677.21007955475034</c:v>
                </c:pt>
                <c:pt idx="410">
                  <c:v>677.21007955475034</c:v>
                </c:pt>
                <c:pt idx="411">
                  <c:v>677.21007955475034</c:v>
                </c:pt>
                <c:pt idx="412">
                  <c:v>677.21007955475034</c:v>
                </c:pt>
                <c:pt idx="413">
                  <c:v>677.21007955475034</c:v>
                </c:pt>
                <c:pt idx="414">
                  <c:v>677.21007955475034</c:v>
                </c:pt>
                <c:pt idx="415">
                  <c:v>677.21007955475034</c:v>
                </c:pt>
                <c:pt idx="416">
                  <c:v>677.21007955475034</c:v>
                </c:pt>
                <c:pt idx="417">
                  <c:v>677.21007955475034</c:v>
                </c:pt>
                <c:pt idx="418">
                  <c:v>677.21007955475034</c:v>
                </c:pt>
                <c:pt idx="419">
                  <c:v>677.21007955475034</c:v>
                </c:pt>
                <c:pt idx="420">
                  <c:v>677.21007955475034</c:v>
                </c:pt>
                <c:pt idx="421">
                  <c:v>677.21007955475034</c:v>
                </c:pt>
                <c:pt idx="422">
                  <c:v>677.21007955475034</c:v>
                </c:pt>
                <c:pt idx="423">
                  <c:v>677.21007955475034</c:v>
                </c:pt>
                <c:pt idx="424">
                  <c:v>677.21007955475034</c:v>
                </c:pt>
                <c:pt idx="425">
                  <c:v>677.21007955475034</c:v>
                </c:pt>
                <c:pt idx="426">
                  <c:v>677.21007955475034</c:v>
                </c:pt>
                <c:pt idx="427">
                  <c:v>677.21007955475034</c:v>
                </c:pt>
                <c:pt idx="428">
                  <c:v>677.21007955475034</c:v>
                </c:pt>
                <c:pt idx="429">
                  <c:v>677.21007955475034</c:v>
                </c:pt>
                <c:pt idx="430">
                  <c:v>677.21007955475034</c:v>
                </c:pt>
                <c:pt idx="431">
                  <c:v>677.21007955475034</c:v>
                </c:pt>
                <c:pt idx="432">
                  <c:v>677.21007955475034</c:v>
                </c:pt>
                <c:pt idx="433">
                  <c:v>677.21007955475034</c:v>
                </c:pt>
                <c:pt idx="434">
                  <c:v>677.21007955475034</c:v>
                </c:pt>
                <c:pt idx="435">
                  <c:v>677.21007955475034</c:v>
                </c:pt>
                <c:pt idx="436">
                  <c:v>677.21007955475034</c:v>
                </c:pt>
                <c:pt idx="437">
                  <c:v>677.21007955475034</c:v>
                </c:pt>
                <c:pt idx="438">
                  <c:v>677.21007955475034</c:v>
                </c:pt>
                <c:pt idx="439">
                  <c:v>677.21007955475034</c:v>
                </c:pt>
                <c:pt idx="440">
                  <c:v>677.21007955475034</c:v>
                </c:pt>
                <c:pt idx="441">
                  <c:v>677.21007955475034</c:v>
                </c:pt>
                <c:pt idx="442">
                  <c:v>677.21007955475034</c:v>
                </c:pt>
                <c:pt idx="443">
                  <c:v>677.21007955475034</c:v>
                </c:pt>
                <c:pt idx="444">
                  <c:v>677.21007955475034</c:v>
                </c:pt>
                <c:pt idx="445">
                  <c:v>677.21007955475034</c:v>
                </c:pt>
                <c:pt idx="446">
                  <c:v>677.21007955475034</c:v>
                </c:pt>
                <c:pt idx="447">
                  <c:v>677.21007955475034</c:v>
                </c:pt>
                <c:pt idx="448">
                  <c:v>677.21007955475034</c:v>
                </c:pt>
                <c:pt idx="449">
                  <c:v>677.21007955475034</c:v>
                </c:pt>
                <c:pt idx="450">
                  <c:v>677.21007955475034</c:v>
                </c:pt>
                <c:pt idx="451">
                  <c:v>677.21007955475034</c:v>
                </c:pt>
                <c:pt idx="452">
                  <c:v>677.21007955475034</c:v>
                </c:pt>
                <c:pt idx="453">
                  <c:v>677.21007955475034</c:v>
                </c:pt>
                <c:pt idx="454">
                  <c:v>677.21007955475034</c:v>
                </c:pt>
                <c:pt idx="455">
                  <c:v>677.21007955475034</c:v>
                </c:pt>
                <c:pt idx="456">
                  <c:v>677.21007955475034</c:v>
                </c:pt>
                <c:pt idx="457">
                  <c:v>677.21007955475034</c:v>
                </c:pt>
                <c:pt idx="458">
                  <c:v>677.21007955475034</c:v>
                </c:pt>
                <c:pt idx="459">
                  <c:v>677.21007955475034</c:v>
                </c:pt>
                <c:pt idx="460">
                  <c:v>677.21007955475034</c:v>
                </c:pt>
                <c:pt idx="461">
                  <c:v>677.21007955475034</c:v>
                </c:pt>
                <c:pt idx="462">
                  <c:v>677.21007955475034</c:v>
                </c:pt>
                <c:pt idx="463">
                  <c:v>677.21007955475034</c:v>
                </c:pt>
                <c:pt idx="464">
                  <c:v>677.21007955475034</c:v>
                </c:pt>
                <c:pt idx="465">
                  <c:v>677.21007955475034</c:v>
                </c:pt>
                <c:pt idx="466">
                  <c:v>677.21007955475034</c:v>
                </c:pt>
                <c:pt idx="467">
                  <c:v>677.21007955475034</c:v>
                </c:pt>
                <c:pt idx="468">
                  <c:v>677.21007955475034</c:v>
                </c:pt>
                <c:pt idx="469">
                  <c:v>677.21007955475034</c:v>
                </c:pt>
                <c:pt idx="470">
                  <c:v>677.21007955475034</c:v>
                </c:pt>
                <c:pt idx="471">
                  <c:v>677.21007955475034</c:v>
                </c:pt>
                <c:pt idx="472">
                  <c:v>677.21007955475034</c:v>
                </c:pt>
                <c:pt idx="473">
                  <c:v>677.21007955475034</c:v>
                </c:pt>
                <c:pt idx="474">
                  <c:v>677.21007955475034</c:v>
                </c:pt>
                <c:pt idx="475">
                  <c:v>677.21007955475034</c:v>
                </c:pt>
                <c:pt idx="476">
                  <c:v>677.21007955475034</c:v>
                </c:pt>
                <c:pt idx="477">
                  <c:v>677.21007955475034</c:v>
                </c:pt>
                <c:pt idx="478">
                  <c:v>677.21007955475034</c:v>
                </c:pt>
                <c:pt idx="479">
                  <c:v>677.21007955475034</c:v>
                </c:pt>
                <c:pt idx="480">
                  <c:v>677.21007955475034</c:v>
                </c:pt>
                <c:pt idx="481">
                  <c:v>677.21007955475034</c:v>
                </c:pt>
                <c:pt idx="482">
                  <c:v>677.21007955475034</c:v>
                </c:pt>
                <c:pt idx="483">
                  <c:v>677.21007955475034</c:v>
                </c:pt>
                <c:pt idx="484">
                  <c:v>677.21007955475034</c:v>
                </c:pt>
                <c:pt idx="485">
                  <c:v>677.21007955475034</c:v>
                </c:pt>
                <c:pt idx="486">
                  <c:v>677.21007955475034</c:v>
                </c:pt>
                <c:pt idx="487">
                  <c:v>677.21007955475034</c:v>
                </c:pt>
                <c:pt idx="488">
                  <c:v>677.21007955475034</c:v>
                </c:pt>
                <c:pt idx="489">
                  <c:v>677.21007955475034</c:v>
                </c:pt>
                <c:pt idx="490">
                  <c:v>677.21007955475034</c:v>
                </c:pt>
                <c:pt idx="491">
                  <c:v>677.21007955475034</c:v>
                </c:pt>
                <c:pt idx="492">
                  <c:v>677.21007955475034</c:v>
                </c:pt>
                <c:pt idx="493">
                  <c:v>677.21007955475034</c:v>
                </c:pt>
                <c:pt idx="494">
                  <c:v>677.21007955475034</c:v>
                </c:pt>
                <c:pt idx="495">
                  <c:v>677.21007955475034</c:v>
                </c:pt>
                <c:pt idx="496">
                  <c:v>677.21007955475034</c:v>
                </c:pt>
                <c:pt idx="497">
                  <c:v>677.21007955475034</c:v>
                </c:pt>
                <c:pt idx="498">
                  <c:v>677.21007955475034</c:v>
                </c:pt>
                <c:pt idx="499">
                  <c:v>677.21007955475034</c:v>
                </c:pt>
                <c:pt idx="500">
                  <c:v>677.21007955475034</c:v>
                </c:pt>
                <c:pt idx="501">
                  <c:v>677.21007955475034</c:v>
                </c:pt>
                <c:pt idx="502">
                  <c:v>677.21007955475034</c:v>
                </c:pt>
                <c:pt idx="503">
                  <c:v>677.21007955475034</c:v>
                </c:pt>
                <c:pt idx="504">
                  <c:v>677.21007955475034</c:v>
                </c:pt>
                <c:pt idx="505">
                  <c:v>677.21007955475034</c:v>
                </c:pt>
                <c:pt idx="506">
                  <c:v>677.21007955475034</c:v>
                </c:pt>
                <c:pt idx="507">
                  <c:v>677.21007955475034</c:v>
                </c:pt>
                <c:pt idx="508">
                  <c:v>677.21007955475034</c:v>
                </c:pt>
                <c:pt idx="509">
                  <c:v>677.21007955475034</c:v>
                </c:pt>
                <c:pt idx="510">
                  <c:v>677.21007955475034</c:v>
                </c:pt>
                <c:pt idx="511">
                  <c:v>677.21007955475034</c:v>
                </c:pt>
                <c:pt idx="512">
                  <c:v>677.21007955475034</c:v>
                </c:pt>
                <c:pt idx="513">
                  <c:v>677.21007955475034</c:v>
                </c:pt>
                <c:pt idx="514">
                  <c:v>677.21007955475034</c:v>
                </c:pt>
                <c:pt idx="515">
                  <c:v>677.21007955475034</c:v>
                </c:pt>
                <c:pt idx="516">
                  <c:v>677.21007955475034</c:v>
                </c:pt>
                <c:pt idx="517">
                  <c:v>677.21007955475034</c:v>
                </c:pt>
                <c:pt idx="518">
                  <c:v>677.21007955475034</c:v>
                </c:pt>
                <c:pt idx="519">
                  <c:v>677.21007955475034</c:v>
                </c:pt>
                <c:pt idx="520">
                  <c:v>677.21007955475034</c:v>
                </c:pt>
                <c:pt idx="521">
                  <c:v>677.21007955475034</c:v>
                </c:pt>
                <c:pt idx="522">
                  <c:v>677.21007955475034</c:v>
                </c:pt>
                <c:pt idx="523">
                  <c:v>677.21007955475034</c:v>
                </c:pt>
                <c:pt idx="524">
                  <c:v>677.21007955475034</c:v>
                </c:pt>
                <c:pt idx="525">
                  <c:v>677.21007955475034</c:v>
                </c:pt>
                <c:pt idx="526">
                  <c:v>677.21007955475034</c:v>
                </c:pt>
                <c:pt idx="527">
                  <c:v>677.21007955475034</c:v>
                </c:pt>
                <c:pt idx="528">
                  <c:v>677.21007955475034</c:v>
                </c:pt>
                <c:pt idx="529">
                  <c:v>677.21007955475034</c:v>
                </c:pt>
                <c:pt idx="530">
                  <c:v>677.21007955475034</c:v>
                </c:pt>
                <c:pt idx="531">
                  <c:v>677.21007955475034</c:v>
                </c:pt>
                <c:pt idx="532">
                  <c:v>677.21007955475034</c:v>
                </c:pt>
                <c:pt idx="533">
                  <c:v>677.21007955475034</c:v>
                </c:pt>
                <c:pt idx="534">
                  <c:v>677.21007955475034</c:v>
                </c:pt>
                <c:pt idx="535">
                  <c:v>677.21007955475034</c:v>
                </c:pt>
                <c:pt idx="536">
                  <c:v>677.21007955475034</c:v>
                </c:pt>
                <c:pt idx="537">
                  <c:v>677.21007955475034</c:v>
                </c:pt>
                <c:pt idx="538">
                  <c:v>677.21007955475034</c:v>
                </c:pt>
                <c:pt idx="539">
                  <c:v>677.21007955475034</c:v>
                </c:pt>
                <c:pt idx="540">
                  <c:v>677.21007955475034</c:v>
                </c:pt>
                <c:pt idx="541">
                  <c:v>677.21007955475034</c:v>
                </c:pt>
                <c:pt idx="542">
                  <c:v>677.21007955475034</c:v>
                </c:pt>
                <c:pt idx="543">
                  <c:v>677.21007955475034</c:v>
                </c:pt>
                <c:pt idx="544">
                  <c:v>677.21007955475034</c:v>
                </c:pt>
                <c:pt idx="545">
                  <c:v>677.21007955475034</c:v>
                </c:pt>
                <c:pt idx="546">
                  <c:v>677.21007955475034</c:v>
                </c:pt>
                <c:pt idx="547">
                  <c:v>677.21007955475034</c:v>
                </c:pt>
                <c:pt idx="548">
                  <c:v>677.21007955475034</c:v>
                </c:pt>
                <c:pt idx="549">
                  <c:v>677.21007955475034</c:v>
                </c:pt>
                <c:pt idx="550">
                  <c:v>677.21007955475034</c:v>
                </c:pt>
                <c:pt idx="551">
                  <c:v>677.21007955475034</c:v>
                </c:pt>
                <c:pt idx="552">
                  <c:v>677.21007955475034</c:v>
                </c:pt>
                <c:pt idx="553">
                  <c:v>677.21007955475034</c:v>
                </c:pt>
                <c:pt idx="554">
                  <c:v>677.21007955475034</c:v>
                </c:pt>
                <c:pt idx="555">
                  <c:v>677.21007955475034</c:v>
                </c:pt>
                <c:pt idx="556">
                  <c:v>677.21007955475034</c:v>
                </c:pt>
                <c:pt idx="557">
                  <c:v>677.21007955475034</c:v>
                </c:pt>
                <c:pt idx="558">
                  <c:v>677.21007955475034</c:v>
                </c:pt>
                <c:pt idx="559">
                  <c:v>677.21007955475034</c:v>
                </c:pt>
                <c:pt idx="560">
                  <c:v>677.21007955475034</c:v>
                </c:pt>
                <c:pt idx="561">
                  <c:v>677.21007955475034</c:v>
                </c:pt>
                <c:pt idx="562">
                  <c:v>677.21007955475034</c:v>
                </c:pt>
                <c:pt idx="563">
                  <c:v>677.21007955475034</c:v>
                </c:pt>
                <c:pt idx="564">
                  <c:v>677.21007955475034</c:v>
                </c:pt>
                <c:pt idx="565">
                  <c:v>677.21007955475034</c:v>
                </c:pt>
                <c:pt idx="566">
                  <c:v>677.21007955475034</c:v>
                </c:pt>
                <c:pt idx="567">
                  <c:v>677.21007955475034</c:v>
                </c:pt>
                <c:pt idx="568">
                  <c:v>677.21007955475034</c:v>
                </c:pt>
                <c:pt idx="569">
                  <c:v>677.21007955475034</c:v>
                </c:pt>
                <c:pt idx="570">
                  <c:v>677.21007955475034</c:v>
                </c:pt>
                <c:pt idx="571">
                  <c:v>677.21007955475034</c:v>
                </c:pt>
                <c:pt idx="572">
                  <c:v>677.21007955475034</c:v>
                </c:pt>
                <c:pt idx="573">
                  <c:v>677.21007955475034</c:v>
                </c:pt>
                <c:pt idx="574">
                  <c:v>677.21007955475034</c:v>
                </c:pt>
                <c:pt idx="575">
                  <c:v>677.21007955475034</c:v>
                </c:pt>
                <c:pt idx="576">
                  <c:v>677.21007955475034</c:v>
                </c:pt>
                <c:pt idx="577">
                  <c:v>677.21007955475034</c:v>
                </c:pt>
                <c:pt idx="578">
                  <c:v>677.21007955475034</c:v>
                </c:pt>
                <c:pt idx="579">
                  <c:v>677.21007955475034</c:v>
                </c:pt>
                <c:pt idx="580">
                  <c:v>677.21007955475034</c:v>
                </c:pt>
                <c:pt idx="581">
                  <c:v>677.21007955475034</c:v>
                </c:pt>
                <c:pt idx="582">
                  <c:v>677.21007955475034</c:v>
                </c:pt>
                <c:pt idx="583">
                  <c:v>677.21007955475034</c:v>
                </c:pt>
                <c:pt idx="584">
                  <c:v>677.21007955475034</c:v>
                </c:pt>
                <c:pt idx="585">
                  <c:v>677.21007955475034</c:v>
                </c:pt>
                <c:pt idx="586">
                  <c:v>677.21007955475034</c:v>
                </c:pt>
                <c:pt idx="587">
                  <c:v>677.21007955475034</c:v>
                </c:pt>
                <c:pt idx="588">
                  <c:v>677.21007955475034</c:v>
                </c:pt>
                <c:pt idx="589">
                  <c:v>677.21007955475034</c:v>
                </c:pt>
                <c:pt idx="590">
                  <c:v>677.21007955475034</c:v>
                </c:pt>
                <c:pt idx="591">
                  <c:v>677.21007955475034</c:v>
                </c:pt>
                <c:pt idx="592">
                  <c:v>677.21007955475034</c:v>
                </c:pt>
                <c:pt idx="593">
                  <c:v>677.21007955475034</c:v>
                </c:pt>
                <c:pt idx="594">
                  <c:v>677.21007955475034</c:v>
                </c:pt>
                <c:pt idx="595">
                  <c:v>677.21007955475034</c:v>
                </c:pt>
                <c:pt idx="596">
                  <c:v>677.21007955475034</c:v>
                </c:pt>
                <c:pt idx="597">
                  <c:v>677.21007955475034</c:v>
                </c:pt>
                <c:pt idx="598">
                  <c:v>677.21007955475034</c:v>
                </c:pt>
                <c:pt idx="599">
                  <c:v>677.21007955475034</c:v>
                </c:pt>
                <c:pt idx="600">
                  <c:v>677.21007955475034</c:v>
                </c:pt>
                <c:pt idx="601">
                  <c:v>677.21007955475034</c:v>
                </c:pt>
                <c:pt idx="602">
                  <c:v>677.21007955475034</c:v>
                </c:pt>
                <c:pt idx="603">
                  <c:v>677.21007955475034</c:v>
                </c:pt>
                <c:pt idx="604">
                  <c:v>677.21007955475034</c:v>
                </c:pt>
                <c:pt idx="605">
                  <c:v>677.21007955475034</c:v>
                </c:pt>
                <c:pt idx="606">
                  <c:v>677.21007955475034</c:v>
                </c:pt>
                <c:pt idx="607">
                  <c:v>677.21007955475034</c:v>
                </c:pt>
                <c:pt idx="608">
                  <c:v>677.21007955475034</c:v>
                </c:pt>
                <c:pt idx="609">
                  <c:v>677.21007955475034</c:v>
                </c:pt>
                <c:pt idx="610">
                  <c:v>677.21007955475034</c:v>
                </c:pt>
                <c:pt idx="611">
                  <c:v>677.21007955475034</c:v>
                </c:pt>
                <c:pt idx="612">
                  <c:v>677.21007955475034</c:v>
                </c:pt>
                <c:pt idx="613">
                  <c:v>677.21007955475034</c:v>
                </c:pt>
                <c:pt idx="614">
                  <c:v>677.21007955475034</c:v>
                </c:pt>
                <c:pt idx="615">
                  <c:v>677.21007955475034</c:v>
                </c:pt>
                <c:pt idx="616">
                  <c:v>677.21007955475034</c:v>
                </c:pt>
                <c:pt idx="617">
                  <c:v>677.21007955475034</c:v>
                </c:pt>
                <c:pt idx="618">
                  <c:v>677.21007955475034</c:v>
                </c:pt>
                <c:pt idx="619">
                  <c:v>677.21007955475034</c:v>
                </c:pt>
                <c:pt idx="620">
                  <c:v>677.21007955475034</c:v>
                </c:pt>
                <c:pt idx="621">
                  <c:v>677.21007955475034</c:v>
                </c:pt>
                <c:pt idx="622">
                  <c:v>677.21007955475034</c:v>
                </c:pt>
                <c:pt idx="623">
                  <c:v>677.21007955475034</c:v>
                </c:pt>
                <c:pt idx="624">
                  <c:v>677.21007955475034</c:v>
                </c:pt>
                <c:pt idx="625">
                  <c:v>677.21007955475034</c:v>
                </c:pt>
                <c:pt idx="626">
                  <c:v>677.21007955475034</c:v>
                </c:pt>
                <c:pt idx="627">
                  <c:v>677.21007955475034</c:v>
                </c:pt>
                <c:pt idx="628">
                  <c:v>677.21007955475034</c:v>
                </c:pt>
                <c:pt idx="629">
                  <c:v>677.21007955475034</c:v>
                </c:pt>
                <c:pt idx="630">
                  <c:v>677.21007955475034</c:v>
                </c:pt>
                <c:pt idx="631">
                  <c:v>677.21007955475034</c:v>
                </c:pt>
                <c:pt idx="632">
                  <c:v>677.21007955475034</c:v>
                </c:pt>
                <c:pt idx="633">
                  <c:v>677.21007955475034</c:v>
                </c:pt>
                <c:pt idx="634">
                  <c:v>677.21007955475034</c:v>
                </c:pt>
                <c:pt idx="635">
                  <c:v>677.21007955475034</c:v>
                </c:pt>
                <c:pt idx="636">
                  <c:v>677.21007955475034</c:v>
                </c:pt>
                <c:pt idx="637">
                  <c:v>677.21007955475034</c:v>
                </c:pt>
                <c:pt idx="638">
                  <c:v>677.21007955475034</c:v>
                </c:pt>
                <c:pt idx="639">
                  <c:v>677.21007955475034</c:v>
                </c:pt>
                <c:pt idx="640">
                  <c:v>677.21007955475034</c:v>
                </c:pt>
                <c:pt idx="641">
                  <c:v>677.21007955475034</c:v>
                </c:pt>
                <c:pt idx="642">
                  <c:v>677.21007955475034</c:v>
                </c:pt>
                <c:pt idx="643">
                  <c:v>677.21007955475034</c:v>
                </c:pt>
                <c:pt idx="644">
                  <c:v>677.21007955475034</c:v>
                </c:pt>
                <c:pt idx="645">
                  <c:v>677.21007955475034</c:v>
                </c:pt>
                <c:pt idx="646">
                  <c:v>677.21007955475034</c:v>
                </c:pt>
                <c:pt idx="647">
                  <c:v>677.21007955475034</c:v>
                </c:pt>
                <c:pt idx="648">
                  <c:v>677.21007955475034</c:v>
                </c:pt>
                <c:pt idx="649">
                  <c:v>677.21007955475034</c:v>
                </c:pt>
                <c:pt idx="650">
                  <c:v>677.21007955475034</c:v>
                </c:pt>
                <c:pt idx="651">
                  <c:v>677.21007955475034</c:v>
                </c:pt>
                <c:pt idx="652">
                  <c:v>677.21007955475034</c:v>
                </c:pt>
                <c:pt idx="653">
                  <c:v>677.21007955475034</c:v>
                </c:pt>
                <c:pt idx="654">
                  <c:v>677.21007955475034</c:v>
                </c:pt>
                <c:pt idx="655">
                  <c:v>677.21007955475034</c:v>
                </c:pt>
                <c:pt idx="656">
                  <c:v>677.21007955475034</c:v>
                </c:pt>
                <c:pt idx="657">
                  <c:v>677.21007955475034</c:v>
                </c:pt>
                <c:pt idx="658">
                  <c:v>677.21007955475034</c:v>
                </c:pt>
                <c:pt idx="659">
                  <c:v>677.21007955475034</c:v>
                </c:pt>
                <c:pt idx="660">
                  <c:v>677.21007955475034</c:v>
                </c:pt>
                <c:pt idx="661">
                  <c:v>677.21007955475034</c:v>
                </c:pt>
                <c:pt idx="662">
                  <c:v>677.21007955475034</c:v>
                </c:pt>
                <c:pt idx="663">
                  <c:v>677.21007955475034</c:v>
                </c:pt>
                <c:pt idx="664">
                  <c:v>677.21007955475034</c:v>
                </c:pt>
                <c:pt idx="665">
                  <c:v>677.21007955475034</c:v>
                </c:pt>
                <c:pt idx="666">
                  <c:v>677.21007955475034</c:v>
                </c:pt>
                <c:pt idx="667">
                  <c:v>677.21007955475034</c:v>
                </c:pt>
                <c:pt idx="668">
                  <c:v>677.21007955475034</c:v>
                </c:pt>
                <c:pt idx="669">
                  <c:v>677.21007955475034</c:v>
                </c:pt>
                <c:pt idx="670">
                  <c:v>677.21007955475034</c:v>
                </c:pt>
                <c:pt idx="671">
                  <c:v>677.21007955475034</c:v>
                </c:pt>
                <c:pt idx="672">
                  <c:v>677.21007955475034</c:v>
                </c:pt>
                <c:pt idx="673">
                  <c:v>677.21007955475034</c:v>
                </c:pt>
                <c:pt idx="674">
                  <c:v>677.21007955475034</c:v>
                </c:pt>
                <c:pt idx="675">
                  <c:v>677.21007955475034</c:v>
                </c:pt>
                <c:pt idx="676">
                  <c:v>677.21007955475034</c:v>
                </c:pt>
                <c:pt idx="677">
                  <c:v>677.21007955475034</c:v>
                </c:pt>
                <c:pt idx="678">
                  <c:v>677.21007955475034</c:v>
                </c:pt>
                <c:pt idx="679">
                  <c:v>677.21007955475034</c:v>
                </c:pt>
                <c:pt idx="680">
                  <c:v>677.21007955475034</c:v>
                </c:pt>
                <c:pt idx="681">
                  <c:v>677.21007955475034</c:v>
                </c:pt>
                <c:pt idx="682">
                  <c:v>677.21007955475034</c:v>
                </c:pt>
                <c:pt idx="683">
                  <c:v>677.21007955475034</c:v>
                </c:pt>
                <c:pt idx="684">
                  <c:v>677.21007955475034</c:v>
                </c:pt>
                <c:pt idx="685">
                  <c:v>677.21007955475034</c:v>
                </c:pt>
                <c:pt idx="686">
                  <c:v>677.21007955475034</c:v>
                </c:pt>
                <c:pt idx="687">
                  <c:v>677.21007955475034</c:v>
                </c:pt>
                <c:pt idx="688">
                  <c:v>677.21007955475034</c:v>
                </c:pt>
                <c:pt idx="689">
                  <c:v>677.21007955475034</c:v>
                </c:pt>
                <c:pt idx="690">
                  <c:v>677.21007955475034</c:v>
                </c:pt>
                <c:pt idx="691">
                  <c:v>677.21007955475034</c:v>
                </c:pt>
                <c:pt idx="692">
                  <c:v>677.21007955475034</c:v>
                </c:pt>
                <c:pt idx="693">
                  <c:v>677.21007955475034</c:v>
                </c:pt>
                <c:pt idx="694">
                  <c:v>677.21007955475034</c:v>
                </c:pt>
                <c:pt idx="695">
                  <c:v>677.21007955475034</c:v>
                </c:pt>
                <c:pt idx="696">
                  <c:v>677.21007955475034</c:v>
                </c:pt>
                <c:pt idx="697">
                  <c:v>677.21007955475034</c:v>
                </c:pt>
                <c:pt idx="698">
                  <c:v>677.21007955475034</c:v>
                </c:pt>
                <c:pt idx="699">
                  <c:v>677.21007955475034</c:v>
                </c:pt>
                <c:pt idx="700">
                  <c:v>677.21007955475034</c:v>
                </c:pt>
                <c:pt idx="701">
                  <c:v>677.21007955475034</c:v>
                </c:pt>
                <c:pt idx="702">
                  <c:v>677.21007955475034</c:v>
                </c:pt>
                <c:pt idx="703">
                  <c:v>677.21007955475034</c:v>
                </c:pt>
                <c:pt idx="704">
                  <c:v>677.21007955475034</c:v>
                </c:pt>
                <c:pt idx="705">
                  <c:v>677.21007955475034</c:v>
                </c:pt>
                <c:pt idx="706">
                  <c:v>677.21007955475034</c:v>
                </c:pt>
                <c:pt idx="707">
                  <c:v>677.21007955475034</c:v>
                </c:pt>
                <c:pt idx="708">
                  <c:v>677.21007955475034</c:v>
                </c:pt>
                <c:pt idx="709">
                  <c:v>677.21007955475034</c:v>
                </c:pt>
                <c:pt idx="710">
                  <c:v>677.21007955475034</c:v>
                </c:pt>
                <c:pt idx="711">
                  <c:v>677.21007955475034</c:v>
                </c:pt>
                <c:pt idx="712">
                  <c:v>677.21007955475034</c:v>
                </c:pt>
                <c:pt idx="713">
                  <c:v>677.21007955475034</c:v>
                </c:pt>
                <c:pt idx="714">
                  <c:v>677.21007955475034</c:v>
                </c:pt>
                <c:pt idx="715">
                  <c:v>677.21007955475034</c:v>
                </c:pt>
                <c:pt idx="716">
                  <c:v>677.21007955475034</c:v>
                </c:pt>
                <c:pt idx="717">
                  <c:v>677.21007955475034</c:v>
                </c:pt>
                <c:pt idx="718">
                  <c:v>677.21007955475034</c:v>
                </c:pt>
                <c:pt idx="719">
                  <c:v>677.21007955475034</c:v>
                </c:pt>
                <c:pt idx="720">
                  <c:v>677.21007955475034</c:v>
                </c:pt>
                <c:pt idx="721">
                  <c:v>677.21007955475034</c:v>
                </c:pt>
                <c:pt idx="722">
                  <c:v>677.21007955475034</c:v>
                </c:pt>
                <c:pt idx="723">
                  <c:v>677.21007955475034</c:v>
                </c:pt>
                <c:pt idx="724">
                  <c:v>677.21007955475034</c:v>
                </c:pt>
                <c:pt idx="725">
                  <c:v>677.21007955475034</c:v>
                </c:pt>
                <c:pt idx="726">
                  <c:v>677.21007955475034</c:v>
                </c:pt>
                <c:pt idx="727">
                  <c:v>677.21007955475034</c:v>
                </c:pt>
                <c:pt idx="728">
                  <c:v>677.21007955475034</c:v>
                </c:pt>
                <c:pt idx="729">
                  <c:v>677.21007955475034</c:v>
                </c:pt>
                <c:pt idx="730">
                  <c:v>677.21007955475034</c:v>
                </c:pt>
                <c:pt idx="731">
                  <c:v>677.21007955475034</c:v>
                </c:pt>
                <c:pt idx="732">
                  <c:v>677.21007955475034</c:v>
                </c:pt>
                <c:pt idx="733">
                  <c:v>677.21007955475034</c:v>
                </c:pt>
                <c:pt idx="734">
                  <c:v>677.21007955475034</c:v>
                </c:pt>
                <c:pt idx="735">
                  <c:v>677.21007955475034</c:v>
                </c:pt>
                <c:pt idx="736">
                  <c:v>677.21007955475034</c:v>
                </c:pt>
                <c:pt idx="737">
                  <c:v>677.21007955475034</c:v>
                </c:pt>
                <c:pt idx="738">
                  <c:v>677.21007955475034</c:v>
                </c:pt>
                <c:pt idx="739">
                  <c:v>677.21007955475034</c:v>
                </c:pt>
                <c:pt idx="740">
                  <c:v>677.21007955475034</c:v>
                </c:pt>
                <c:pt idx="741">
                  <c:v>677.21007955475034</c:v>
                </c:pt>
                <c:pt idx="742">
                  <c:v>677.21007955475034</c:v>
                </c:pt>
                <c:pt idx="743">
                  <c:v>677.21007955475034</c:v>
                </c:pt>
                <c:pt idx="744">
                  <c:v>677.21007955475034</c:v>
                </c:pt>
                <c:pt idx="745">
                  <c:v>677.21007955475034</c:v>
                </c:pt>
                <c:pt idx="746">
                  <c:v>677.21007955475034</c:v>
                </c:pt>
                <c:pt idx="747">
                  <c:v>677.21007955475034</c:v>
                </c:pt>
                <c:pt idx="748">
                  <c:v>677.21007955475034</c:v>
                </c:pt>
                <c:pt idx="749">
                  <c:v>677.21007955475034</c:v>
                </c:pt>
                <c:pt idx="750">
                  <c:v>677.21007955475034</c:v>
                </c:pt>
                <c:pt idx="751">
                  <c:v>677.21007955475034</c:v>
                </c:pt>
                <c:pt idx="752">
                  <c:v>677.21007955475034</c:v>
                </c:pt>
                <c:pt idx="753">
                  <c:v>677.21007955475034</c:v>
                </c:pt>
                <c:pt idx="754">
                  <c:v>677.21007955475034</c:v>
                </c:pt>
                <c:pt idx="755">
                  <c:v>677.21007955475034</c:v>
                </c:pt>
                <c:pt idx="756">
                  <c:v>677.21007955475034</c:v>
                </c:pt>
                <c:pt idx="757">
                  <c:v>677.21007955475034</c:v>
                </c:pt>
                <c:pt idx="758">
                  <c:v>677.21007955475034</c:v>
                </c:pt>
                <c:pt idx="759">
                  <c:v>677.21007955475034</c:v>
                </c:pt>
                <c:pt idx="760">
                  <c:v>677.21007955475034</c:v>
                </c:pt>
                <c:pt idx="761">
                  <c:v>677.21007955475034</c:v>
                </c:pt>
                <c:pt idx="762">
                  <c:v>677.21007955475034</c:v>
                </c:pt>
                <c:pt idx="763">
                  <c:v>677.21007955475034</c:v>
                </c:pt>
                <c:pt idx="764">
                  <c:v>677.21007955475034</c:v>
                </c:pt>
                <c:pt idx="765">
                  <c:v>677.21007955475034</c:v>
                </c:pt>
                <c:pt idx="766">
                  <c:v>677.21007955475034</c:v>
                </c:pt>
                <c:pt idx="767">
                  <c:v>677.21007955475034</c:v>
                </c:pt>
                <c:pt idx="768">
                  <c:v>677.21007955475034</c:v>
                </c:pt>
                <c:pt idx="769">
                  <c:v>677.21007955475034</c:v>
                </c:pt>
                <c:pt idx="770">
                  <c:v>677.21007955475034</c:v>
                </c:pt>
                <c:pt idx="771">
                  <c:v>677.21007955475034</c:v>
                </c:pt>
                <c:pt idx="772">
                  <c:v>677.21007955475034</c:v>
                </c:pt>
                <c:pt idx="773">
                  <c:v>677.21007955475034</c:v>
                </c:pt>
                <c:pt idx="774">
                  <c:v>677.21007955475034</c:v>
                </c:pt>
                <c:pt idx="775">
                  <c:v>677.21007955475034</c:v>
                </c:pt>
                <c:pt idx="776">
                  <c:v>677.21007955475034</c:v>
                </c:pt>
                <c:pt idx="777">
                  <c:v>677.21007955475034</c:v>
                </c:pt>
                <c:pt idx="778">
                  <c:v>677.21007955475034</c:v>
                </c:pt>
                <c:pt idx="779">
                  <c:v>677.21007955475034</c:v>
                </c:pt>
                <c:pt idx="780">
                  <c:v>677.21007955475034</c:v>
                </c:pt>
                <c:pt idx="781">
                  <c:v>677.21007955475034</c:v>
                </c:pt>
                <c:pt idx="782">
                  <c:v>677.21007955475034</c:v>
                </c:pt>
                <c:pt idx="783">
                  <c:v>677.21007955475034</c:v>
                </c:pt>
                <c:pt idx="784">
                  <c:v>677.21007955475034</c:v>
                </c:pt>
                <c:pt idx="785">
                  <c:v>677.21007955475034</c:v>
                </c:pt>
                <c:pt idx="786">
                  <c:v>677.21007955475034</c:v>
                </c:pt>
                <c:pt idx="787">
                  <c:v>677.21007955475034</c:v>
                </c:pt>
                <c:pt idx="788">
                  <c:v>677.21007955475034</c:v>
                </c:pt>
                <c:pt idx="789">
                  <c:v>677.21007955475034</c:v>
                </c:pt>
                <c:pt idx="790">
                  <c:v>677.21007955475034</c:v>
                </c:pt>
                <c:pt idx="791">
                  <c:v>677.21007955475034</c:v>
                </c:pt>
                <c:pt idx="792">
                  <c:v>677.21007955475034</c:v>
                </c:pt>
                <c:pt idx="793">
                  <c:v>677.21007955475034</c:v>
                </c:pt>
                <c:pt idx="794">
                  <c:v>677.21007955475034</c:v>
                </c:pt>
                <c:pt idx="795">
                  <c:v>677.21007955475034</c:v>
                </c:pt>
                <c:pt idx="796">
                  <c:v>677.21007955475034</c:v>
                </c:pt>
                <c:pt idx="797">
                  <c:v>677.21007955475034</c:v>
                </c:pt>
                <c:pt idx="798">
                  <c:v>677.21007955475034</c:v>
                </c:pt>
                <c:pt idx="799">
                  <c:v>677.21007955475034</c:v>
                </c:pt>
                <c:pt idx="800">
                  <c:v>677.21007955475034</c:v>
                </c:pt>
                <c:pt idx="801">
                  <c:v>677.21007955475034</c:v>
                </c:pt>
                <c:pt idx="802">
                  <c:v>677.21007955475034</c:v>
                </c:pt>
                <c:pt idx="803">
                  <c:v>677.21007955475034</c:v>
                </c:pt>
                <c:pt idx="804">
                  <c:v>677.21007955475034</c:v>
                </c:pt>
                <c:pt idx="805">
                  <c:v>677.21007955475034</c:v>
                </c:pt>
                <c:pt idx="806">
                  <c:v>677.21007955475034</c:v>
                </c:pt>
                <c:pt idx="807">
                  <c:v>677.21007955475034</c:v>
                </c:pt>
                <c:pt idx="808">
                  <c:v>677.21007955475034</c:v>
                </c:pt>
                <c:pt idx="809">
                  <c:v>677.21007955475034</c:v>
                </c:pt>
                <c:pt idx="810">
                  <c:v>677.21007955475034</c:v>
                </c:pt>
                <c:pt idx="811">
                  <c:v>677.21007955475034</c:v>
                </c:pt>
                <c:pt idx="812">
                  <c:v>677.21007955475034</c:v>
                </c:pt>
                <c:pt idx="813">
                  <c:v>677.21007955475034</c:v>
                </c:pt>
                <c:pt idx="814">
                  <c:v>677.21007955475034</c:v>
                </c:pt>
                <c:pt idx="815">
                  <c:v>677.21007955475034</c:v>
                </c:pt>
                <c:pt idx="816">
                  <c:v>677.21007955475034</c:v>
                </c:pt>
                <c:pt idx="817">
                  <c:v>677.21007955475034</c:v>
                </c:pt>
                <c:pt idx="818">
                  <c:v>677.21007955475034</c:v>
                </c:pt>
                <c:pt idx="819">
                  <c:v>677.21007955475034</c:v>
                </c:pt>
                <c:pt idx="820">
                  <c:v>677.21007955475034</c:v>
                </c:pt>
                <c:pt idx="821">
                  <c:v>677.21007955475034</c:v>
                </c:pt>
                <c:pt idx="822">
                  <c:v>677.21007955475034</c:v>
                </c:pt>
                <c:pt idx="823">
                  <c:v>677.21007955475034</c:v>
                </c:pt>
                <c:pt idx="824">
                  <c:v>677.21007955475034</c:v>
                </c:pt>
                <c:pt idx="825">
                  <c:v>677.21007955475034</c:v>
                </c:pt>
                <c:pt idx="826">
                  <c:v>677.21007955475034</c:v>
                </c:pt>
                <c:pt idx="827">
                  <c:v>677.21007955475034</c:v>
                </c:pt>
                <c:pt idx="828">
                  <c:v>677.21007955475034</c:v>
                </c:pt>
                <c:pt idx="829">
                  <c:v>677.21007955475034</c:v>
                </c:pt>
                <c:pt idx="830">
                  <c:v>677.21007955475034</c:v>
                </c:pt>
                <c:pt idx="831">
                  <c:v>677.21007955475034</c:v>
                </c:pt>
                <c:pt idx="832">
                  <c:v>677.21007955475034</c:v>
                </c:pt>
                <c:pt idx="833">
                  <c:v>677.21007955475034</c:v>
                </c:pt>
                <c:pt idx="834">
                  <c:v>677.21007955475034</c:v>
                </c:pt>
                <c:pt idx="835">
                  <c:v>677.21007955475034</c:v>
                </c:pt>
                <c:pt idx="836">
                  <c:v>677.21007955475034</c:v>
                </c:pt>
                <c:pt idx="837">
                  <c:v>677.21007955475034</c:v>
                </c:pt>
                <c:pt idx="838">
                  <c:v>677.21007955475034</c:v>
                </c:pt>
                <c:pt idx="839">
                  <c:v>677.21007955475034</c:v>
                </c:pt>
                <c:pt idx="840">
                  <c:v>677.21007955475034</c:v>
                </c:pt>
                <c:pt idx="841">
                  <c:v>677.21007955475034</c:v>
                </c:pt>
                <c:pt idx="842">
                  <c:v>677.21007955475034</c:v>
                </c:pt>
                <c:pt idx="843">
                  <c:v>677.21007955475034</c:v>
                </c:pt>
                <c:pt idx="844">
                  <c:v>677.21007955475034</c:v>
                </c:pt>
                <c:pt idx="845">
                  <c:v>677.21007955475034</c:v>
                </c:pt>
                <c:pt idx="846">
                  <c:v>677.21007955475034</c:v>
                </c:pt>
                <c:pt idx="847">
                  <c:v>677.21007955475034</c:v>
                </c:pt>
                <c:pt idx="848">
                  <c:v>677.21007955475034</c:v>
                </c:pt>
                <c:pt idx="849">
                  <c:v>677.21007955475034</c:v>
                </c:pt>
                <c:pt idx="850">
                  <c:v>677.21007955475034</c:v>
                </c:pt>
                <c:pt idx="851">
                  <c:v>677.21007955475034</c:v>
                </c:pt>
                <c:pt idx="852">
                  <c:v>677.21007955475034</c:v>
                </c:pt>
                <c:pt idx="853">
                  <c:v>677.21007955475034</c:v>
                </c:pt>
                <c:pt idx="854">
                  <c:v>677.21007955475034</c:v>
                </c:pt>
                <c:pt idx="855">
                  <c:v>677.21007955475034</c:v>
                </c:pt>
                <c:pt idx="856">
                  <c:v>677.21007955475034</c:v>
                </c:pt>
                <c:pt idx="857">
                  <c:v>677.21007955475034</c:v>
                </c:pt>
                <c:pt idx="858">
                  <c:v>677.21007955475034</c:v>
                </c:pt>
                <c:pt idx="859">
                  <c:v>677.21007955475034</c:v>
                </c:pt>
                <c:pt idx="860">
                  <c:v>677.21007955475034</c:v>
                </c:pt>
                <c:pt idx="861">
                  <c:v>677.21007955475034</c:v>
                </c:pt>
                <c:pt idx="862">
                  <c:v>677.21007955475034</c:v>
                </c:pt>
                <c:pt idx="863">
                  <c:v>677.21007955475034</c:v>
                </c:pt>
                <c:pt idx="864">
                  <c:v>677.21007955475034</c:v>
                </c:pt>
                <c:pt idx="865">
                  <c:v>677.21007955475034</c:v>
                </c:pt>
                <c:pt idx="866">
                  <c:v>677.21007955475034</c:v>
                </c:pt>
                <c:pt idx="867">
                  <c:v>677.21007955475034</c:v>
                </c:pt>
                <c:pt idx="868">
                  <c:v>677.21007955475034</c:v>
                </c:pt>
                <c:pt idx="869">
                  <c:v>677.21007955475034</c:v>
                </c:pt>
                <c:pt idx="870">
                  <c:v>677.21007955475034</c:v>
                </c:pt>
                <c:pt idx="871">
                  <c:v>677.21007955475034</c:v>
                </c:pt>
                <c:pt idx="872">
                  <c:v>677.21007955475034</c:v>
                </c:pt>
                <c:pt idx="873">
                  <c:v>677.21007955475034</c:v>
                </c:pt>
                <c:pt idx="874">
                  <c:v>677.21007955475034</c:v>
                </c:pt>
                <c:pt idx="875">
                  <c:v>677.21007955475034</c:v>
                </c:pt>
                <c:pt idx="876">
                  <c:v>677.21007955475034</c:v>
                </c:pt>
                <c:pt idx="877">
                  <c:v>677.21007955475034</c:v>
                </c:pt>
                <c:pt idx="878">
                  <c:v>677.21007955475034</c:v>
                </c:pt>
                <c:pt idx="879">
                  <c:v>677.21007955475034</c:v>
                </c:pt>
                <c:pt idx="880">
                  <c:v>677.21007955475034</c:v>
                </c:pt>
                <c:pt idx="881">
                  <c:v>677.21007955475034</c:v>
                </c:pt>
                <c:pt idx="882">
                  <c:v>677.21007955475034</c:v>
                </c:pt>
                <c:pt idx="883">
                  <c:v>677.21007955475034</c:v>
                </c:pt>
                <c:pt idx="884">
                  <c:v>677.21007955475034</c:v>
                </c:pt>
                <c:pt idx="885">
                  <c:v>677.21007955475034</c:v>
                </c:pt>
                <c:pt idx="886">
                  <c:v>677.21007955475034</c:v>
                </c:pt>
                <c:pt idx="887">
                  <c:v>677.21007955475034</c:v>
                </c:pt>
                <c:pt idx="888">
                  <c:v>677.21007955475034</c:v>
                </c:pt>
                <c:pt idx="889">
                  <c:v>677.21007955475034</c:v>
                </c:pt>
                <c:pt idx="890">
                  <c:v>677.21007955475034</c:v>
                </c:pt>
                <c:pt idx="891">
                  <c:v>677.21007955475034</c:v>
                </c:pt>
                <c:pt idx="892">
                  <c:v>677.21007955475034</c:v>
                </c:pt>
                <c:pt idx="893">
                  <c:v>677.21007955475034</c:v>
                </c:pt>
                <c:pt idx="894">
                  <c:v>677.21007955475034</c:v>
                </c:pt>
                <c:pt idx="895">
                  <c:v>677.21007955475034</c:v>
                </c:pt>
                <c:pt idx="896">
                  <c:v>677.21007955475034</c:v>
                </c:pt>
                <c:pt idx="897">
                  <c:v>677.21007955475034</c:v>
                </c:pt>
                <c:pt idx="898">
                  <c:v>677.21007955475034</c:v>
                </c:pt>
                <c:pt idx="899">
                  <c:v>677.21007955475034</c:v>
                </c:pt>
                <c:pt idx="900">
                  <c:v>677.21007955475034</c:v>
                </c:pt>
                <c:pt idx="901">
                  <c:v>677.21007955475034</c:v>
                </c:pt>
                <c:pt idx="902">
                  <c:v>677.21007955475034</c:v>
                </c:pt>
                <c:pt idx="903">
                  <c:v>677.21007955475034</c:v>
                </c:pt>
                <c:pt idx="904">
                  <c:v>677.21007955475034</c:v>
                </c:pt>
                <c:pt idx="905">
                  <c:v>677.21007955475034</c:v>
                </c:pt>
                <c:pt idx="906">
                  <c:v>677.21007955475034</c:v>
                </c:pt>
                <c:pt idx="907">
                  <c:v>677.21007955475034</c:v>
                </c:pt>
                <c:pt idx="908">
                  <c:v>677.21007955475034</c:v>
                </c:pt>
                <c:pt idx="909">
                  <c:v>677.21007955475034</c:v>
                </c:pt>
                <c:pt idx="910">
                  <c:v>677.21007955475034</c:v>
                </c:pt>
                <c:pt idx="911">
                  <c:v>677.21007955475034</c:v>
                </c:pt>
                <c:pt idx="912">
                  <c:v>677.21007955475034</c:v>
                </c:pt>
                <c:pt idx="913">
                  <c:v>677.21007955475034</c:v>
                </c:pt>
                <c:pt idx="914">
                  <c:v>677.21007955475034</c:v>
                </c:pt>
                <c:pt idx="915">
                  <c:v>677.21007955475034</c:v>
                </c:pt>
                <c:pt idx="916">
                  <c:v>677.21007955475034</c:v>
                </c:pt>
                <c:pt idx="917">
                  <c:v>677.21007955475034</c:v>
                </c:pt>
                <c:pt idx="918">
                  <c:v>677.21007955475034</c:v>
                </c:pt>
                <c:pt idx="919">
                  <c:v>677.21007955475034</c:v>
                </c:pt>
                <c:pt idx="920">
                  <c:v>677.21007955475034</c:v>
                </c:pt>
                <c:pt idx="921">
                  <c:v>677.21007955475034</c:v>
                </c:pt>
                <c:pt idx="922">
                  <c:v>677.21007955475034</c:v>
                </c:pt>
                <c:pt idx="923">
                  <c:v>677.21007955475034</c:v>
                </c:pt>
                <c:pt idx="924">
                  <c:v>677.21007955475034</c:v>
                </c:pt>
                <c:pt idx="925">
                  <c:v>677.21007955475034</c:v>
                </c:pt>
                <c:pt idx="926">
                  <c:v>677.21007955475034</c:v>
                </c:pt>
                <c:pt idx="927">
                  <c:v>677.21007955475034</c:v>
                </c:pt>
                <c:pt idx="928">
                  <c:v>677.21007955475034</c:v>
                </c:pt>
                <c:pt idx="929">
                  <c:v>677.21007955475034</c:v>
                </c:pt>
                <c:pt idx="930">
                  <c:v>677.21007955475034</c:v>
                </c:pt>
                <c:pt idx="931">
                  <c:v>677.21007955475034</c:v>
                </c:pt>
                <c:pt idx="932">
                  <c:v>677.21007955475034</c:v>
                </c:pt>
                <c:pt idx="933">
                  <c:v>677.21007955475034</c:v>
                </c:pt>
                <c:pt idx="934">
                  <c:v>677.21007955475034</c:v>
                </c:pt>
                <c:pt idx="935">
                  <c:v>677.21007955475034</c:v>
                </c:pt>
                <c:pt idx="936">
                  <c:v>677.21007955475034</c:v>
                </c:pt>
                <c:pt idx="937">
                  <c:v>677.21007955475034</c:v>
                </c:pt>
                <c:pt idx="938">
                  <c:v>677.21007955475034</c:v>
                </c:pt>
                <c:pt idx="939">
                  <c:v>677.21007955475034</c:v>
                </c:pt>
                <c:pt idx="940">
                  <c:v>677.21007955475034</c:v>
                </c:pt>
                <c:pt idx="941">
                  <c:v>677.21007955475034</c:v>
                </c:pt>
                <c:pt idx="942">
                  <c:v>677.21007955475034</c:v>
                </c:pt>
                <c:pt idx="943">
                  <c:v>677.21007955475034</c:v>
                </c:pt>
                <c:pt idx="944">
                  <c:v>677.21007955475034</c:v>
                </c:pt>
                <c:pt idx="945">
                  <c:v>677.21007955475034</c:v>
                </c:pt>
                <c:pt idx="946">
                  <c:v>677.21007955475034</c:v>
                </c:pt>
                <c:pt idx="947">
                  <c:v>677.21007955475034</c:v>
                </c:pt>
                <c:pt idx="948">
                  <c:v>677.21007955475034</c:v>
                </c:pt>
                <c:pt idx="949">
                  <c:v>677.21007955475034</c:v>
                </c:pt>
                <c:pt idx="950">
                  <c:v>677.21007955475034</c:v>
                </c:pt>
                <c:pt idx="951">
                  <c:v>677.21007955475034</c:v>
                </c:pt>
                <c:pt idx="952">
                  <c:v>677.21007955475034</c:v>
                </c:pt>
                <c:pt idx="953">
                  <c:v>677.21007955475034</c:v>
                </c:pt>
                <c:pt idx="954">
                  <c:v>677.21007955475034</c:v>
                </c:pt>
                <c:pt idx="955">
                  <c:v>677.21007955475034</c:v>
                </c:pt>
                <c:pt idx="956">
                  <c:v>677.21007955475034</c:v>
                </c:pt>
                <c:pt idx="957">
                  <c:v>677.21007955475034</c:v>
                </c:pt>
                <c:pt idx="958">
                  <c:v>677.21007955475034</c:v>
                </c:pt>
                <c:pt idx="959">
                  <c:v>677.21007955475034</c:v>
                </c:pt>
                <c:pt idx="960">
                  <c:v>677.21007955475034</c:v>
                </c:pt>
                <c:pt idx="961">
                  <c:v>677.21007955475034</c:v>
                </c:pt>
                <c:pt idx="962">
                  <c:v>677.21007955475034</c:v>
                </c:pt>
                <c:pt idx="963">
                  <c:v>677.21007955475034</c:v>
                </c:pt>
                <c:pt idx="964">
                  <c:v>677.21007955475034</c:v>
                </c:pt>
                <c:pt idx="965">
                  <c:v>677.21007955475034</c:v>
                </c:pt>
                <c:pt idx="966">
                  <c:v>677.21007955475034</c:v>
                </c:pt>
                <c:pt idx="967">
                  <c:v>677.21007955475034</c:v>
                </c:pt>
                <c:pt idx="968">
                  <c:v>677.21007955475034</c:v>
                </c:pt>
                <c:pt idx="969">
                  <c:v>677.21007955475034</c:v>
                </c:pt>
                <c:pt idx="970">
                  <c:v>677.21007955475034</c:v>
                </c:pt>
                <c:pt idx="971">
                  <c:v>677.21007955475034</c:v>
                </c:pt>
                <c:pt idx="972">
                  <c:v>677.21007955475034</c:v>
                </c:pt>
                <c:pt idx="973">
                  <c:v>677.21007955475034</c:v>
                </c:pt>
                <c:pt idx="974">
                  <c:v>677.21007955475034</c:v>
                </c:pt>
                <c:pt idx="975">
                  <c:v>677.21007955475034</c:v>
                </c:pt>
                <c:pt idx="976">
                  <c:v>677.21007955475034</c:v>
                </c:pt>
                <c:pt idx="977">
                  <c:v>677.21007955475034</c:v>
                </c:pt>
                <c:pt idx="978">
                  <c:v>677.21007955475034</c:v>
                </c:pt>
                <c:pt idx="979">
                  <c:v>677.21007955475034</c:v>
                </c:pt>
                <c:pt idx="980">
                  <c:v>677.21007955475034</c:v>
                </c:pt>
                <c:pt idx="981">
                  <c:v>677.21007955475034</c:v>
                </c:pt>
                <c:pt idx="982">
                  <c:v>677.21007955475034</c:v>
                </c:pt>
                <c:pt idx="983">
                  <c:v>677.21007955475034</c:v>
                </c:pt>
                <c:pt idx="984">
                  <c:v>677.21007955475034</c:v>
                </c:pt>
                <c:pt idx="985">
                  <c:v>677.21007955475034</c:v>
                </c:pt>
                <c:pt idx="986">
                  <c:v>677.21007955475034</c:v>
                </c:pt>
                <c:pt idx="987">
                  <c:v>677.21007955475034</c:v>
                </c:pt>
                <c:pt idx="988">
                  <c:v>677.21007955475034</c:v>
                </c:pt>
                <c:pt idx="989">
                  <c:v>677.21007955475034</c:v>
                </c:pt>
                <c:pt idx="990">
                  <c:v>677.21007955475034</c:v>
                </c:pt>
                <c:pt idx="991">
                  <c:v>677.21007955475034</c:v>
                </c:pt>
                <c:pt idx="992">
                  <c:v>677.21007955475034</c:v>
                </c:pt>
                <c:pt idx="993">
                  <c:v>677.21007955475034</c:v>
                </c:pt>
                <c:pt idx="994">
                  <c:v>677.21007955475034</c:v>
                </c:pt>
                <c:pt idx="995">
                  <c:v>677.21007955475034</c:v>
                </c:pt>
                <c:pt idx="996">
                  <c:v>677.21007955475034</c:v>
                </c:pt>
                <c:pt idx="997">
                  <c:v>677.21007955475034</c:v>
                </c:pt>
                <c:pt idx="998">
                  <c:v>677.21007955475034</c:v>
                </c:pt>
                <c:pt idx="999">
                  <c:v>677.21007955475034</c:v>
                </c:pt>
                <c:pt idx="1000">
                  <c:v>677.21007955475034</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1.1000000000000008</c:v>
                </c:pt>
                <c:pt idx="102">
                  <c:v>1.2000000000000008</c:v>
                </c:pt>
                <c:pt idx="103">
                  <c:v>1.3000000000000009</c:v>
                </c:pt>
                <c:pt idx="104">
                  <c:v>1.400000000000001</c:v>
                </c:pt>
                <c:pt idx="105">
                  <c:v>1.5000000000000011</c:v>
                </c:pt>
                <c:pt idx="106">
                  <c:v>1.6000000000000012</c:v>
                </c:pt>
                <c:pt idx="107">
                  <c:v>1.7000000000000013</c:v>
                </c:pt>
                <c:pt idx="108">
                  <c:v>1.8000000000000014</c:v>
                </c:pt>
                <c:pt idx="109">
                  <c:v>1.9000000000000015</c:v>
                </c:pt>
                <c:pt idx="110">
                  <c:v>2.0000000000000013</c:v>
                </c:pt>
                <c:pt idx="111">
                  <c:v>2.1000000000000014</c:v>
                </c:pt>
                <c:pt idx="112">
                  <c:v>2.2000000000000015</c:v>
                </c:pt>
                <c:pt idx="113">
                  <c:v>2.3000000000000016</c:v>
                </c:pt>
                <c:pt idx="114">
                  <c:v>2.4000000000000017</c:v>
                </c:pt>
                <c:pt idx="115">
                  <c:v>2.5000000000000018</c:v>
                </c:pt>
                <c:pt idx="116">
                  <c:v>2.6000000000000019</c:v>
                </c:pt>
                <c:pt idx="117">
                  <c:v>2.700000000000002</c:v>
                </c:pt>
                <c:pt idx="118">
                  <c:v>2.800000000000002</c:v>
                </c:pt>
                <c:pt idx="119">
                  <c:v>2.9000000000000021</c:v>
                </c:pt>
                <c:pt idx="120">
                  <c:v>3.0000000000000022</c:v>
                </c:pt>
                <c:pt idx="121">
                  <c:v>3.1000000000000023</c:v>
                </c:pt>
                <c:pt idx="122">
                  <c:v>3.2000000000000024</c:v>
                </c:pt>
                <c:pt idx="123">
                  <c:v>3.3000000000000025</c:v>
                </c:pt>
                <c:pt idx="124">
                  <c:v>3.4000000000000026</c:v>
                </c:pt>
                <c:pt idx="125">
                  <c:v>3.5000000000000027</c:v>
                </c:pt>
                <c:pt idx="126">
                  <c:v>3.6000000000000028</c:v>
                </c:pt>
                <c:pt idx="127">
                  <c:v>3.7000000000000028</c:v>
                </c:pt>
                <c:pt idx="128">
                  <c:v>3.8000000000000029</c:v>
                </c:pt>
                <c:pt idx="129">
                  <c:v>3.900000000000003</c:v>
                </c:pt>
                <c:pt idx="130">
                  <c:v>4.0000000000000027</c:v>
                </c:pt>
                <c:pt idx="131">
                  <c:v>4.1000000000000023</c:v>
                </c:pt>
                <c:pt idx="132">
                  <c:v>4.200000000000002</c:v>
                </c:pt>
                <c:pt idx="133">
                  <c:v>4.3000000000000016</c:v>
                </c:pt>
                <c:pt idx="134">
                  <c:v>4.4000000000000012</c:v>
                </c:pt>
                <c:pt idx="135">
                  <c:v>4.5000000000000009</c:v>
                </c:pt>
                <c:pt idx="136">
                  <c:v>4.6000000000000005</c:v>
                </c:pt>
                <c:pt idx="137">
                  <c:v>4.7</c:v>
                </c:pt>
                <c:pt idx="138">
                  <c:v>4.8</c:v>
                </c:pt>
                <c:pt idx="139">
                  <c:v>4.8999999999999995</c:v>
                </c:pt>
                <c:pt idx="140">
                  <c:v>4.9999999999999991</c:v>
                </c:pt>
                <c:pt idx="141">
                  <c:v>5.0999999999999988</c:v>
                </c:pt>
                <c:pt idx="142">
                  <c:v>5.1999999999999984</c:v>
                </c:pt>
                <c:pt idx="143">
                  <c:v>5.299999999999998</c:v>
                </c:pt>
                <c:pt idx="144">
                  <c:v>5.3999999999999977</c:v>
                </c:pt>
                <c:pt idx="145">
                  <c:v>5.4999999999999973</c:v>
                </c:pt>
                <c:pt idx="146">
                  <c:v>5.599999999999997</c:v>
                </c:pt>
                <c:pt idx="147">
                  <c:v>5.6999999999999966</c:v>
                </c:pt>
                <c:pt idx="148">
                  <c:v>5.7999999999999963</c:v>
                </c:pt>
                <c:pt idx="149">
                  <c:v>5.8999999999999959</c:v>
                </c:pt>
                <c:pt idx="150">
                  <c:v>5.9999999999999956</c:v>
                </c:pt>
                <c:pt idx="151">
                  <c:v>6.0999999999999952</c:v>
                </c:pt>
                <c:pt idx="152">
                  <c:v>6.1999999999999948</c:v>
                </c:pt>
                <c:pt idx="153">
                  <c:v>6.2999999999999945</c:v>
                </c:pt>
                <c:pt idx="154">
                  <c:v>6.3999999999999941</c:v>
                </c:pt>
                <c:pt idx="155">
                  <c:v>6.4999999999999938</c:v>
                </c:pt>
                <c:pt idx="156">
                  <c:v>6.5999999999999934</c:v>
                </c:pt>
                <c:pt idx="157">
                  <c:v>6.6999999999999931</c:v>
                </c:pt>
                <c:pt idx="158">
                  <c:v>6.7999999999999927</c:v>
                </c:pt>
                <c:pt idx="159">
                  <c:v>6.8999999999999924</c:v>
                </c:pt>
                <c:pt idx="160">
                  <c:v>6.999999999999992</c:v>
                </c:pt>
                <c:pt idx="161">
                  <c:v>7.0999999999999917</c:v>
                </c:pt>
                <c:pt idx="162">
                  <c:v>7.1999999999999913</c:v>
                </c:pt>
                <c:pt idx="163">
                  <c:v>7.2999999999999909</c:v>
                </c:pt>
                <c:pt idx="164">
                  <c:v>7.3999999999999906</c:v>
                </c:pt>
                <c:pt idx="165">
                  <c:v>7.4999999999999902</c:v>
                </c:pt>
                <c:pt idx="166">
                  <c:v>7.5999999999999899</c:v>
                </c:pt>
                <c:pt idx="167">
                  <c:v>7.6999999999999895</c:v>
                </c:pt>
                <c:pt idx="168">
                  <c:v>7.7999999999999892</c:v>
                </c:pt>
                <c:pt idx="169">
                  <c:v>7.8999999999999888</c:v>
                </c:pt>
                <c:pt idx="170">
                  <c:v>7.9999999999999885</c:v>
                </c:pt>
                <c:pt idx="171">
                  <c:v>8.099999999999989</c:v>
                </c:pt>
                <c:pt idx="172">
                  <c:v>8.1999999999999886</c:v>
                </c:pt>
                <c:pt idx="173">
                  <c:v>8.2999999999999883</c:v>
                </c:pt>
                <c:pt idx="174">
                  <c:v>8.3999999999999879</c:v>
                </c:pt>
                <c:pt idx="175">
                  <c:v>8.4999999999999876</c:v>
                </c:pt>
                <c:pt idx="176">
                  <c:v>8.5999999999999872</c:v>
                </c:pt>
                <c:pt idx="177">
                  <c:v>8.6999999999999869</c:v>
                </c:pt>
                <c:pt idx="178">
                  <c:v>8.7999999999999865</c:v>
                </c:pt>
                <c:pt idx="179">
                  <c:v>8.8999999999999861</c:v>
                </c:pt>
                <c:pt idx="180">
                  <c:v>8.9999999999999858</c:v>
                </c:pt>
                <c:pt idx="181">
                  <c:v>9.0999999999999854</c:v>
                </c:pt>
                <c:pt idx="182">
                  <c:v>9.1999999999999851</c:v>
                </c:pt>
                <c:pt idx="183">
                  <c:v>9.2999999999999847</c:v>
                </c:pt>
                <c:pt idx="184">
                  <c:v>9.3999999999999844</c:v>
                </c:pt>
                <c:pt idx="185">
                  <c:v>9.499999999999984</c:v>
                </c:pt>
                <c:pt idx="186">
                  <c:v>9.5999999999999837</c:v>
                </c:pt>
                <c:pt idx="187">
                  <c:v>9.6999999999999833</c:v>
                </c:pt>
                <c:pt idx="188">
                  <c:v>9.7999999999999829</c:v>
                </c:pt>
                <c:pt idx="189">
                  <c:v>9.8999999999999826</c:v>
                </c:pt>
                <c:pt idx="190">
                  <c:v>9.9999999999999822</c:v>
                </c:pt>
                <c:pt idx="191">
                  <c:v>10.099999999999982</c:v>
                </c:pt>
                <c:pt idx="192">
                  <c:v>10.199999999999982</c:v>
                </c:pt>
                <c:pt idx="193">
                  <c:v>10.299999999999981</c:v>
                </c:pt>
                <c:pt idx="194">
                  <c:v>10.399999999999981</c:v>
                </c:pt>
                <c:pt idx="195">
                  <c:v>10.49999999999998</c:v>
                </c:pt>
                <c:pt idx="196">
                  <c:v>10.59999999999998</c:v>
                </c:pt>
                <c:pt idx="197">
                  <c:v>10.69999999999998</c:v>
                </c:pt>
                <c:pt idx="198">
                  <c:v>10.799999999999979</c:v>
                </c:pt>
                <c:pt idx="199">
                  <c:v>10.899999999999979</c:v>
                </c:pt>
                <c:pt idx="200">
                  <c:v>10.999999999999979</c:v>
                </c:pt>
                <c:pt idx="201">
                  <c:v>11.099999999999978</c:v>
                </c:pt>
                <c:pt idx="202">
                  <c:v>11.199999999999978</c:v>
                </c:pt>
                <c:pt idx="203">
                  <c:v>11.299999999999978</c:v>
                </c:pt>
                <c:pt idx="204">
                  <c:v>11.399999999999977</c:v>
                </c:pt>
                <c:pt idx="205">
                  <c:v>11.499999999999977</c:v>
                </c:pt>
                <c:pt idx="206">
                  <c:v>11.599999999999977</c:v>
                </c:pt>
                <c:pt idx="207">
                  <c:v>11.699999999999976</c:v>
                </c:pt>
                <c:pt idx="208">
                  <c:v>11.799999999999976</c:v>
                </c:pt>
                <c:pt idx="209">
                  <c:v>11.899999999999975</c:v>
                </c:pt>
                <c:pt idx="210">
                  <c:v>11.999999999999975</c:v>
                </c:pt>
                <c:pt idx="211">
                  <c:v>12.099999999999975</c:v>
                </c:pt>
                <c:pt idx="212">
                  <c:v>12.199999999999974</c:v>
                </c:pt>
                <c:pt idx="213">
                  <c:v>12.299999999999974</c:v>
                </c:pt>
                <c:pt idx="214">
                  <c:v>12.399999999999974</c:v>
                </c:pt>
                <c:pt idx="215">
                  <c:v>12.499999999999973</c:v>
                </c:pt>
                <c:pt idx="216">
                  <c:v>12.599999999999973</c:v>
                </c:pt>
                <c:pt idx="217">
                  <c:v>12.699999999999973</c:v>
                </c:pt>
                <c:pt idx="218">
                  <c:v>12.799999999999972</c:v>
                </c:pt>
                <c:pt idx="219">
                  <c:v>12.899999999999972</c:v>
                </c:pt>
                <c:pt idx="220">
                  <c:v>12.999999999999972</c:v>
                </c:pt>
                <c:pt idx="221">
                  <c:v>13.099999999999971</c:v>
                </c:pt>
                <c:pt idx="222">
                  <c:v>13.199999999999971</c:v>
                </c:pt>
                <c:pt idx="223">
                  <c:v>13.299999999999971</c:v>
                </c:pt>
                <c:pt idx="224">
                  <c:v>13.39999999999997</c:v>
                </c:pt>
                <c:pt idx="225">
                  <c:v>13.49999999999997</c:v>
                </c:pt>
                <c:pt idx="226">
                  <c:v>13.599999999999969</c:v>
                </c:pt>
                <c:pt idx="227">
                  <c:v>13.699999999999969</c:v>
                </c:pt>
                <c:pt idx="228">
                  <c:v>13.799999999999969</c:v>
                </c:pt>
                <c:pt idx="229">
                  <c:v>13.899999999999968</c:v>
                </c:pt>
                <c:pt idx="230">
                  <c:v>13.999999999999968</c:v>
                </c:pt>
                <c:pt idx="231">
                  <c:v>14.099999999999968</c:v>
                </c:pt>
                <c:pt idx="232">
                  <c:v>14.199999999999967</c:v>
                </c:pt>
                <c:pt idx="233">
                  <c:v>14.299999999999967</c:v>
                </c:pt>
                <c:pt idx="234">
                  <c:v>14.399999999999967</c:v>
                </c:pt>
                <c:pt idx="235">
                  <c:v>14.499999999999966</c:v>
                </c:pt>
                <c:pt idx="236">
                  <c:v>14.599999999999966</c:v>
                </c:pt>
                <c:pt idx="237">
                  <c:v>14.699999999999966</c:v>
                </c:pt>
                <c:pt idx="238">
                  <c:v>14.799999999999965</c:v>
                </c:pt>
                <c:pt idx="239">
                  <c:v>14.899999999999965</c:v>
                </c:pt>
                <c:pt idx="240">
                  <c:v>14.999999999999964</c:v>
                </c:pt>
                <c:pt idx="241">
                  <c:v>15.099999999999964</c:v>
                </c:pt>
                <c:pt idx="242">
                  <c:v>15.199999999999964</c:v>
                </c:pt>
                <c:pt idx="243">
                  <c:v>15.299999999999963</c:v>
                </c:pt>
                <c:pt idx="244">
                  <c:v>15.399999999999963</c:v>
                </c:pt>
                <c:pt idx="245">
                  <c:v>15.499999999999963</c:v>
                </c:pt>
                <c:pt idx="246">
                  <c:v>15.599999999999962</c:v>
                </c:pt>
                <c:pt idx="247">
                  <c:v>15.699999999999962</c:v>
                </c:pt>
                <c:pt idx="248">
                  <c:v>15.799999999999962</c:v>
                </c:pt>
                <c:pt idx="249">
                  <c:v>15.899999999999961</c:v>
                </c:pt>
                <c:pt idx="250">
                  <c:v>15.999999999999961</c:v>
                </c:pt>
                <c:pt idx="251">
                  <c:v>16.099999999999962</c:v>
                </c:pt>
                <c:pt idx="252">
                  <c:v>16.199999999999964</c:v>
                </c:pt>
                <c:pt idx="253">
                  <c:v>16.299999999999965</c:v>
                </c:pt>
                <c:pt idx="254">
                  <c:v>16.399999999999967</c:v>
                </c:pt>
                <c:pt idx="255">
                  <c:v>16.499999999999968</c:v>
                </c:pt>
                <c:pt idx="256">
                  <c:v>16.599999999999969</c:v>
                </c:pt>
                <c:pt idx="257">
                  <c:v>16.699999999999971</c:v>
                </c:pt>
                <c:pt idx="258">
                  <c:v>16.799999999999972</c:v>
                </c:pt>
                <c:pt idx="259">
                  <c:v>16.899999999999974</c:v>
                </c:pt>
                <c:pt idx="260">
                  <c:v>16.999999999999975</c:v>
                </c:pt>
                <c:pt idx="261">
                  <c:v>17.099999999999977</c:v>
                </c:pt>
                <c:pt idx="262">
                  <c:v>17.199999999999978</c:v>
                </c:pt>
                <c:pt idx="263">
                  <c:v>17.299999999999979</c:v>
                </c:pt>
                <c:pt idx="264">
                  <c:v>17.399999999999981</c:v>
                </c:pt>
                <c:pt idx="265">
                  <c:v>17.499999999999982</c:v>
                </c:pt>
                <c:pt idx="266">
                  <c:v>17.599999999999984</c:v>
                </c:pt>
                <c:pt idx="267">
                  <c:v>17.699999999999985</c:v>
                </c:pt>
                <c:pt idx="268">
                  <c:v>17.799999999999986</c:v>
                </c:pt>
                <c:pt idx="269">
                  <c:v>17.899999999999988</c:v>
                </c:pt>
                <c:pt idx="270">
                  <c:v>17.999999999999989</c:v>
                </c:pt>
                <c:pt idx="271">
                  <c:v>18.099999999999991</c:v>
                </c:pt>
                <c:pt idx="272">
                  <c:v>18.199999999999992</c:v>
                </c:pt>
                <c:pt idx="273">
                  <c:v>18.299999999999994</c:v>
                </c:pt>
                <c:pt idx="274">
                  <c:v>18.399999999999995</c:v>
                </c:pt>
                <c:pt idx="275">
                  <c:v>18.499999999999996</c:v>
                </c:pt>
                <c:pt idx="276">
                  <c:v>18.599999999999998</c:v>
                </c:pt>
                <c:pt idx="277">
                  <c:v>18.7</c:v>
                </c:pt>
                <c:pt idx="278">
                  <c:v>18.8</c:v>
                </c:pt>
                <c:pt idx="279">
                  <c:v>18.900000000000002</c:v>
                </c:pt>
                <c:pt idx="280">
                  <c:v>19.000000000000004</c:v>
                </c:pt>
                <c:pt idx="281">
                  <c:v>19.100000000000005</c:v>
                </c:pt>
                <c:pt idx="282">
                  <c:v>19.200000000000006</c:v>
                </c:pt>
                <c:pt idx="283">
                  <c:v>19.300000000000008</c:v>
                </c:pt>
                <c:pt idx="284">
                  <c:v>19.400000000000009</c:v>
                </c:pt>
                <c:pt idx="285">
                  <c:v>19.500000000000011</c:v>
                </c:pt>
                <c:pt idx="286">
                  <c:v>19.600000000000012</c:v>
                </c:pt>
                <c:pt idx="287">
                  <c:v>19.700000000000014</c:v>
                </c:pt>
                <c:pt idx="288">
                  <c:v>19.800000000000015</c:v>
                </c:pt>
                <c:pt idx="289">
                  <c:v>19.900000000000016</c:v>
                </c:pt>
                <c:pt idx="290">
                  <c:v>20.000000000000018</c:v>
                </c:pt>
                <c:pt idx="291">
                  <c:v>20.100000000000019</c:v>
                </c:pt>
                <c:pt idx="292">
                  <c:v>20.200000000000021</c:v>
                </c:pt>
                <c:pt idx="293">
                  <c:v>20.300000000000022</c:v>
                </c:pt>
                <c:pt idx="294">
                  <c:v>20.400000000000023</c:v>
                </c:pt>
                <c:pt idx="295">
                  <c:v>20.500000000000025</c:v>
                </c:pt>
                <c:pt idx="296">
                  <c:v>20.600000000000026</c:v>
                </c:pt>
                <c:pt idx="297">
                  <c:v>20.700000000000028</c:v>
                </c:pt>
                <c:pt idx="298">
                  <c:v>20.800000000000029</c:v>
                </c:pt>
                <c:pt idx="299">
                  <c:v>20.900000000000031</c:v>
                </c:pt>
                <c:pt idx="300">
                  <c:v>21.000000000000032</c:v>
                </c:pt>
                <c:pt idx="301">
                  <c:v>21.100000000000033</c:v>
                </c:pt>
                <c:pt idx="302">
                  <c:v>21.200000000000035</c:v>
                </c:pt>
                <c:pt idx="303">
                  <c:v>21.300000000000036</c:v>
                </c:pt>
                <c:pt idx="304">
                  <c:v>21.400000000000038</c:v>
                </c:pt>
                <c:pt idx="305">
                  <c:v>21.500000000000039</c:v>
                </c:pt>
                <c:pt idx="306">
                  <c:v>21.600000000000041</c:v>
                </c:pt>
                <c:pt idx="307">
                  <c:v>21.700000000000042</c:v>
                </c:pt>
                <c:pt idx="308">
                  <c:v>21.800000000000043</c:v>
                </c:pt>
                <c:pt idx="309">
                  <c:v>21.900000000000045</c:v>
                </c:pt>
                <c:pt idx="310">
                  <c:v>22.000000000000046</c:v>
                </c:pt>
                <c:pt idx="311">
                  <c:v>22.100000000000048</c:v>
                </c:pt>
                <c:pt idx="312">
                  <c:v>22.200000000000049</c:v>
                </c:pt>
                <c:pt idx="313">
                  <c:v>22.30000000000005</c:v>
                </c:pt>
                <c:pt idx="314">
                  <c:v>22.400000000000052</c:v>
                </c:pt>
                <c:pt idx="315">
                  <c:v>22.500000000000053</c:v>
                </c:pt>
                <c:pt idx="316">
                  <c:v>22.600000000000055</c:v>
                </c:pt>
                <c:pt idx="317">
                  <c:v>22.700000000000056</c:v>
                </c:pt>
                <c:pt idx="318">
                  <c:v>22.800000000000058</c:v>
                </c:pt>
                <c:pt idx="319">
                  <c:v>22.900000000000059</c:v>
                </c:pt>
                <c:pt idx="320">
                  <c:v>23.00000000000006</c:v>
                </c:pt>
                <c:pt idx="321">
                  <c:v>23.100000000000062</c:v>
                </c:pt>
                <c:pt idx="322">
                  <c:v>23.200000000000063</c:v>
                </c:pt>
                <c:pt idx="323">
                  <c:v>23.300000000000065</c:v>
                </c:pt>
                <c:pt idx="324">
                  <c:v>23.400000000000066</c:v>
                </c:pt>
                <c:pt idx="325">
                  <c:v>23.500000000000068</c:v>
                </c:pt>
                <c:pt idx="326">
                  <c:v>23.600000000000069</c:v>
                </c:pt>
                <c:pt idx="327">
                  <c:v>23.70000000000007</c:v>
                </c:pt>
                <c:pt idx="328">
                  <c:v>23.800000000000072</c:v>
                </c:pt>
                <c:pt idx="329">
                  <c:v>23.900000000000073</c:v>
                </c:pt>
                <c:pt idx="330">
                  <c:v>24.000000000000075</c:v>
                </c:pt>
                <c:pt idx="331">
                  <c:v>24.100000000000076</c:v>
                </c:pt>
                <c:pt idx="332">
                  <c:v>24.200000000000077</c:v>
                </c:pt>
                <c:pt idx="333">
                  <c:v>24.300000000000079</c:v>
                </c:pt>
                <c:pt idx="334">
                  <c:v>24.40000000000008</c:v>
                </c:pt>
                <c:pt idx="335">
                  <c:v>24.500000000000082</c:v>
                </c:pt>
                <c:pt idx="336">
                  <c:v>24.600000000000083</c:v>
                </c:pt>
                <c:pt idx="337">
                  <c:v>24.700000000000085</c:v>
                </c:pt>
                <c:pt idx="338">
                  <c:v>24.800000000000086</c:v>
                </c:pt>
                <c:pt idx="339">
                  <c:v>24.900000000000087</c:v>
                </c:pt>
                <c:pt idx="340">
                  <c:v>25.000000000000089</c:v>
                </c:pt>
                <c:pt idx="341">
                  <c:v>25.10000000000009</c:v>
                </c:pt>
                <c:pt idx="342">
                  <c:v>25.200000000000092</c:v>
                </c:pt>
                <c:pt idx="343">
                  <c:v>25.300000000000093</c:v>
                </c:pt>
                <c:pt idx="344">
                  <c:v>25.400000000000095</c:v>
                </c:pt>
                <c:pt idx="345">
                  <c:v>25.500000000000096</c:v>
                </c:pt>
                <c:pt idx="346">
                  <c:v>25.600000000000097</c:v>
                </c:pt>
                <c:pt idx="347">
                  <c:v>25.700000000000099</c:v>
                </c:pt>
                <c:pt idx="348">
                  <c:v>25.8000000000001</c:v>
                </c:pt>
                <c:pt idx="349">
                  <c:v>25.900000000000102</c:v>
                </c:pt>
                <c:pt idx="350">
                  <c:v>26.000000000000103</c:v>
                </c:pt>
                <c:pt idx="351">
                  <c:v>26.100000000000104</c:v>
                </c:pt>
                <c:pt idx="352">
                  <c:v>26.200000000000106</c:v>
                </c:pt>
                <c:pt idx="353">
                  <c:v>26.300000000000107</c:v>
                </c:pt>
                <c:pt idx="354">
                  <c:v>26.400000000000109</c:v>
                </c:pt>
                <c:pt idx="355">
                  <c:v>26.50000000000011</c:v>
                </c:pt>
                <c:pt idx="356">
                  <c:v>26.600000000000112</c:v>
                </c:pt>
                <c:pt idx="357">
                  <c:v>26.700000000000113</c:v>
                </c:pt>
                <c:pt idx="358">
                  <c:v>26.800000000000114</c:v>
                </c:pt>
                <c:pt idx="359">
                  <c:v>26.900000000000116</c:v>
                </c:pt>
                <c:pt idx="360">
                  <c:v>27.000000000000117</c:v>
                </c:pt>
                <c:pt idx="361">
                  <c:v>27.100000000000119</c:v>
                </c:pt>
                <c:pt idx="362">
                  <c:v>27.20000000000012</c:v>
                </c:pt>
                <c:pt idx="363">
                  <c:v>27.300000000000122</c:v>
                </c:pt>
                <c:pt idx="364">
                  <c:v>27.400000000000123</c:v>
                </c:pt>
                <c:pt idx="365">
                  <c:v>27.500000000000124</c:v>
                </c:pt>
                <c:pt idx="366">
                  <c:v>27.600000000000126</c:v>
                </c:pt>
                <c:pt idx="367">
                  <c:v>27.700000000000127</c:v>
                </c:pt>
                <c:pt idx="368">
                  <c:v>27.800000000000129</c:v>
                </c:pt>
                <c:pt idx="369">
                  <c:v>27.90000000000013</c:v>
                </c:pt>
                <c:pt idx="370">
                  <c:v>28.000000000000131</c:v>
                </c:pt>
                <c:pt idx="371">
                  <c:v>28.100000000000133</c:v>
                </c:pt>
                <c:pt idx="372">
                  <c:v>28.200000000000134</c:v>
                </c:pt>
                <c:pt idx="373">
                  <c:v>28.300000000000136</c:v>
                </c:pt>
                <c:pt idx="374">
                  <c:v>28.400000000000137</c:v>
                </c:pt>
                <c:pt idx="375">
                  <c:v>28.500000000000139</c:v>
                </c:pt>
                <c:pt idx="376">
                  <c:v>28.60000000000014</c:v>
                </c:pt>
                <c:pt idx="377">
                  <c:v>28.700000000000141</c:v>
                </c:pt>
                <c:pt idx="378">
                  <c:v>28.800000000000143</c:v>
                </c:pt>
                <c:pt idx="379">
                  <c:v>28.900000000000144</c:v>
                </c:pt>
                <c:pt idx="380">
                  <c:v>29.000000000000146</c:v>
                </c:pt>
                <c:pt idx="381">
                  <c:v>29.100000000000147</c:v>
                </c:pt>
                <c:pt idx="382">
                  <c:v>29.200000000000149</c:v>
                </c:pt>
                <c:pt idx="383">
                  <c:v>29.30000000000015</c:v>
                </c:pt>
                <c:pt idx="384">
                  <c:v>29.400000000000151</c:v>
                </c:pt>
                <c:pt idx="385">
                  <c:v>29.500000000000153</c:v>
                </c:pt>
                <c:pt idx="386">
                  <c:v>29.600000000000154</c:v>
                </c:pt>
                <c:pt idx="387">
                  <c:v>29.700000000000156</c:v>
                </c:pt>
                <c:pt idx="388">
                  <c:v>29.800000000000157</c:v>
                </c:pt>
                <c:pt idx="389">
                  <c:v>29.900000000000158</c:v>
                </c:pt>
                <c:pt idx="390">
                  <c:v>30.00000000000016</c:v>
                </c:pt>
                <c:pt idx="391">
                  <c:v>30.100000000000161</c:v>
                </c:pt>
                <c:pt idx="392">
                  <c:v>30.200000000000163</c:v>
                </c:pt>
                <c:pt idx="393">
                  <c:v>30.300000000000164</c:v>
                </c:pt>
                <c:pt idx="394">
                  <c:v>30.400000000000166</c:v>
                </c:pt>
                <c:pt idx="395">
                  <c:v>30.500000000000167</c:v>
                </c:pt>
                <c:pt idx="396">
                  <c:v>30.500100000000167</c:v>
                </c:pt>
                <c:pt idx="397">
                  <c:v>30.500200000000167</c:v>
                </c:pt>
                <c:pt idx="398">
                  <c:v>30.500300000000166</c:v>
                </c:pt>
                <c:pt idx="399">
                  <c:v>30.500400000000166</c:v>
                </c:pt>
                <c:pt idx="400">
                  <c:v>30.500500000000166</c:v>
                </c:pt>
                <c:pt idx="401">
                  <c:v>30.500600000000166</c:v>
                </c:pt>
                <c:pt idx="402">
                  <c:v>30.500700000000165</c:v>
                </c:pt>
                <c:pt idx="403">
                  <c:v>30.500800000000165</c:v>
                </c:pt>
                <c:pt idx="404">
                  <c:v>30.500900000000165</c:v>
                </c:pt>
                <c:pt idx="405">
                  <c:v>30.501000000000165</c:v>
                </c:pt>
                <c:pt idx="406">
                  <c:v>30.501100000000164</c:v>
                </c:pt>
                <c:pt idx="407">
                  <c:v>30.501200000000164</c:v>
                </c:pt>
                <c:pt idx="408">
                  <c:v>30.501300000000164</c:v>
                </c:pt>
                <c:pt idx="409">
                  <c:v>30.501400000000164</c:v>
                </c:pt>
                <c:pt idx="410">
                  <c:v>30.501500000000163</c:v>
                </c:pt>
                <c:pt idx="411">
                  <c:v>30.501600000000163</c:v>
                </c:pt>
                <c:pt idx="412">
                  <c:v>30.501700000000163</c:v>
                </c:pt>
                <c:pt idx="413">
                  <c:v>30.501800000000163</c:v>
                </c:pt>
                <c:pt idx="414">
                  <c:v>30.501900000000163</c:v>
                </c:pt>
                <c:pt idx="415">
                  <c:v>30.502000000000162</c:v>
                </c:pt>
                <c:pt idx="416">
                  <c:v>30.502100000000162</c:v>
                </c:pt>
                <c:pt idx="417">
                  <c:v>30.502200000000162</c:v>
                </c:pt>
                <c:pt idx="418">
                  <c:v>30.502300000000162</c:v>
                </c:pt>
                <c:pt idx="419">
                  <c:v>30.502400000000161</c:v>
                </c:pt>
                <c:pt idx="420">
                  <c:v>30.502500000000161</c:v>
                </c:pt>
                <c:pt idx="421">
                  <c:v>30.502600000000161</c:v>
                </c:pt>
                <c:pt idx="422">
                  <c:v>30.502700000000161</c:v>
                </c:pt>
                <c:pt idx="423">
                  <c:v>30.50280000000016</c:v>
                </c:pt>
                <c:pt idx="424">
                  <c:v>30.50290000000016</c:v>
                </c:pt>
                <c:pt idx="425">
                  <c:v>30.50300000000016</c:v>
                </c:pt>
                <c:pt idx="426">
                  <c:v>30.50310000000016</c:v>
                </c:pt>
                <c:pt idx="427">
                  <c:v>30.50320000000016</c:v>
                </c:pt>
                <c:pt idx="428">
                  <c:v>30.503300000000159</c:v>
                </c:pt>
                <c:pt idx="429">
                  <c:v>30.503400000000159</c:v>
                </c:pt>
                <c:pt idx="430">
                  <c:v>30.503500000000159</c:v>
                </c:pt>
                <c:pt idx="431">
                  <c:v>30.503600000000159</c:v>
                </c:pt>
                <c:pt idx="432">
                  <c:v>30.503700000000158</c:v>
                </c:pt>
                <c:pt idx="433">
                  <c:v>30.503800000000158</c:v>
                </c:pt>
                <c:pt idx="434">
                  <c:v>30.503900000000158</c:v>
                </c:pt>
                <c:pt idx="435">
                  <c:v>30.504000000000158</c:v>
                </c:pt>
                <c:pt idx="436">
                  <c:v>30.504100000000157</c:v>
                </c:pt>
                <c:pt idx="437">
                  <c:v>30.504200000000157</c:v>
                </c:pt>
                <c:pt idx="438">
                  <c:v>30.504300000000157</c:v>
                </c:pt>
                <c:pt idx="439">
                  <c:v>30.504400000000157</c:v>
                </c:pt>
                <c:pt idx="440">
                  <c:v>30.504500000000156</c:v>
                </c:pt>
                <c:pt idx="441">
                  <c:v>30.504600000000156</c:v>
                </c:pt>
                <c:pt idx="442">
                  <c:v>30.504700000000156</c:v>
                </c:pt>
                <c:pt idx="443">
                  <c:v>30.504800000000156</c:v>
                </c:pt>
                <c:pt idx="444">
                  <c:v>30.504900000000156</c:v>
                </c:pt>
                <c:pt idx="445">
                  <c:v>30.505000000000155</c:v>
                </c:pt>
                <c:pt idx="446">
                  <c:v>30.505100000000155</c:v>
                </c:pt>
                <c:pt idx="447">
                  <c:v>30.505200000000155</c:v>
                </c:pt>
                <c:pt idx="448">
                  <c:v>30.505300000000155</c:v>
                </c:pt>
                <c:pt idx="449">
                  <c:v>30.505400000000154</c:v>
                </c:pt>
                <c:pt idx="450">
                  <c:v>30.505500000000154</c:v>
                </c:pt>
                <c:pt idx="451">
                  <c:v>30.505600000000154</c:v>
                </c:pt>
                <c:pt idx="452">
                  <c:v>30.505700000000154</c:v>
                </c:pt>
                <c:pt idx="453">
                  <c:v>30.505800000000153</c:v>
                </c:pt>
                <c:pt idx="454">
                  <c:v>30.505900000000153</c:v>
                </c:pt>
                <c:pt idx="455">
                  <c:v>30.506000000000153</c:v>
                </c:pt>
                <c:pt idx="456">
                  <c:v>30.506100000000153</c:v>
                </c:pt>
                <c:pt idx="457">
                  <c:v>30.506200000000153</c:v>
                </c:pt>
                <c:pt idx="458">
                  <c:v>30.506300000000152</c:v>
                </c:pt>
                <c:pt idx="459">
                  <c:v>30.506400000000152</c:v>
                </c:pt>
                <c:pt idx="460">
                  <c:v>30.506500000000152</c:v>
                </c:pt>
                <c:pt idx="461">
                  <c:v>30.506600000000152</c:v>
                </c:pt>
                <c:pt idx="462">
                  <c:v>30.506700000000151</c:v>
                </c:pt>
                <c:pt idx="463">
                  <c:v>30.506800000000151</c:v>
                </c:pt>
                <c:pt idx="464">
                  <c:v>30.506900000000151</c:v>
                </c:pt>
                <c:pt idx="465">
                  <c:v>30.507000000000151</c:v>
                </c:pt>
                <c:pt idx="466">
                  <c:v>30.50710000000015</c:v>
                </c:pt>
                <c:pt idx="467">
                  <c:v>30.50720000000015</c:v>
                </c:pt>
                <c:pt idx="468">
                  <c:v>30.50730000000015</c:v>
                </c:pt>
                <c:pt idx="469">
                  <c:v>30.50740000000015</c:v>
                </c:pt>
                <c:pt idx="470">
                  <c:v>30.507500000000149</c:v>
                </c:pt>
                <c:pt idx="471">
                  <c:v>30.507600000000149</c:v>
                </c:pt>
                <c:pt idx="472">
                  <c:v>30.507700000000149</c:v>
                </c:pt>
                <c:pt idx="473">
                  <c:v>30.507800000000149</c:v>
                </c:pt>
                <c:pt idx="474">
                  <c:v>30.507900000000149</c:v>
                </c:pt>
                <c:pt idx="475">
                  <c:v>30.508000000000148</c:v>
                </c:pt>
                <c:pt idx="476">
                  <c:v>30.508100000000148</c:v>
                </c:pt>
                <c:pt idx="477">
                  <c:v>30.508200000000148</c:v>
                </c:pt>
                <c:pt idx="478">
                  <c:v>30.508300000000148</c:v>
                </c:pt>
                <c:pt idx="479">
                  <c:v>30.508400000000147</c:v>
                </c:pt>
                <c:pt idx="480">
                  <c:v>30.508500000000147</c:v>
                </c:pt>
                <c:pt idx="481">
                  <c:v>30.508600000000147</c:v>
                </c:pt>
                <c:pt idx="482">
                  <c:v>30.508700000000147</c:v>
                </c:pt>
                <c:pt idx="483">
                  <c:v>30.508800000000146</c:v>
                </c:pt>
                <c:pt idx="484">
                  <c:v>30.508900000000146</c:v>
                </c:pt>
                <c:pt idx="485">
                  <c:v>30.509000000000146</c:v>
                </c:pt>
                <c:pt idx="486">
                  <c:v>30.509100000000146</c:v>
                </c:pt>
                <c:pt idx="487">
                  <c:v>30.509200000000146</c:v>
                </c:pt>
                <c:pt idx="488">
                  <c:v>30.509300000000145</c:v>
                </c:pt>
                <c:pt idx="489">
                  <c:v>30.509400000000145</c:v>
                </c:pt>
                <c:pt idx="490">
                  <c:v>30.509500000000145</c:v>
                </c:pt>
                <c:pt idx="491">
                  <c:v>30.509600000000145</c:v>
                </c:pt>
                <c:pt idx="492">
                  <c:v>30.509700000000144</c:v>
                </c:pt>
                <c:pt idx="493">
                  <c:v>30.509800000000144</c:v>
                </c:pt>
                <c:pt idx="494">
                  <c:v>30.509900000000144</c:v>
                </c:pt>
                <c:pt idx="495">
                  <c:v>30.510000000000144</c:v>
                </c:pt>
                <c:pt idx="496">
                  <c:v>30.510100000000143</c:v>
                </c:pt>
                <c:pt idx="497">
                  <c:v>30.510200000000143</c:v>
                </c:pt>
                <c:pt idx="498">
                  <c:v>30.510300000000143</c:v>
                </c:pt>
                <c:pt idx="499">
                  <c:v>30.510400000000143</c:v>
                </c:pt>
                <c:pt idx="500">
                  <c:v>30.510500000000143</c:v>
                </c:pt>
                <c:pt idx="501">
                  <c:v>30.510600000000142</c:v>
                </c:pt>
                <c:pt idx="502">
                  <c:v>30.510700000000142</c:v>
                </c:pt>
                <c:pt idx="503">
                  <c:v>30.510800000000142</c:v>
                </c:pt>
                <c:pt idx="504">
                  <c:v>30.510900000000142</c:v>
                </c:pt>
                <c:pt idx="505">
                  <c:v>30.511000000000141</c:v>
                </c:pt>
                <c:pt idx="506">
                  <c:v>30.511100000000141</c:v>
                </c:pt>
                <c:pt idx="507">
                  <c:v>30.511200000000141</c:v>
                </c:pt>
                <c:pt idx="508">
                  <c:v>30.511300000000141</c:v>
                </c:pt>
                <c:pt idx="509">
                  <c:v>30.51140000000014</c:v>
                </c:pt>
                <c:pt idx="510">
                  <c:v>30.51150000000014</c:v>
                </c:pt>
                <c:pt idx="511">
                  <c:v>30.51160000000014</c:v>
                </c:pt>
                <c:pt idx="512">
                  <c:v>30.51170000000014</c:v>
                </c:pt>
                <c:pt idx="513">
                  <c:v>30.511800000000139</c:v>
                </c:pt>
                <c:pt idx="514">
                  <c:v>30.511900000000139</c:v>
                </c:pt>
                <c:pt idx="515">
                  <c:v>30.512000000000139</c:v>
                </c:pt>
                <c:pt idx="516">
                  <c:v>30.512100000000139</c:v>
                </c:pt>
                <c:pt idx="517">
                  <c:v>30.512200000000139</c:v>
                </c:pt>
                <c:pt idx="518">
                  <c:v>30.512300000000138</c:v>
                </c:pt>
                <c:pt idx="519">
                  <c:v>30.512400000000138</c:v>
                </c:pt>
                <c:pt idx="520">
                  <c:v>30.512500000000138</c:v>
                </c:pt>
                <c:pt idx="521">
                  <c:v>30.512600000000138</c:v>
                </c:pt>
                <c:pt idx="522">
                  <c:v>30.512700000000137</c:v>
                </c:pt>
                <c:pt idx="523">
                  <c:v>30.512800000000137</c:v>
                </c:pt>
                <c:pt idx="524">
                  <c:v>30.512900000000137</c:v>
                </c:pt>
                <c:pt idx="525">
                  <c:v>30.513000000000137</c:v>
                </c:pt>
                <c:pt idx="526">
                  <c:v>30.513100000000136</c:v>
                </c:pt>
                <c:pt idx="527">
                  <c:v>30.513200000000136</c:v>
                </c:pt>
                <c:pt idx="528">
                  <c:v>30.513300000000136</c:v>
                </c:pt>
                <c:pt idx="529">
                  <c:v>30.513400000000136</c:v>
                </c:pt>
                <c:pt idx="530">
                  <c:v>30.513500000000136</c:v>
                </c:pt>
                <c:pt idx="531">
                  <c:v>30.513600000000135</c:v>
                </c:pt>
                <c:pt idx="532">
                  <c:v>30.513700000000135</c:v>
                </c:pt>
                <c:pt idx="533">
                  <c:v>30.513800000000135</c:v>
                </c:pt>
                <c:pt idx="534">
                  <c:v>30.513900000000135</c:v>
                </c:pt>
                <c:pt idx="535">
                  <c:v>30.514000000000134</c:v>
                </c:pt>
                <c:pt idx="536">
                  <c:v>30.514100000000134</c:v>
                </c:pt>
                <c:pt idx="537">
                  <c:v>30.514200000000134</c:v>
                </c:pt>
                <c:pt idx="538">
                  <c:v>30.514300000000134</c:v>
                </c:pt>
                <c:pt idx="539">
                  <c:v>30.514400000000133</c:v>
                </c:pt>
                <c:pt idx="540">
                  <c:v>30.514500000000133</c:v>
                </c:pt>
                <c:pt idx="541">
                  <c:v>30.514600000000133</c:v>
                </c:pt>
                <c:pt idx="542">
                  <c:v>30.514700000000133</c:v>
                </c:pt>
                <c:pt idx="543">
                  <c:v>30.514800000000132</c:v>
                </c:pt>
                <c:pt idx="544">
                  <c:v>30.514900000000132</c:v>
                </c:pt>
                <c:pt idx="545">
                  <c:v>30.515000000000132</c:v>
                </c:pt>
                <c:pt idx="546">
                  <c:v>30.515100000000132</c:v>
                </c:pt>
                <c:pt idx="547">
                  <c:v>30.515200000000132</c:v>
                </c:pt>
                <c:pt idx="548">
                  <c:v>30.515300000000131</c:v>
                </c:pt>
                <c:pt idx="549">
                  <c:v>30.515400000000131</c:v>
                </c:pt>
                <c:pt idx="550">
                  <c:v>30.515500000000131</c:v>
                </c:pt>
                <c:pt idx="551">
                  <c:v>30.515600000000131</c:v>
                </c:pt>
                <c:pt idx="552">
                  <c:v>30.51570000000013</c:v>
                </c:pt>
                <c:pt idx="553">
                  <c:v>30.51580000000013</c:v>
                </c:pt>
                <c:pt idx="554">
                  <c:v>30.51590000000013</c:v>
                </c:pt>
                <c:pt idx="555">
                  <c:v>30.51600000000013</c:v>
                </c:pt>
                <c:pt idx="556">
                  <c:v>30.516100000000129</c:v>
                </c:pt>
                <c:pt idx="557">
                  <c:v>30.516200000000129</c:v>
                </c:pt>
                <c:pt idx="558">
                  <c:v>30.516300000000129</c:v>
                </c:pt>
                <c:pt idx="559">
                  <c:v>30.516400000000129</c:v>
                </c:pt>
                <c:pt idx="560">
                  <c:v>30.516500000000129</c:v>
                </c:pt>
                <c:pt idx="561">
                  <c:v>30.516600000000128</c:v>
                </c:pt>
                <c:pt idx="562">
                  <c:v>30.516700000000128</c:v>
                </c:pt>
                <c:pt idx="563">
                  <c:v>30.516800000000128</c:v>
                </c:pt>
                <c:pt idx="564">
                  <c:v>30.516900000000128</c:v>
                </c:pt>
                <c:pt idx="565">
                  <c:v>30.517000000000127</c:v>
                </c:pt>
                <c:pt idx="566">
                  <c:v>30.517100000000127</c:v>
                </c:pt>
                <c:pt idx="567">
                  <c:v>30.517200000000127</c:v>
                </c:pt>
                <c:pt idx="568">
                  <c:v>30.517300000000127</c:v>
                </c:pt>
                <c:pt idx="569">
                  <c:v>30.517400000000126</c:v>
                </c:pt>
                <c:pt idx="570">
                  <c:v>30.517500000000126</c:v>
                </c:pt>
                <c:pt idx="571">
                  <c:v>30.517600000000126</c:v>
                </c:pt>
                <c:pt idx="572">
                  <c:v>30.517700000000126</c:v>
                </c:pt>
                <c:pt idx="573">
                  <c:v>30.517800000000125</c:v>
                </c:pt>
                <c:pt idx="574">
                  <c:v>30.517900000000125</c:v>
                </c:pt>
                <c:pt idx="575">
                  <c:v>30.518000000000125</c:v>
                </c:pt>
                <c:pt idx="576">
                  <c:v>30.518100000000125</c:v>
                </c:pt>
                <c:pt idx="577">
                  <c:v>30.518200000000125</c:v>
                </c:pt>
                <c:pt idx="578">
                  <c:v>30.518300000000124</c:v>
                </c:pt>
                <c:pt idx="579">
                  <c:v>30.518400000000124</c:v>
                </c:pt>
                <c:pt idx="580">
                  <c:v>30.518500000000124</c:v>
                </c:pt>
                <c:pt idx="581">
                  <c:v>30.518600000000124</c:v>
                </c:pt>
                <c:pt idx="582">
                  <c:v>30.518700000000123</c:v>
                </c:pt>
                <c:pt idx="583">
                  <c:v>30.518800000000123</c:v>
                </c:pt>
                <c:pt idx="584">
                  <c:v>30.518900000000123</c:v>
                </c:pt>
                <c:pt idx="585">
                  <c:v>30.519000000000123</c:v>
                </c:pt>
                <c:pt idx="586">
                  <c:v>30.519100000000122</c:v>
                </c:pt>
                <c:pt idx="587">
                  <c:v>30.519200000000122</c:v>
                </c:pt>
                <c:pt idx="588">
                  <c:v>30.519300000000122</c:v>
                </c:pt>
                <c:pt idx="589">
                  <c:v>30.519400000000122</c:v>
                </c:pt>
                <c:pt idx="590">
                  <c:v>30.519500000000122</c:v>
                </c:pt>
                <c:pt idx="591">
                  <c:v>30.519600000000121</c:v>
                </c:pt>
                <c:pt idx="592">
                  <c:v>30.519700000000121</c:v>
                </c:pt>
                <c:pt idx="593">
                  <c:v>30.519800000000121</c:v>
                </c:pt>
                <c:pt idx="594">
                  <c:v>30.519900000000121</c:v>
                </c:pt>
                <c:pt idx="595">
                  <c:v>30.52000000000012</c:v>
                </c:pt>
                <c:pt idx="596">
                  <c:v>30.52010000000012</c:v>
                </c:pt>
                <c:pt idx="597">
                  <c:v>30.52020000000012</c:v>
                </c:pt>
                <c:pt idx="598">
                  <c:v>30.52030000000012</c:v>
                </c:pt>
                <c:pt idx="599">
                  <c:v>30.520400000000119</c:v>
                </c:pt>
                <c:pt idx="600">
                  <c:v>30.520500000000119</c:v>
                </c:pt>
                <c:pt idx="601">
                  <c:v>30.520600000000119</c:v>
                </c:pt>
                <c:pt idx="602">
                  <c:v>30.520700000000119</c:v>
                </c:pt>
                <c:pt idx="603">
                  <c:v>30.520800000000119</c:v>
                </c:pt>
                <c:pt idx="604">
                  <c:v>30.520900000000118</c:v>
                </c:pt>
                <c:pt idx="605">
                  <c:v>30.521000000000118</c:v>
                </c:pt>
                <c:pt idx="606">
                  <c:v>30.521100000000118</c:v>
                </c:pt>
                <c:pt idx="607">
                  <c:v>30.521200000000118</c:v>
                </c:pt>
                <c:pt idx="608">
                  <c:v>30.521300000000117</c:v>
                </c:pt>
                <c:pt idx="609">
                  <c:v>30.521400000000117</c:v>
                </c:pt>
                <c:pt idx="610">
                  <c:v>30.521500000000117</c:v>
                </c:pt>
                <c:pt idx="611">
                  <c:v>30.521600000000117</c:v>
                </c:pt>
                <c:pt idx="612">
                  <c:v>30.521700000000116</c:v>
                </c:pt>
                <c:pt idx="613">
                  <c:v>30.521800000000116</c:v>
                </c:pt>
                <c:pt idx="614">
                  <c:v>30.521900000000116</c:v>
                </c:pt>
                <c:pt idx="615">
                  <c:v>30.522000000000116</c:v>
                </c:pt>
                <c:pt idx="616">
                  <c:v>30.522100000000115</c:v>
                </c:pt>
                <c:pt idx="617">
                  <c:v>30.522200000000115</c:v>
                </c:pt>
                <c:pt idx="618">
                  <c:v>30.522300000000115</c:v>
                </c:pt>
                <c:pt idx="619">
                  <c:v>30.522400000000115</c:v>
                </c:pt>
                <c:pt idx="620">
                  <c:v>30.522500000000115</c:v>
                </c:pt>
                <c:pt idx="621">
                  <c:v>30.522600000000114</c:v>
                </c:pt>
                <c:pt idx="622">
                  <c:v>30.522700000000114</c:v>
                </c:pt>
                <c:pt idx="623">
                  <c:v>30.522800000000114</c:v>
                </c:pt>
                <c:pt idx="624">
                  <c:v>30.522900000000114</c:v>
                </c:pt>
                <c:pt idx="625">
                  <c:v>30.523000000000113</c:v>
                </c:pt>
                <c:pt idx="626">
                  <c:v>30.523100000000113</c:v>
                </c:pt>
                <c:pt idx="627">
                  <c:v>30.523200000000113</c:v>
                </c:pt>
                <c:pt idx="628">
                  <c:v>30.523300000000113</c:v>
                </c:pt>
                <c:pt idx="629">
                  <c:v>30.523400000000112</c:v>
                </c:pt>
                <c:pt idx="630">
                  <c:v>30.523500000000112</c:v>
                </c:pt>
                <c:pt idx="631">
                  <c:v>30.523600000000112</c:v>
                </c:pt>
                <c:pt idx="632">
                  <c:v>30.523700000000112</c:v>
                </c:pt>
                <c:pt idx="633">
                  <c:v>30.523800000000112</c:v>
                </c:pt>
                <c:pt idx="634">
                  <c:v>30.523900000000111</c:v>
                </c:pt>
                <c:pt idx="635">
                  <c:v>30.524000000000111</c:v>
                </c:pt>
                <c:pt idx="636">
                  <c:v>30.524100000000111</c:v>
                </c:pt>
                <c:pt idx="637">
                  <c:v>30.524200000000111</c:v>
                </c:pt>
                <c:pt idx="638">
                  <c:v>30.52430000000011</c:v>
                </c:pt>
                <c:pt idx="639">
                  <c:v>30.52440000000011</c:v>
                </c:pt>
                <c:pt idx="640">
                  <c:v>30.52450000000011</c:v>
                </c:pt>
                <c:pt idx="641">
                  <c:v>30.52460000000011</c:v>
                </c:pt>
                <c:pt idx="642">
                  <c:v>30.524700000000109</c:v>
                </c:pt>
                <c:pt idx="643">
                  <c:v>30.524800000000109</c:v>
                </c:pt>
                <c:pt idx="644">
                  <c:v>30.524900000000109</c:v>
                </c:pt>
                <c:pt idx="645">
                  <c:v>30.525000000000109</c:v>
                </c:pt>
                <c:pt idx="646">
                  <c:v>30.525100000000108</c:v>
                </c:pt>
                <c:pt idx="647">
                  <c:v>30.525200000000108</c:v>
                </c:pt>
                <c:pt idx="648">
                  <c:v>30.525300000000108</c:v>
                </c:pt>
                <c:pt idx="649">
                  <c:v>30.525400000000108</c:v>
                </c:pt>
                <c:pt idx="650">
                  <c:v>30.525500000000108</c:v>
                </c:pt>
                <c:pt idx="651">
                  <c:v>30.525600000000107</c:v>
                </c:pt>
                <c:pt idx="652">
                  <c:v>30.525700000000107</c:v>
                </c:pt>
                <c:pt idx="653">
                  <c:v>30.525800000000107</c:v>
                </c:pt>
                <c:pt idx="654">
                  <c:v>30.525900000000107</c:v>
                </c:pt>
                <c:pt idx="655">
                  <c:v>30.526000000000106</c:v>
                </c:pt>
                <c:pt idx="656">
                  <c:v>30.526100000000106</c:v>
                </c:pt>
                <c:pt idx="657">
                  <c:v>30.526200000000106</c:v>
                </c:pt>
                <c:pt idx="658">
                  <c:v>30.526300000000106</c:v>
                </c:pt>
                <c:pt idx="659">
                  <c:v>30.526400000000105</c:v>
                </c:pt>
                <c:pt idx="660">
                  <c:v>30.526500000000105</c:v>
                </c:pt>
                <c:pt idx="661">
                  <c:v>30.526600000000105</c:v>
                </c:pt>
                <c:pt idx="662">
                  <c:v>30.526700000000105</c:v>
                </c:pt>
                <c:pt idx="663">
                  <c:v>30.526800000000105</c:v>
                </c:pt>
                <c:pt idx="664">
                  <c:v>30.526900000000104</c:v>
                </c:pt>
                <c:pt idx="665">
                  <c:v>30.527000000000104</c:v>
                </c:pt>
                <c:pt idx="666">
                  <c:v>30.527100000000104</c:v>
                </c:pt>
                <c:pt idx="667">
                  <c:v>30.527200000000104</c:v>
                </c:pt>
                <c:pt idx="668">
                  <c:v>30.527300000000103</c:v>
                </c:pt>
                <c:pt idx="669">
                  <c:v>30.527400000000103</c:v>
                </c:pt>
                <c:pt idx="670">
                  <c:v>30.527500000000103</c:v>
                </c:pt>
                <c:pt idx="671">
                  <c:v>30.527600000000103</c:v>
                </c:pt>
                <c:pt idx="672">
                  <c:v>30.527700000000102</c:v>
                </c:pt>
                <c:pt idx="673">
                  <c:v>30.527800000000102</c:v>
                </c:pt>
                <c:pt idx="674">
                  <c:v>30.527900000000102</c:v>
                </c:pt>
                <c:pt idx="675">
                  <c:v>30.528000000000102</c:v>
                </c:pt>
                <c:pt idx="676">
                  <c:v>30.528100000000101</c:v>
                </c:pt>
                <c:pt idx="677">
                  <c:v>30.528200000000101</c:v>
                </c:pt>
                <c:pt idx="678">
                  <c:v>30.528300000000101</c:v>
                </c:pt>
                <c:pt idx="679">
                  <c:v>30.528400000000101</c:v>
                </c:pt>
                <c:pt idx="680">
                  <c:v>30.528500000000101</c:v>
                </c:pt>
                <c:pt idx="681">
                  <c:v>30.5286000000001</c:v>
                </c:pt>
                <c:pt idx="682">
                  <c:v>30.5287000000001</c:v>
                </c:pt>
                <c:pt idx="683">
                  <c:v>30.5288000000001</c:v>
                </c:pt>
                <c:pt idx="684">
                  <c:v>30.5289000000001</c:v>
                </c:pt>
                <c:pt idx="685">
                  <c:v>30.529000000000099</c:v>
                </c:pt>
                <c:pt idx="686">
                  <c:v>30.529100000000099</c:v>
                </c:pt>
                <c:pt idx="687">
                  <c:v>30.529200000000099</c:v>
                </c:pt>
                <c:pt idx="688">
                  <c:v>30.529300000000099</c:v>
                </c:pt>
                <c:pt idx="689">
                  <c:v>30.529400000000098</c:v>
                </c:pt>
                <c:pt idx="690">
                  <c:v>30.529500000000098</c:v>
                </c:pt>
                <c:pt idx="691">
                  <c:v>30.529600000000098</c:v>
                </c:pt>
                <c:pt idx="692">
                  <c:v>30.529700000000098</c:v>
                </c:pt>
                <c:pt idx="693">
                  <c:v>30.529800000000098</c:v>
                </c:pt>
                <c:pt idx="694">
                  <c:v>30.529900000000097</c:v>
                </c:pt>
                <c:pt idx="695">
                  <c:v>30.530000000000097</c:v>
                </c:pt>
                <c:pt idx="696">
                  <c:v>30.530100000000097</c:v>
                </c:pt>
                <c:pt idx="697">
                  <c:v>30.530200000000097</c:v>
                </c:pt>
                <c:pt idx="698">
                  <c:v>30.530300000000096</c:v>
                </c:pt>
                <c:pt idx="699">
                  <c:v>30.530400000000096</c:v>
                </c:pt>
                <c:pt idx="700">
                  <c:v>30.530500000000096</c:v>
                </c:pt>
                <c:pt idx="701">
                  <c:v>30.530600000000096</c:v>
                </c:pt>
                <c:pt idx="702">
                  <c:v>30.530700000000095</c:v>
                </c:pt>
                <c:pt idx="703">
                  <c:v>30.530800000000095</c:v>
                </c:pt>
                <c:pt idx="704">
                  <c:v>30.530900000000095</c:v>
                </c:pt>
                <c:pt idx="705">
                  <c:v>30.531000000000095</c:v>
                </c:pt>
                <c:pt idx="706">
                  <c:v>30.531100000000094</c:v>
                </c:pt>
                <c:pt idx="707">
                  <c:v>30.531200000000094</c:v>
                </c:pt>
                <c:pt idx="708">
                  <c:v>30.531300000000094</c:v>
                </c:pt>
                <c:pt idx="709">
                  <c:v>30.531400000000094</c:v>
                </c:pt>
                <c:pt idx="710">
                  <c:v>30.531500000000094</c:v>
                </c:pt>
                <c:pt idx="711">
                  <c:v>30.531600000000093</c:v>
                </c:pt>
                <c:pt idx="712">
                  <c:v>30.531700000000093</c:v>
                </c:pt>
                <c:pt idx="713">
                  <c:v>30.531800000000093</c:v>
                </c:pt>
                <c:pt idx="714">
                  <c:v>30.531900000000093</c:v>
                </c:pt>
                <c:pt idx="715">
                  <c:v>30.532000000000092</c:v>
                </c:pt>
                <c:pt idx="716">
                  <c:v>30.532100000000092</c:v>
                </c:pt>
                <c:pt idx="717">
                  <c:v>30.532200000000092</c:v>
                </c:pt>
                <c:pt idx="718">
                  <c:v>30.532300000000092</c:v>
                </c:pt>
                <c:pt idx="719">
                  <c:v>30.532400000000091</c:v>
                </c:pt>
                <c:pt idx="720">
                  <c:v>30.532500000000091</c:v>
                </c:pt>
                <c:pt idx="721">
                  <c:v>30.532600000000091</c:v>
                </c:pt>
                <c:pt idx="722">
                  <c:v>30.532700000000091</c:v>
                </c:pt>
                <c:pt idx="723">
                  <c:v>30.532800000000091</c:v>
                </c:pt>
                <c:pt idx="724">
                  <c:v>30.53290000000009</c:v>
                </c:pt>
                <c:pt idx="725">
                  <c:v>30.53300000000009</c:v>
                </c:pt>
                <c:pt idx="726">
                  <c:v>30.53310000000009</c:v>
                </c:pt>
                <c:pt idx="727">
                  <c:v>30.53320000000009</c:v>
                </c:pt>
                <c:pt idx="728">
                  <c:v>30.533300000000089</c:v>
                </c:pt>
                <c:pt idx="729">
                  <c:v>30.533400000000089</c:v>
                </c:pt>
                <c:pt idx="730">
                  <c:v>30.533500000000089</c:v>
                </c:pt>
                <c:pt idx="731">
                  <c:v>30.533600000000089</c:v>
                </c:pt>
                <c:pt idx="732">
                  <c:v>30.533700000000088</c:v>
                </c:pt>
                <c:pt idx="733">
                  <c:v>30.533800000000088</c:v>
                </c:pt>
                <c:pt idx="734">
                  <c:v>30.533900000000088</c:v>
                </c:pt>
                <c:pt idx="735">
                  <c:v>30.534000000000088</c:v>
                </c:pt>
                <c:pt idx="736">
                  <c:v>30.534100000000088</c:v>
                </c:pt>
                <c:pt idx="737">
                  <c:v>30.534200000000087</c:v>
                </c:pt>
                <c:pt idx="738">
                  <c:v>30.534300000000087</c:v>
                </c:pt>
                <c:pt idx="739">
                  <c:v>30.534400000000087</c:v>
                </c:pt>
                <c:pt idx="740">
                  <c:v>30.534500000000087</c:v>
                </c:pt>
                <c:pt idx="741">
                  <c:v>30.534600000000086</c:v>
                </c:pt>
                <c:pt idx="742">
                  <c:v>30.534700000000086</c:v>
                </c:pt>
                <c:pt idx="743">
                  <c:v>30.534800000000086</c:v>
                </c:pt>
                <c:pt idx="744">
                  <c:v>30.534900000000086</c:v>
                </c:pt>
                <c:pt idx="745">
                  <c:v>30.535000000000085</c:v>
                </c:pt>
                <c:pt idx="746">
                  <c:v>30.535100000000085</c:v>
                </c:pt>
                <c:pt idx="747">
                  <c:v>30.535200000000085</c:v>
                </c:pt>
                <c:pt idx="748">
                  <c:v>30.535300000000085</c:v>
                </c:pt>
                <c:pt idx="749">
                  <c:v>30.535400000000084</c:v>
                </c:pt>
                <c:pt idx="750">
                  <c:v>30.535500000000084</c:v>
                </c:pt>
                <c:pt idx="751">
                  <c:v>30.535600000000084</c:v>
                </c:pt>
                <c:pt idx="752">
                  <c:v>30.535700000000084</c:v>
                </c:pt>
                <c:pt idx="753">
                  <c:v>30.535800000000084</c:v>
                </c:pt>
                <c:pt idx="754">
                  <c:v>30.535900000000083</c:v>
                </c:pt>
                <c:pt idx="755">
                  <c:v>30.536000000000083</c:v>
                </c:pt>
                <c:pt idx="756">
                  <c:v>30.536100000000083</c:v>
                </c:pt>
                <c:pt idx="757">
                  <c:v>30.536200000000083</c:v>
                </c:pt>
                <c:pt idx="758">
                  <c:v>30.536300000000082</c:v>
                </c:pt>
                <c:pt idx="759">
                  <c:v>30.536400000000082</c:v>
                </c:pt>
                <c:pt idx="760">
                  <c:v>30.536500000000082</c:v>
                </c:pt>
                <c:pt idx="761">
                  <c:v>30.536600000000082</c:v>
                </c:pt>
                <c:pt idx="762">
                  <c:v>30.536700000000081</c:v>
                </c:pt>
                <c:pt idx="763">
                  <c:v>30.536800000000081</c:v>
                </c:pt>
                <c:pt idx="764">
                  <c:v>30.536900000000081</c:v>
                </c:pt>
                <c:pt idx="765">
                  <c:v>30.537000000000081</c:v>
                </c:pt>
                <c:pt idx="766">
                  <c:v>30.537100000000081</c:v>
                </c:pt>
                <c:pt idx="767">
                  <c:v>30.53720000000008</c:v>
                </c:pt>
                <c:pt idx="768">
                  <c:v>30.53730000000008</c:v>
                </c:pt>
                <c:pt idx="769">
                  <c:v>30.53740000000008</c:v>
                </c:pt>
                <c:pt idx="770">
                  <c:v>30.53750000000008</c:v>
                </c:pt>
                <c:pt idx="771">
                  <c:v>30.537600000000079</c:v>
                </c:pt>
                <c:pt idx="772">
                  <c:v>30.537700000000079</c:v>
                </c:pt>
                <c:pt idx="773">
                  <c:v>30.537800000000079</c:v>
                </c:pt>
                <c:pt idx="774">
                  <c:v>30.537900000000079</c:v>
                </c:pt>
                <c:pt idx="775">
                  <c:v>30.538000000000078</c:v>
                </c:pt>
                <c:pt idx="776">
                  <c:v>30.538100000000078</c:v>
                </c:pt>
                <c:pt idx="777">
                  <c:v>30.538200000000078</c:v>
                </c:pt>
                <c:pt idx="778">
                  <c:v>30.538300000000078</c:v>
                </c:pt>
                <c:pt idx="779">
                  <c:v>30.538400000000077</c:v>
                </c:pt>
                <c:pt idx="780">
                  <c:v>30.538500000000077</c:v>
                </c:pt>
                <c:pt idx="781">
                  <c:v>30.538600000000077</c:v>
                </c:pt>
                <c:pt idx="782">
                  <c:v>30.538700000000077</c:v>
                </c:pt>
                <c:pt idx="783">
                  <c:v>30.538800000000077</c:v>
                </c:pt>
                <c:pt idx="784">
                  <c:v>30.538900000000076</c:v>
                </c:pt>
                <c:pt idx="785">
                  <c:v>30.539000000000076</c:v>
                </c:pt>
                <c:pt idx="786">
                  <c:v>30.539100000000076</c:v>
                </c:pt>
                <c:pt idx="787">
                  <c:v>30.539200000000076</c:v>
                </c:pt>
                <c:pt idx="788">
                  <c:v>30.539300000000075</c:v>
                </c:pt>
                <c:pt idx="789">
                  <c:v>30.539400000000075</c:v>
                </c:pt>
                <c:pt idx="790">
                  <c:v>30.539500000000075</c:v>
                </c:pt>
                <c:pt idx="791">
                  <c:v>30.539600000000075</c:v>
                </c:pt>
                <c:pt idx="792">
                  <c:v>30.539700000000074</c:v>
                </c:pt>
                <c:pt idx="793">
                  <c:v>30.539800000000074</c:v>
                </c:pt>
                <c:pt idx="794">
                  <c:v>30.539900000000074</c:v>
                </c:pt>
                <c:pt idx="795">
                  <c:v>30.540000000000074</c:v>
                </c:pt>
                <c:pt idx="796">
                  <c:v>30.540100000000074</c:v>
                </c:pt>
                <c:pt idx="797">
                  <c:v>30.540200000000073</c:v>
                </c:pt>
                <c:pt idx="798">
                  <c:v>30.540300000000073</c:v>
                </c:pt>
                <c:pt idx="799">
                  <c:v>30.540400000000073</c:v>
                </c:pt>
                <c:pt idx="800">
                  <c:v>30.540500000000073</c:v>
                </c:pt>
                <c:pt idx="801">
                  <c:v>30.540600000000072</c:v>
                </c:pt>
                <c:pt idx="802">
                  <c:v>30.540700000000072</c:v>
                </c:pt>
                <c:pt idx="803">
                  <c:v>30.540800000000072</c:v>
                </c:pt>
                <c:pt idx="804">
                  <c:v>30.540900000000072</c:v>
                </c:pt>
                <c:pt idx="805">
                  <c:v>30.541000000000071</c:v>
                </c:pt>
                <c:pt idx="806">
                  <c:v>30.541100000000071</c:v>
                </c:pt>
                <c:pt idx="807">
                  <c:v>30.541200000000071</c:v>
                </c:pt>
                <c:pt idx="808">
                  <c:v>30.541300000000071</c:v>
                </c:pt>
                <c:pt idx="809">
                  <c:v>30.54140000000007</c:v>
                </c:pt>
                <c:pt idx="810">
                  <c:v>30.54150000000007</c:v>
                </c:pt>
                <c:pt idx="811">
                  <c:v>30.54160000000007</c:v>
                </c:pt>
                <c:pt idx="812">
                  <c:v>30.54170000000007</c:v>
                </c:pt>
                <c:pt idx="813">
                  <c:v>30.54180000000007</c:v>
                </c:pt>
                <c:pt idx="814">
                  <c:v>30.541900000000069</c:v>
                </c:pt>
                <c:pt idx="815">
                  <c:v>30.542000000000069</c:v>
                </c:pt>
                <c:pt idx="816">
                  <c:v>30.542100000000069</c:v>
                </c:pt>
                <c:pt idx="817">
                  <c:v>30.542200000000069</c:v>
                </c:pt>
                <c:pt idx="818">
                  <c:v>30.542300000000068</c:v>
                </c:pt>
                <c:pt idx="819">
                  <c:v>30.542400000000068</c:v>
                </c:pt>
                <c:pt idx="820">
                  <c:v>30.542500000000068</c:v>
                </c:pt>
                <c:pt idx="821">
                  <c:v>30.542600000000068</c:v>
                </c:pt>
                <c:pt idx="822">
                  <c:v>30.542700000000067</c:v>
                </c:pt>
                <c:pt idx="823">
                  <c:v>30.542800000000067</c:v>
                </c:pt>
                <c:pt idx="824">
                  <c:v>30.542900000000067</c:v>
                </c:pt>
                <c:pt idx="825">
                  <c:v>30.543000000000067</c:v>
                </c:pt>
                <c:pt idx="826">
                  <c:v>30.543100000000067</c:v>
                </c:pt>
                <c:pt idx="827">
                  <c:v>30.543200000000066</c:v>
                </c:pt>
                <c:pt idx="828">
                  <c:v>30.543300000000066</c:v>
                </c:pt>
                <c:pt idx="829">
                  <c:v>30.543400000000066</c:v>
                </c:pt>
                <c:pt idx="830">
                  <c:v>30.543500000000066</c:v>
                </c:pt>
                <c:pt idx="831">
                  <c:v>30.543600000000065</c:v>
                </c:pt>
                <c:pt idx="832">
                  <c:v>30.543700000000065</c:v>
                </c:pt>
                <c:pt idx="833">
                  <c:v>30.543800000000065</c:v>
                </c:pt>
                <c:pt idx="834">
                  <c:v>30.543900000000065</c:v>
                </c:pt>
                <c:pt idx="835">
                  <c:v>30.544000000000064</c:v>
                </c:pt>
                <c:pt idx="836">
                  <c:v>30.544100000000064</c:v>
                </c:pt>
                <c:pt idx="837">
                  <c:v>30.544200000000064</c:v>
                </c:pt>
                <c:pt idx="838">
                  <c:v>30.544300000000064</c:v>
                </c:pt>
                <c:pt idx="839">
                  <c:v>30.544400000000063</c:v>
                </c:pt>
                <c:pt idx="840">
                  <c:v>30.544500000000063</c:v>
                </c:pt>
                <c:pt idx="841">
                  <c:v>30.544600000000063</c:v>
                </c:pt>
                <c:pt idx="842">
                  <c:v>30.544700000000063</c:v>
                </c:pt>
                <c:pt idx="843">
                  <c:v>30.544800000000063</c:v>
                </c:pt>
                <c:pt idx="844">
                  <c:v>30.544900000000062</c:v>
                </c:pt>
                <c:pt idx="845">
                  <c:v>30.545000000000062</c:v>
                </c:pt>
                <c:pt idx="846">
                  <c:v>30.545100000000062</c:v>
                </c:pt>
                <c:pt idx="847">
                  <c:v>30.545200000000062</c:v>
                </c:pt>
                <c:pt idx="848">
                  <c:v>30.545300000000061</c:v>
                </c:pt>
                <c:pt idx="849">
                  <c:v>30.545400000000061</c:v>
                </c:pt>
                <c:pt idx="850">
                  <c:v>30.545500000000061</c:v>
                </c:pt>
                <c:pt idx="851">
                  <c:v>30.545600000000061</c:v>
                </c:pt>
                <c:pt idx="852">
                  <c:v>30.54570000000006</c:v>
                </c:pt>
                <c:pt idx="853">
                  <c:v>30.54580000000006</c:v>
                </c:pt>
                <c:pt idx="854">
                  <c:v>30.54590000000006</c:v>
                </c:pt>
                <c:pt idx="855">
                  <c:v>30.54600000000006</c:v>
                </c:pt>
                <c:pt idx="856">
                  <c:v>30.54610000000006</c:v>
                </c:pt>
                <c:pt idx="857">
                  <c:v>30.546200000000059</c:v>
                </c:pt>
                <c:pt idx="858">
                  <c:v>30.546300000000059</c:v>
                </c:pt>
                <c:pt idx="859">
                  <c:v>30.546400000000059</c:v>
                </c:pt>
                <c:pt idx="860">
                  <c:v>30.546500000000059</c:v>
                </c:pt>
                <c:pt idx="861">
                  <c:v>30.546600000000058</c:v>
                </c:pt>
                <c:pt idx="862">
                  <c:v>30.546700000000058</c:v>
                </c:pt>
                <c:pt idx="863">
                  <c:v>30.546800000000058</c:v>
                </c:pt>
                <c:pt idx="864">
                  <c:v>30.546900000000058</c:v>
                </c:pt>
                <c:pt idx="865">
                  <c:v>30.547000000000057</c:v>
                </c:pt>
                <c:pt idx="866">
                  <c:v>30.547100000000057</c:v>
                </c:pt>
                <c:pt idx="867">
                  <c:v>30.547200000000057</c:v>
                </c:pt>
                <c:pt idx="868">
                  <c:v>30.547300000000057</c:v>
                </c:pt>
                <c:pt idx="869">
                  <c:v>30.547400000000057</c:v>
                </c:pt>
                <c:pt idx="870">
                  <c:v>30.547500000000056</c:v>
                </c:pt>
                <c:pt idx="871">
                  <c:v>30.547600000000056</c:v>
                </c:pt>
                <c:pt idx="872">
                  <c:v>30.547700000000056</c:v>
                </c:pt>
                <c:pt idx="873">
                  <c:v>30.547800000000056</c:v>
                </c:pt>
                <c:pt idx="874">
                  <c:v>30.547900000000055</c:v>
                </c:pt>
                <c:pt idx="875">
                  <c:v>30.548000000000055</c:v>
                </c:pt>
                <c:pt idx="876">
                  <c:v>30.548100000000055</c:v>
                </c:pt>
                <c:pt idx="877">
                  <c:v>30.548200000000055</c:v>
                </c:pt>
                <c:pt idx="878">
                  <c:v>30.548300000000054</c:v>
                </c:pt>
                <c:pt idx="879">
                  <c:v>30.548400000000054</c:v>
                </c:pt>
                <c:pt idx="880">
                  <c:v>30.548500000000054</c:v>
                </c:pt>
                <c:pt idx="881">
                  <c:v>30.548600000000054</c:v>
                </c:pt>
                <c:pt idx="882">
                  <c:v>30.548700000000053</c:v>
                </c:pt>
                <c:pt idx="883">
                  <c:v>30.548800000000053</c:v>
                </c:pt>
                <c:pt idx="884">
                  <c:v>30.548900000000053</c:v>
                </c:pt>
                <c:pt idx="885">
                  <c:v>30.549000000000053</c:v>
                </c:pt>
                <c:pt idx="886">
                  <c:v>30.549100000000053</c:v>
                </c:pt>
                <c:pt idx="887">
                  <c:v>30.549200000000052</c:v>
                </c:pt>
                <c:pt idx="888">
                  <c:v>30.549300000000052</c:v>
                </c:pt>
                <c:pt idx="889">
                  <c:v>30.549400000000052</c:v>
                </c:pt>
                <c:pt idx="890">
                  <c:v>30.549500000000052</c:v>
                </c:pt>
                <c:pt idx="891">
                  <c:v>30.549600000000051</c:v>
                </c:pt>
                <c:pt idx="892">
                  <c:v>30.549700000000051</c:v>
                </c:pt>
                <c:pt idx="893">
                  <c:v>30.549800000000051</c:v>
                </c:pt>
                <c:pt idx="894">
                  <c:v>30.549900000000051</c:v>
                </c:pt>
                <c:pt idx="895">
                  <c:v>30.55000000000005</c:v>
                </c:pt>
                <c:pt idx="896">
                  <c:v>30.55010000000005</c:v>
                </c:pt>
                <c:pt idx="897">
                  <c:v>30.55020000000005</c:v>
                </c:pt>
                <c:pt idx="898">
                  <c:v>30.55030000000005</c:v>
                </c:pt>
                <c:pt idx="899">
                  <c:v>30.55040000000005</c:v>
                </c:pt>
                <c:pt idx="900">
                  <c:v>30.550500000000049</c:v>
                </c:pt>
                <c:pt idx="901">
                  <c:v>30.550600000000049</c:v>
                </c:pt>
                <c:pt idx="902">
                  <c:v>30.550700000000049</c:v>
                </c:pt>
                <c:pt idx="903">
                  <c:v>30.550800000000049</c:v>
                </c:pt>
                <c:pt idx="904">
                  <c:v>30.550900000000048</c:v>
                </c:pt>
                <c:pt idx="905">
                  <c:v>30.551000000000048</c:v>
                </c:pt>
                <c:pt idx="906">
                  <c:v>30.551100000000048</c:v>
                </c:pt>
                <c:pt idx="907">
                  <c:v>30.551200000000048</c:v>
                </c:pt>
                <c:pt idx="908">
                  <c:v>30.551300000000047</c:v>
                </c:pt>
                <c:pt idx="909">
                  <c:v>30.551400000000047</c:v>
                </c:pt>
                <c:pt idx="910">
                  <c:v>30.551500000000047</c:v>
                </c:pt>
                <c:pt idx="911">
                  <c:v>30.551600000000047</c:v>
                </c:pt>
                <c:pt idx="912">
                  <c:v>30.551700000000046</c:v>
                </c:pt>
                <c:pt idx="913">
                  <c:v>30.551800000000046</c:v>
                </c:pt>
                <c:pt idx="914">
                  <c:v>30.551900000000046</c:v>
                </c:pt>
                <c:pt idx="915">
                  <c:v>30.552000000000046</c:v>
                </c:pt>
                <c:pt idx="916">
                  <c:v>30.552100000000046</c:v>
                </c:pt>
                <c:pt idx="917">
                  <c:v>30.552200000000045</c:v>
                </c:pt>
                <c:pt idx="918">
                  <c:v>30.552300000000045</c:v>
                </c:pt>
                <c:pt idx="919">
                  <c:v>30.552400000000045</c:v>
                </c:pt>
                <c:pt idx="920">
                  <c:v>30.552500000000045</c:v>
                </c:pt>
                <c:pt idx="921">
                  <c:v>30.552600000000044</c:v>
                </c:pt>
                <c:pt idx="922">
                  <c:v>30.552700000000044</c:v>
                </c:pt>
                <c:pt idx="923">
                  <c:v>30.552800000000044</c:v>
                </c:pt>
                <c:pt idx="924">
                  <c:v>30.552900000000044</c:v>
                </c:pt>
                <c:pt idx="925">
                  <c:v>30.553000000000043</c:v>
                </c:pt>
                <c:pt idx="926">
                  <c:v>30.553100000000043</c:v>
                </c:pt>
                <c:pt idx="927">
                  <c:v>30.553200000000043</c:v>
                </c:pt>
                <c:pt idx="928">
                  <c:v>30.553300000000043</c:v>
                </c:pt>
                <c:pt idx="929">
                  <c:v>30.553400000000043</c:v>
                </c:pt>
                <c:pt idx="930">
                  <c:v>30.553500000000042</c:v>
                </c:pt>
                <c:pt idx="931">
                  <c:v>30.553600000000042</c:v>
                </c:pt>
                <c:pt idx="932">
                  <c:v>30.553700000000042</c:v>
                </c:pt>
                <c:pt idx="933">
                  <c:v>30.553800000000042</c:v>
                </c:pt>
                <c:pt idx="934">
                  <c:v>30.553900000000041</c:v>
                </c:pt>
                <c:pt idx="935">
                  <c:v>30.554000000000041</c:v>
                </c:pt>
                <c:pt idx="936">
                  <c:v>30.554100000000041</c:v>
                </c:pt>
                <c:pt idx="937">
                  <c:v>30.554200000000041</c:v>
                </c:pt>
                <c:pt idx="938">
                  <c:v>30.55430000000004</c:v>
                </c:pt>
                <c:pt idx="939">
                  <c:v>30.55440000000004</c:v>
                </c:pt>
                <c:pt idx="940">
                  <c:v>30.55450000000004</c:v>
                </c:pt>
                <c:pt idx="941">
                  <c:v>30.55460000000004</c:v>
                </c:pt>
                <c:pt idx="942">
                  <c:v>30.554700000000039</c:v>
                </c:pt>
                <c:pt idx="943">
                  <c:v>30.554800000000039</c:v>
                </c:pt>
                <c:pt idx="944">
                  <c:v>30.554900000000039</c:v>
                </c:pt>
                <c:pt idx="945">
                  <c:v>30.555000000000039</c:v>
                </c:pt>
                <c:pt idx="946">
                  <c:v>30.555100000000039</c:v>
                </c:pt>
                <c:pt idx="947">
                  <c:v>30.555200000000038</c:v>
                </c:pt>
                <c:pt idx="948">
                  <c:v>30.555300000000038</c:v>
                </c:pt>
                <c:pt idx="949">
                  <c:v>30.555400000000038</c:v>
                </c:pt>
                <c:pt idx="950">
                  <c:v>30.555500000000038</c:v>
                </c:pt>
                <c:pt idx="951">
                  <c:v>30.555600000000037</c:v>
                </c:pt>
                <c:pt idx="952">
                  <c:v>30.555700000000037</c:v>
                </c:pt>
                <c:pt idx="953">
                  <c:v>30.555800000000037</c:v>
                </c:pt>
                <c:pt idx="954">
                  <c:v>30.555900000000037</c:v>
                </c:pt>
                <c:pt idx="955">
                  <c:v>30.556000000000036</c:v>
                </c:pt>
                <c:pt idx="956">
                  <c:v>30.556100000000036</c:v>
                </c:pt>
                <c:pt idx="957">
                  <c:v>30.556200000000036</c:v>
                </c:pt>
                <c:pt idx="958">
                  <c:v>30.556300000000036</c:v>
                </c:pt>
                <c:pt idx="959">
                  <c:v>30.556400000000036</c:v>
                </c:pt>
                <c:pt idx="960">
                  <c:v>30.556500000000035</c:v>
                </c:pt>
                <c:pt idx="961">
                  <c:v>30.556600000000035</c:v>
                </c:pt>
                <c:pt idx="962">
                  <c:v>30.556700000000035</c:v>
                </c:pt>
                <c:pt idx="963">
                  <c:v>30.556800000000035</c:v>
                </c:pt>
                <c:pt idx="964">
                  <c:v>30.556900000000034</c:v>
                </c:pt>
                <c:pt idx="965">
                  <c:v>30.557000000000034</c:v>
                </c:pt>
                <c:pt idx="966">
                  <c:v>30.557100000000034</c:v>
                </c:pt>
                <c:pt idx="967">
                  <c:v>30.557200000000034</c:v>
                </c:pt>
                <c:pt idx="968">
                  <c:v>30.557300000000033</c:v>
                </c:pt>
                <c:pt idx="969">
                  <c:v>30.557400000000033</c:v>
                </c:pt>
                <c:pt idx="970">
                  <c:v>30.557500000000033</c:v>
                </c:pt>
                <c:pt idx="971">
                  <c:v>30.557600000000033</c:v>
                </c:pt>
                <c:pt idx="972">
                  <c:v>30.557700000000033</c:v>
                </c:pt>
                <c:pt idx="973">
                  <c:v>30.557800000000032</c:v>
                </c:pt>
                <c:pt idx="974">
                  <c:v>30.557900000000032</c:v>
                </c:pt>
                <c:pt idx="975">
                  <c:v>30.558000000000032</c:v>
                </c:pt>
                <c:pt idx="976">
                  <c:v>30.558100000000032</c:v>
                </c:pt>
                <c:pt idx="977">
                  <c:v>30.558200000000031</c:v>
                </c:pt>
                <c:pt idx="978">
                  <c:v>30.558300000000031</c:v>
                </c:pt>
                <c:pt idx="979">
                  <c:v>30.558400000000031</c:v>
                </c:pt>
                <c:pt idx="980">
                  <c:v>30.558500000000031</c:v>
                </c:pt>
                <c:pt idx="981">
                  <c:v>30.55860000000003</c:v>
                </c:pt>
                <c:pt idx="982">
                  <c:v>30.55870000000003</c:v>
                </c:pt>
                <c:pt idx="983">
                  <c:v>30.55880000000003</c:v>
                </c:pt>
                <c:pt idx="984">
                  <c:v>30.55890000000003</c:v>
                </c:pt>
                <c:pt idx="985">
                  <c:v>30.559000000000029</c:v>
                </c:pt>
                <c:pt idx="986">
                  <c:v>30.559100000000029</c:v>
                </c:pt>
                <c:pt idx="987">
                  <c:v>30.559200000000029</c:v>
                </c:pt>
                <c:pt idx="988">
                  <c:v>30.559300000000029</c:v>
                </c:pt>
                <c:pt idx="989">
                  <c:v>30.559400000000029</c:v>
                </c:pt>
                <c:pt idx="990">
                  <c:v>30.559500000000028</c:v>
                </c:pt>
                <c:pt idx="991">
                  <c:v>30.559600000000028</c:v>
                </c:pt>
                <c:pt idx="992">
                  <c:v>30.559700000000028</c:v>
                </c:pt>
                <c:pt idx="993">
                  <c:v>30.559800000000028</c:v>
                </c:pt>
                <c:pt idx="994">
                  <c:v>30.559900000000027</c:v>
                </c:pt>
                <c:pt idx="995">
                  <c:v>30.560000000000027</c:v>
                </c:pt>
                <c:pt idx="996">
                  <c:v>30.560100000000027</c:v>
                </c:pt>
                <c:pt idx="997">
                  <c:v>30.560200000000027</c:v>
                </c:pt>
                <c:pt idx="998">
                  <c:v>30.560300000000026</c:v>
                </c:pt>
                <c:pt idx="999">
                  <c:v>30.560400000000026</c:v>
                </c:pt>
                <c:pt idx="1000">
                  <c:v>30.560500000000026</c:v>
                </c:pt>
              </c:numCache>
            </c:numRef>
          </c:xVal>
          <c:yVal>
            <c:numRef>
              <c:f>Calculs!$K$4:$K$1004</c:f>
              <c:numCache>
                <c:formatCode>0.00</c:formatCode>
                <c:ptCount val="1001"/>
                <c:pt idx="0">
                  <c:v>497.16938386972515</c:v>
                </c:pt>
                <c:pt idx="1">
                  <c:v>498.89485729593963</c:v>
                </c:pt>
                <c:pt idx="2">
                  <c:v>500.61720422507983</c:v>
                </c:pt>
                <c:pt idx="3">
                  <c:v>502.33643275779565</c:v>
                </c:pt>
                <c:pt idx="4">
                  <c:v>504.05255095702205</c:v>
                </c:pt>
                <c:pt idx="5">
                  <c:v>505.76556684821225</c:v>
                </c:pt>
                <c:pt idx="6">
                  <c:v>507.47548841956893</c:v>
                </c:pt>
                <c:pt idx="7">
                  <c:v>509.18232362227394</c:v>
                </c:pt>
                <c:pt idx="8">
                  <c:v>510.88608037071612</c:v>
                </c:pt>
                <c:pt idx="9">
                  <c:v>512.5867665427171</c:v>
                </c:pt>
                <c:pt idx="10">
                  <c:v>514.28438997975582</c:v>
                </c:pt>
                <c:pt idx="11">
                  <c:v>515.97895847777977</c:v>
                </c:pt>
                <c:pt idx="12">
                  <c:v>517.67047977823893</c:v>
                </c:pt>
                <c:pt idx="13">
                  <c:v>519.35896157816205</c:v>
                </c:pt>
                <c:pt idx="14">
                  <c:v>521.04441154000085</c:v>
                </c:pt>
                <c:pt idx="15">
                  <c:v>522.72683729183461</c:v>
                </c:pt>
                <c:pt idx="16">
                  <c:v>524.40624642757234</c:v>
                </c:pt>
                <c:pt idx="17">
                  <c:v>526.08264650715421</c:v>
                </c:pt>
                <c:pt idx="18">
                  <c:v>527.75604505675119</c:v>
                </c:pt>
                <c:pt idx="19">
                  <c:v>529.42644956896322</c:v>
                </c:pt>
                <c:pt idx="20">
                  <c:v>531.09386750301553</c:v>
                </c:pt>
                <c:pt idx="21">
                  <c:v>532.75830628966264</c:v>
                </c:pt>
                <c:pt idx="22">
                  <c:v>534.41977333598129</c:v>
                </c:pt>
                <c:pt idx="23">
                  <c:v>536.07827602063958</c:v>
                </c:pt>
                <c:pt idx="24">
                  <c:v>537.73382168927594</c:v>
                </c:pt>
                <c:pt idx="25">
                  <c:v>539.3864176546939</c:v>
                </c:pt>
                <c:pt idx="26">
                  <c:v>541.03607119705555</c:v>
                </c:pt>
                <c:pt idx="27">
                  <c:v>542.68278956407426</c:v>
                </c:pt>
                <c:pt idx="28">
                  <c:v>544.32657997120498</c:v>
                </c:pt>
                <c:pt idx="29">
                  <c:v>545.96744960183389</c:v>
                </c:pt>
                <c:pt idx="30">
                  <c:v>547.60540560746608</c:v>
                </c:pt>
                <c:pt idx="31">
                  <c:v>549.24045510791234</c:v>
                </c:pt>
                <c:pt idx="32">
                  <c:v>550.87260519147424</c:v>
                </c:pt>
                <c:pt idx="33">
                  <c:v>552.50186291512784</c:v>
                </c:pt>
                <c:pt idx="34">
                  <c:v>554.12823530470632</c:v>
                </c:pt>
                <c:pt idx="35">
                  <c:v>555.75172935508112</c:v>
                </c:pt>
                <c:pt idx="36">
                  <c:v>557.37235203034163</c:v>
                </c:pt>
                <c:pt idx="37">
                  <c:v>558.99011026397363</c:v>
                </c:pt>
                <c:pt idx="38">
                  <c:v>560.60501095903669</c:v>
                </c:pt>
                <c:pt idx="39">
                  <c:v>562.21706098833977</c:v>
                </c:pt>
                <c:pt idx="40">
                  <c:v>563.82626719461587</c:v>
                </c:pt>
                <c:pt idx="41">
                  <c:v>565.43263639069551</c:v>
                </c:pt>
                <c:pt idx="42">
                  <c:v>567.03617535967874</c:v>
                </c:pt>
                <c:pt idx="43">
                  <c:v>568.63689085510589</c:v>
                </c:pt>
                <c:pt idx="44">
                  <c:v>570.2347896011272</c:v>
                </c:pt>
                <c:pt idx="45">
                  <c:v>571.82987829267108</c:v>
                </c:pt>
                <c:pt idx="46">
                  <c:v>573.42216359561132</c:v>
                </c:pt>
                <c:pt idx="47">
                  <c:v>575.0116521469331</c:v>
                </c:pt>
                <c:pt idx="48">
                  <c:v>576.59835055489748</c:v>
                </c:pt>
                <c:pt idx="49">
                  <c:v>578.18226539920511</c:v>
                </c:pt>
                <c:pt idx="50">
                  <c:v>579.76340323115869</c:v>
                </c:pt>
                <c:pt idx="51">
                  <c:v>581.34177057382385</c:v>
                </c:pt>
                <c:pt idx="52">
                  <c:v>582.91737392218965</c:v>
                </c:pt>
                <c:pt idx="53">
                  <c:v>584.49021974332709</c:v>
                </c:pt>
                <c:pt idx="54">
                  <c:v>586.06031447654709</c:v>
                </c:pt>
                <c:pt idx="55">
                  <c:v>587.62766453355709</c:v>
                </c:pt>
                <c:pt idx="56">
                  <c:v>589.19227629861643</c:v>
                </c:pt>
                <c:pt idx="57">
                  <c:v>590.75415612869097</c:v>
                </c:pt>
                <c:pt idx="58">
                  <c:v>592.31331035360643</c:v>
                </c:pt>
                <c:pt idx="59">
                  <c:v>593.86974527620032</c:v>
                </c:pt>
                <c:pt idx="60">
                  <c:v>595.42346717247358</c:v>
                </c:pt>
                <c:pt idx="61">
                  <c:v>596.97448229174017</c:v>
                </c:pt>
                <c:pt idx="62">
                  <c:v>598.52279685677649</c:v>
                </c:pt>
                <c:pt idx="63">
                  <c:v>600.06841706396915</c:v>
                </c:pt>
                <c:pt idx="64">
                  <c:v>601.61134908346196</c:v>
                </c:pt>
                <c:pt idx="65">
                  <c:v>603.15159905930182</c:v>
                </c:pt>
                <c:pt idx="66">
                  <c:v>604.68917310958352</c:v>
                </c:pt>
                <c:pt idx="67">
                  <c:v>606.22407732659372</c:v>
                </c:pt>
                <c:pt idx="68">
                  <c:v>607.75631777695389</c:v>
                </c:pt>
                <c:pt idx="69">
                  <c:v>609.28590050176194</c:v>
                </c:pt>
                <c:pt idx="70">
                  <c:v>610.81283151673313</c:v>
                </c:pt>
                <c:pt idx="71">
                  <c:v>612.33711681234013</c:v>
                </c:pt>
                <c:pt idx="72">
                  <c:v>613.85876235395165</c:v>
                </c:pt>
                <c:pt idx="73">
                  <c:v>615.37777408197076</c:v>
                </c:pt>
                <c:pt idx="74">
                  <c:v>616.89415791197143</c:v>
                </c:pt>
                <c:pt idx="75">
                  <c:v>618.40791973483499</c:v>
                </c:pt>
                <c:pt idx="76">
                  <c:v>619.91906541688479</c:v>
                </c:pt>
                <c:pt idx="77">
                  <c:v>621.42760080002085</c:v>
                </c:pt>
                <c:pt idx="78">
                  <c:v>622.93353170185264</c:v>
                </c:pt>
                <c:pt idx="79">
                  <c:v>624.43686391583162</c:v>
                </c:pt>
                <c:pt idx="80">
                  <c:v>625.93760321138268</c:v>
                </c:pt>
                <c:pt idx="81">
                  <c:v>627.43575533403441</c:v>
                </c:pt>
                <c:pt idx="82">
                  <c:v>628.93132600554907</c:v>
                </c:pt>
                <c:pt idx="83">
                  <c:v>630.4243209240509</c:v>
                </c:pt>
                <c:pt idx="84">
                  <c:v>631.9147457641543</c:v>
                </c:pt>
                <c:pt idx="85">
                  <c:v>633.40260617709043</c:v>
                </c:pt>
                <c:pt idx="86">
                  <c:v>634.88790779083376</c:v>
                </c:pt>
                <c:pt idx="87">
                  <c:v>636.37065621022691</c:v>
                </c:pt>
                <c:pt idx="88">
                  <c:v>637.85085701710523</c:v>
                </c:pt>
                <c:pt idx="89">
                  <c:v>639.32851577042015</c:v>
                </c:pt>
                <c:pt idx="90">
                  <c:v>640.80363800636212</c:v>
                </c:pt>
                <c:pt idx="91">
                  <c:v>642.2762292384823</c:v>
                </c:pt>
                <c:pt idx="92">
                  <c:v>643.74629495781369</c:v>
                </c:pt>
                <c:pt idx="93">
                  <c:v>645.21384063299126</c:v>
                </c:pt>
                <c:pt idx="94">
                  <c:v>646.67887171037148</c:v>
                </c:pt>
                <c:pt idx="95">
                  <c:v>648.14139361415062</c:v>
                </c:pt>
                <c:pt idx="96">
                  <c:v>649.60141174648311</c:v>
                </c:pt>
                <c:pt idx="97">
                  <c:v>651.05893148759799</c:v>
                </c:pt>
                <c:pt idx="98">
                  <c:v>652.51395819591539</c:v>
                </c:pt>
                <c:pt idx="99">
                  <c:v>653.96649720816197</c:v>
                </c:pt>
                <c:pt idx="100">
                  <c:v>655.41655383948557</c:v>
                </c:pt>
                <c:pt idx="101">
                  <c:v>669.78099922154445</c:v>
                </c:pt>
                <c:pt idx="102">
                  <c:v>683.9006074537333</c:v>
                </c:pt>
                <c:pt idx="103">
                  <c:v>697.78049006910624</c:v>
                </c:pt>
                <c:pt idx="104">
                  <c:v>711.42555725264913</c:v>
                </c:pt>
                <c:pt idx="105">
                  <c:v>724.84052807515866</c:v>
                </c:pt>
                <c:pt idx="106">
                  <c:v>738.02994007441862</c:v>
                </c:pt>
                <c:pt idx="107">
                  <c:v>750.9981582331377</c:v>
                </c:pt>
                <c:pt idx="108">
                  <c:v>763.74938339877338</c:v>
                </c:pt>
                <c:pt idx="109">
                  <c:v>776.28766018646206</c:v>
                </c:pt>
                <c:pt idx="110">
                  <c:v>788.61688440275009</c:v>
                </c:pt>
                <c:pt idx="111">
                  <c:v>800.74081002463731</c:v>
                </c:pt>
                <c:pt idx="112">
                  <c:v>812.66305576556795</c:v>
                </c:pt>
                <c:pt idx="113">
                  <c:v>824.38711125739451</c:v>
                </c:pt>
                <c:pt idx="114">
                  <c:v>835.91634287497914</c:v>
                </c:pt>
                <c:pt idx="115">
                  <c:v>847.2539992279502</c:v>
                </c:pt>
                <c:pt idx="116">
                  <c:v>858.40321634218196</c:v>
                </c:pt>
                <c:pt idx="117">
                  <c:v>869.36702255179205</c:v>
                </c:pt>
                <c:pt idx="118">
                  <c:v>880.14834312083406</c:v>
                </c:pt>
                <c:pt idx="119">
                  <c:v>890.7500046123896</c:v>
                </c:pt>
                <c:pt idx="120">
                  <c:v>901.17473902141785</c:v>
                </c:pt>
                <c:pt idx="121">
                  <c:v>911.42518768649188</c:v>
                </c:pt>
                <c:pt idx="122">
                  <c:v>921.50390499442642</c:v>
                </c:pt>
                <c:pt idx="123">
                  <c:v>931.41336189076958</c:v>
                </c:pt>
                <c:pt idx="124">
                  <c:v>941.15594920819035</c:v>
                </c:pt>
                <c:pt idx="125">
                  <c:v>950.7339808239243</c:v>
                </c:pt>
                <c:pt idx="126">
                  <c:v>960.14969665664614</c:v>
                </c:pt>
                <c:pt idx="127">
                  <c:v>969.40526551240578</c:v>
                </c:pt>
                <c:pt idx="128">
                  <c:v>978.50278778859274</c:v>
                </c:pt>
                <c:pt idx="129">
                  <c:v>987.44429804427307</c:v>
                </c:pt>
                <c:pt idx="130">
                  <c:v>996.2317674446731</c:v>
                </c:pt>
                <c:pt idx="131">
                  <c:v>1004.8671060870565</c:v>
                </c:pt>
                <c:pt idx="132">
                  <c:v>1013.3521652147576</c:v>
                </c:pt>
                <c:pt idx="133">
                  <c:v>1021.6887393256807</c:v>
                </c:pt>
                <c:pt idx="134">
                  <c:v>1029.8785681811644</c:v>
                </c:pt>
                <c:pt idx="135">
                  <c:v>1037.9233387207232</c:v>
                </c:pt>
                <c:pt idx="136">
                  <c:v>1045.824686887823</c:v>
                </c:pt>
                <c:pt idx="137">
                  <c:v>1053.5841993715178</c:v>
                </c:pt>
                <c:pt idx="138">
                  <c:v>1061.2034152684714</c:v>
                </c:pt>
                <c:pt idx="139">
                  <c:v>1068.6838276696001</c:v>
                </c:pt>
                <c:pt idx="140">
                  <c:v>1076.0268851753124</c:v>
                </c:pt>
                <c:pt idx="141">
                  <c:v>1083.2339933430778</c:v>
                </c:pt>
                <c:pt idx="142">
                  <c:v>1090.3065160708252</c:v>
                </c:pt>
                <c:pt idx="143">
                  <c:v>1097.2457769194637</c:v>
                </c:pt>
                <c:pt idx="144">
                  <c:v>1104.0530603776224</c:v>
                </c:pt>
                <c:pt idx="145">
                  <c:v>1110.7296130715188</c:v>
                </c:pt>
                <c:pt idx="146">
                  <c:v>1117.2766449226974</c:v>
                </c:pt>
                <c:pt idx="147">
                  <c:v>1123.6953302562213</c:v>
                </c:pt>
                <c:pt idx="148">
                  <c:v>1129.9868088617509</c:v>
                </c:pt>
                <c:pt idx="149">
                  <c:v>1136.1521870098043</c:v>
                </c:pt>
                <c:pt idx="150">
                  <c:v>1142.1925384253677</c:v>
                </c:pt>
                <c:pt idx="151">
                  <c:v>1148.1089052209029</c:v>
                </c:pt>
                <c:pt idx="152">
                  <c:v>1153.902298790684</c:v>
                </c:pt>
                <c:pt idx="153">
                  <c:v>1159.573700668298</c:v>
                </c:pt>
                <c:pt idx="154">
                  <c:v>1165.1240633490397</c:v>
                </c:pt>
                <c:pt idx="155">
                  <c:v>1170.5543110788437</c:v>
                </c:pt>
                <c:pt idx="156">
                  <c:v>1175.8653406113121</c:v>
                </c:pt>
                <c:pt idx="157">
                  <c:v>1181.058021934318</c:v>
                </c:pt>
                <c:pt idx="158">
                  <c:v>1186.1331989675916</c:v>
                </c:pt>
                <c:pt idx="159">
                  <c:v>1191.0916902326289</c:v>
                </c:pt>
                <c:pt idx="160">
                  <c:v>1195.9342894962008</c:v>
                </c:pt>
                <c:pt idx="161">
                  <c:v>1200.6617663886814</c:v>
                </c:pt>
                <c:pt idx="162">
                  <c:v>1205.2748669983671</c:v>
                </c:pt>
                <c:pt idx="163">
                  <c:v>1209.7743144429035</c:v>
                </c:pt>
                <c:pt idx="164">
                  <c:v>1214.1608094188998</c:v>
                </c:pt>
                <c:pt idx="165">
                  <c:v>1218.4350307307691</c:v>
                </c:pt>
                <c:pt idx="166">
                  <c:v>1222.5976357997995</c:v>
                </c:pt>
                <c:pt idx="167">
                  <c:v>1226.6492611544352</c:v>
                </c:pt>
                <c:pt idx="168">
                  <c:v>1230.5905229027162</c:v>
                </c:pt>
                <c:pt idx="169">
                  <c:v>1234.4220171878137</c:v>
                </c:pt>
                <c:pt idx="170">
                  <c:v>1238.1443206275781</c:v>
                </c:pt>
                <c:pt idx="171">
                  <c:v>1241.7579907390123</c:v>
                </c:pt>
                <c:pt idx="172">
                  <c:v>1245.2635663485785</c:v>
                </c:pt>
                <c:pt idx="173">
                  <c:v>1248.6615679892523</c:v>
                </c:pt>
                <c:pt idx="174">
                  <c:v>1251.9524982852465</c:v>
                </c:pt>
                <c:pt idx="175">
                  <c:v>1255.1368423253482</c:v>
                </c:pt>
                <c:pt idx="176">
                  <c:v>1258.2150680258374</c:v>
                </c:pt>
                <c:pt idx="177">
                  <c:v>1261.1876264839925</c:v>
                </c:pt>
                <c:pt idx="178">
                  <c:v>1264.0549523232335</c:v>
                </c:pt>
                <c:pt idx="179">
                  <c:v>1266.817464031009</c:v>
                </c:pt>
                <c:pt idx="180">
                  <c:v>1269.4755642906046</c:v>
                </c:pt>
                <c:pt idx="181">
                  <c:v>1272.0296403081302</c:v>
                </c:pt>
                <c:pt idx="182">
                  <c:v>1274.4800641360407</c:v>
                </c:pt>
                <c:pt idx="183">
                  <c:v>1276.8271929946552</c:v>
                </c:pt>
                <c:pt idx="184">
                  <c:v>1279.0713695932695</c:v>
                </c:pt>
                <c:pt idx="185">
                  <c:v>1281.2129224525979</c:v>
                </c:pt>
                <c:pt idx="186">
                  <c:v>1283.2521662304443</c:v>
                </c:pt>
                <c:pt idx="187">
                  <c:v>1285.1894020526763</c:v>
                </c:pt>
                <c:pt idx="188">
                  <c:v>1287.0249178517709</c:v>
                </c:pt>
                <c:pt idx="189">
                  <c:v>1288.7589887153983</c:v>
                </c:pt>
                <c:pt idx="190">
                  <c:v>1290.3918772477207</c:v>
                </c:pt>
                <c:pt idx="191">
                  <c:v>1291.9238339462859</c:v>
                </c:pt>
                <c:pt idx="192">
                  <c:v>1293.35509759759</c:v>
                </c:pt>
                <c:pt idx="193">
                  <c:v>1294.6858956945466</c:v>
                </c:pt>
                <c:pt idx="194">
                  <c:v>1295.9164448792155</c:v>
                </c:pt>
                <c:pt idx="195">
                  <c:v>1297.0469514141973</c:v>
                </c:pt>
                <c:pt idx="196">
                  <c:v>1298.0776116860461</c:v>
                </c:pt>
                <c:pt idx="197">
                  <c:v>1299.0086127438822</c:v>
                </c:pt>
                <c:pt idx="198">
                  <c:v>1299.8401328760492</c:v>
                </c:pt>
                <c:pt idx="199">
                  <c:v>1300.572342227141</c:v>
                </c:pt>
                <c:pt idx="200">
                  <c:v>1301.2054034569901</c:v>
                </c:pt>
                <c:pt idx="201">
                  <c:v>1301.739472442255</c:v>
                </c:pt>
                <c:pt idx="202">
                  <c:v>1302.1746990200659</c:v>
                </c:pt>
                <c:pt idx="203">
                  <c:v>1302.5112277718285</c:v>
                </c:pt>
                <c:pt idx="204">
                  <c:v>1302.7491988437769</c:v>
                </c:pt>
                <c:pt idx="205">
                  <c:v>1302.888748799307</c:v>
                </c:pt>
                <c:pt idx="206">
                  <c:v>1302.9300114966047</c:v>
                </c:pt>
                <c:pt idx="207">
                  <c:v>1302.8731189837174</c:v>
                </c:pt>
                <c:pt idx="208">
                  <c:v>1302.7182024021338</c:v>
                </c:pt>
                <c:pt idx="209">
                  <c:v>1302.4653928892162</c:v>
                </c:pt>
                <c:pt idx="210">
                  <c:v>1302.1148224695592</c:v>
                </c:pt>
                <c:pt idx="211">
                  <c:v>1301.6666249255375</c:v>
                </c:pt>
                <c:pt idx="212">
                  <c:v>1301.1209366379564</c:v>
                </c:pt>
                <c:pt idx="213">
                  <c:v>1300.4778973887487</c:v>
                </c:pt>
                <c:pt idx="214">
                  <c:v>1299.737651118993</c:v>
                </c:pt>
                <c:pt idx="215">
                  <c:v>1298.9003466370366</c:v>
                </c:pt>
                <c:pt idx="216">
                  <c:v>1297.9661382730801</c:v>
                </c:pt>
                <c:pt idx="217">
                  <c:v>1296.9351864781099</c:v>
                </c:pt>
                <c:pt idx="218">
                  <c:v>1295.8076583664649</c:v>
                </c:pt>
                <c:pt idx="219">
                  <c:v>1294.5837282025418</c:v>
                </c:pt>
                <c:pt idx="220">
                  <c:v>1293.2635778331341</c:v>
                </c:pt>
                <c:pt idx="221">
                  <c:v>1291.847397067666</c:v>
                </c:pt>
                <c:pt idx="222">
                  <c:v>1290.3353840091293</c:v>
                </c:pt>
                <c:pt idx="223">
                  <c:v>1288.7277453388851</c:v>
                </c:pt>
                <c:pt idx="224">
                  <c:v>1287.0246965586689</c:v>
                </c:pt>
                <c:pt idx="225">
                  <c:v>1285.2264621931906</c:v>
                </c:pt>
                <c:pt idx="226">
                  <c:v>1283.3332759566681</c:v>
                </c:pt>
                <c:pt idx="227">
                  <c:v>1281.3453808864999</c:v>
                </c:pt>
                <c:pt idx="228">
                  <c:v>1279.2630294471066</c:v>
                </c:pt>
                <c:pt idx="229">
                  <c:v>1277.0864836067583</c:v>
                </c:pt>
                <c:pt idx="230">
                  <c:v>1274.8160148899842</c:v>
                </c:pt>
                <c:pt idx="231">
                  <c:v>1272.4519044079284</c:v>
                </c:pt>
                <c:pt idx="232">
                  <c:v>1269.9944428687959</c:v>
                </c:pt>
                <c:pt idx="233">
                  <c:v>1267.4439305703199</c:v>
                </c:pt>
                <c:pt idx="234">
                  <c:v>1264.8006773759835</c:v>
                </c:pt>
                <c:pt idx="235">
                  <c:v>1262.0650026765452</c:v>
                </c:pt>
                <c:pt idx="236">
                  <c:v>1259.2372353382539</c:v>
                </c:pt>
                <c:pt idx="237">
                  <c:v>1256.3177136389893</c:v>
                </c:pt>
                <c:pt idx="238">
                  <c:v>1253.3067851934288</c:v>
                </c:pt>
                <c:pt idx="239">
                  <c:v>1250.2048068682284</c:v>
                </c:pt>
                <c:pt idx="240">
                  <c:v>1247.0121446880928</c:v>
                </c:pt>
                <c:pt idx="241">
                  <c:v>1243.7291737335277</c:v>
                </c:pt>
                <c:pt idx="242">
                  <c:v>1240.3562780309767</c:v>
                </c:pt>
                <c:pt idx="243">
                  <c:v>1236.8938504359821</c:v>
                </c:pt>
                <c:pt idx="244">
                  <c:v>1233.3422925099419</c:v>
                </c:pt>
                <c:pt idx="245">
                  <c:v>1229.7020143909845</c:v>
                </c:pt>
                <c:pt idx="246">
                  <c:v>1225.9734346594323</c:v>
                </c:pt>
                <c:pt idx="247">
                  <c:v>1222.1569801982878</c:v>
                </c:pt>
                <c:pt idx="248">
                  <c:v>1218.2530860491347</c:v>
                </c:pt>
                <c:pt idx="249">
                  <c:v>1214.2621952638217</c:v>
                </c:pt>
                <c:pt idx="250">
                  <c:v>1210.1847587522607</c:v>
                </c:pt>
                <c:pt idx="251">
                  <c:v>1206.0212351266553</c:v>
                </c:pt>
                <c:pt idx="252">
                  <c:v>1201.772090542448</c:v>
                </c:pt>
                <c:pt idx="253">
                  <c:v>1197.4377985362594</c:v>
                </c:pt>
                <c:pt idx="254">
                  <c:v>1193.0188398610735</c:v>
                </c:pt>
                <c:pt idx="255">
                  <c:v>1188.5157023189113</c:v>
                </c:pt>
                <c:pt idx="256">
                  <c:v>1183.9288805912195</c:v>
                </c:pt>
                <c:pt idx="257">
                  <c:v>1179.2588760671917</c:v>
                </c:pt>
                <c:pt idx="258">
                  <c:v>1174.5061966702269</c:v>
                </c:pt>
                <c:pt idx="259">
                  <c:v>1169.6713566827214</c:v>
                </c:pt>
                <c:pt idx="260">
                  <c:v>1164.7548765693846</c:v>
                </c:pt>
                <c:pt idx="261">
                  <c:v>1159.7572827992572</c:v>
                </c:pt>
                <c:pt idx="262">
                  <c:v>1154.6791076666048</c:v>
                </c:pt>
                <c:pt idx="263">
                  <c:v>1149.5208891108557</c:v>
                </c:pt>
                <c:pt idx="264">
                  <c:v>1144.2831705357432</c:v>
                </c:pt>
                <c:pt idx="265">
                  <c:v>1138.9665006278065</c:v>
                </c:pt>
                <c:pt idx="266">
                  <c:v>1133.571433174403</c:v>
                </c:pt>
                <c:pt idx="267">
                  <c:v>1128.0985268813768</c:v>
                </c:pt>
                <c:pt idx="268">
                  <c:v>1122.5483451905213</c:v>
                </c:pt>
                <c:pt idx="269">
                  <c:v>1116.9214560969779</c:v>
                </c:pt>
                <c:pt idx="270">
                  <c:v>1111.2184319666965</c:v>
                </c:pt>
                <c:pt idx="271">
                  <c:v>1105.4398493540921</c:v>
                </c:pt>
                <c:pt idx="272">
                  <c:v>1099.5862888200168</c:v>
                </c:pt>
                <c:pt idx="273">
                  <c:v>1093.6583347501712</c:v>
                </c:pt>
                <c:pt idx="274">
                  <c:v>1087.6565751740688</c:v>
                </c:pt>
                <c:pt idx="275">
                  <c:v>1081.581601584669</c:v>
                </c:pt>
                <c:pt idx="276">
                  <c:v>1075.4340087587871</c:v>
                </c:pt>
                <c:pt idx="277">
                  <c:v>1069.2143945783862</c:v>
                </c:pt>
                <c:pt idx="278">
                  <c:v>1062.9233598528565</c:v>
                </c:pt>
                <c:pt idx="279">
                  <c:v>1056.5615081423769</c:v>
                </c:pt>
                <c:pt idx="280">
                  <c:v>1050.1294455824589</c:v>
                </c:pt>
                <c:pt idx="281">
                  <c:v>1043.6277807097617</c:v>
                </c:pt>
                <c:pt idx="282">
                  <c:v>1037.0571242892704</c:v>
                </c:pt>
                <c:pt idx="283">
                  <c:v>1030.4180891429201</c:v>
                </c:pt>
                <c:pt idx="284">
                  <c:v>1023.7112899797517</c:v>
                </c:pt>
                <c:pt idx="285">
                  <c:v>1016.937343227676</c:v>
                </c:pt>
                <c:pt idx="286">
                  <c:v>1010.0968668669238</c:v>
                </c:pt>
                <c:pt idx="287">
                  <c:v>1003.1904802652538</c:v>
                </c:pt>
                <c:pt idx="288">
                  <c:v>996.2188040149889</c:v>
                </c:pt>
                <c:pt idx="289">
                  <c:v>989.18245977194761</c:v>
                </c:pt>
                <c:pt idx="290">
                  <c:v>982.08207009633281</c:v>
                </c:pt>
                <c:pt idx="291">
                  <c:v>974.91825829563959</c:v>
                </c:pt>
                <c:pt idx="292">
                  <c:v>967.69164826963924</c:v>
                </c:pt>
                <c:pt idx="293">
                  <c:v>960.40286435749306</c:v>
                </c:pt>
                <c:pt idx="294">
                  <c:v>953.05253118704809</c:v>
                </c:pt>
                <c:pt idx="295">
                  <c:v>945.64127352636274</c:v>
                </c:pt>
                <c:pt idx="296">
                  <c:v>938.16971613750786</c:v>
                </c:pt>
                <c:pt idx="297">
                  <c:v>930.63848363268585</c:v>
                </c:pt>
                <c:pt idx="298">
                  <c:v>923.04820033270732</c:v>
                </c:pt>
                <c:pt idx="299">
                  <c:v>915.39949012786224</c:v>
                </c:pt>
                <c:pt idx="300">
                  <c:v>907.69297634121972</c:v>
                </c:pt>
                <c:pt idx="301">
                  <c:v>899.92928159438782</c:v>
                </c:pt>
                <c:pt idx="302">
                  <c:v>892.10902767576215</c:v>
                </c:pt>
                <c:pt idx="303">
                  <c:v>884.23283541128865</c:v>
                </c:pt>
                <c:pt idx="304">
                  <c:v>876.30132453776457</c:v>
                </c:pt>
                <c:pt idx="305">
                  <c:v>868.31511357869886</c:v>
                </c:pt>
                <c:pt idx="306">
                  <c:v>860.27481972274882</c:v>
                </c:pt>
                <c:pt idx="307">
                  <c:v>852.18105870475119</c:v>
                </c:pt>
                <c:pt idx="308">
                  <c:v>844.03444468935879</c:v>
                </c:pt>
                <c:pt idx="309">
                  <c:v>835.83559015729577</c:v>
                </c:pt>
                <c:pt idx="310">
                  <c:v>827.58510579423955</c:v>
                </c:pt>
                <c:pt idx="311">
                  <c:v>819.28360038233598</c:v>
                </c:pt>
                <c:pt idx="312">
                  <c:v>810.93168069435228</c:v>
                </c:pt>
                <c:pt idx="313">
                  <c:v>802.52995139047084</c:v>
                </c:pt>
                <c:pt idx="314">
                  <c:v>794.07901491772293</c:v>
                </c:pt>
                <c:pt idx="315">
                  <c:v>785.57947141206182</c:v>
                </c:pt>
                <c:pt idx="316">
                  <c:v>777.03191860307072</c:v>
                </c:pt>
                <c:pt idx="317">
                  <c:v>768.43695172130094</c:v>
                </c:pt>
                <c:pt idx="318">
                  <c:v>759.7951634082317</c:v>
                </c:pt>
                <c:pt idx="319">
                  <c:v>751.1071436288438</c:v>
                </c:pt>
                <c:pt idx="320">
                  <c:v>742.3734795867955</c:v>
                </c:pt>
                <c:pt idx="321">
                  <c:v>733.59475564218849</c:v>
                </c:pt>
                <c:pt idx="322">
                  <c:v>724.77155323190971</c:v>
                </c:pt>
                <c:pt idx="323">
                  <c:v>715.90445079253334</c:v>
                </c:pt>
                <c:pt idx="324">
                  <c:v>706.99402368576693</c:v>
                </c:pt>
                <c:pt idx="325">
                  <c:v>698.04084412642146</c:v>
                </c:pt>
                <c:pt idx="326">
                  <c:v>689.04548111288761</c:v>
                </c:pt>
                <c:pt idx="327">
                  <c:v>680.00850036009513</c:v>
                </c:pt>
                <c:pt idx="328">
                  <c:v>670.93046423493502</c:v>
                </c:pt>
                <c:pt idx="329">
                  <c:v>661.81193169411961</c:v>
                </c:pt>
                <c:pt idx="330">
                  <c:v>652.65345822445681</c:v>
                </c:pt>
                <c:pt idx="331">
                  <c:v>643.45559578551229</c:v>
                </c:pt>
                <c:pt idx="332">
                  <c:v>634.21889275463377</c:v>
                </c:pt>
                <c:pt idx="333">
                  <c:v>624.94389387430908</c:v>
                </c:pt>
                <c:pt idx="334">
                  <c:v>615.63114020183025</c:v>
                </c:pt>
                <c:pt idx="335">
                  <c:v>606.28116906123375</c:v>
                </c:pt>
                <c:pt idx="336">
                  <c:v>596.89451399748771</c:v>
                </c:pt>
                <c:pt idx="337">
                  <c:v>587.47170473289384</c:v>
                </c:pt>
                <c:pt idx="338">
                  <c:v>578.01326712567482</c:v>
                </c:pt>
                <c:pt idx="339">
                  <c:v>568.51972313071246</c:v>
                </c:pt>
                <c:pt idx="340">
                  <c:v>558.99159076240653</c:v>
                </c:pt>
                <c:pt idx="341">
                  <c:v>549.42938405961911</c:v>
                </c:pt>
                <c:pt idx="342">
                  <c:v>539.83361305267192</c:v>
                </c:pt>
                <c:pt idx="343">
                  <c:v>530.20478373236176</c:v>
                </c:pt>
                <c:pt idx="344">
                  <c:v>520.54339802096069</c:v>
                </c:pt>
                <c:pt idx="345">
                  <c:v>510.84995374516444</c:v>
                </c:pt>
                <c:pt idx="346">
                  <c:v>501.12494461095542</c:v>
                </c:pt>
                <c:pt idx="347">
                  <c:v>491.36886018034397</c:v>
                </c:pt>
                <c:pt idx="348">
                  <c:v>481.58218584995251</c:v>
                </c:pt>
                <c:pt idx="349">
                  <c:v>471.76540283140679</c:v>
                </c:pt>
                <c:pt idx="350">
                  <c:v>461.91898813349786</c:v>
                </c:pt>
                <c:pt idx="351">
                  <c:v>452.04341454607913</c:v>
                </c:pt>
                <c:pt idx="352">
                  <c:v>442.13915062566196</c:v>
                </c:pt>
                <c:pt idx="353">
                  <c:v>432.20666068267332</c:v>
                </c:pt>
                <c:pt idx="354">
                  <c:v>422.24640477034012</c:v>
                </c:pt>
                <c:pt idx="355">
                  <c:v>412.25883867516279</c:v>
                </c:pt>
                <c:pt idx="356">
                  <c:v>402.24441390894253</c:v>
                </c:pt>
                <c:pt idx="357">
                  <c:v>392.2035777023263</c:v>
                </c:pt>
                <c:pt idx="358">
                  <c:v>382.13677299983271</c:v>
                </c:pt>
                <c:pt idx="359">
                  <c:v>372.0444384563238</c:v>
                </c:pt>
                <c:pt idx="360">
                  <c:v>361.92700843488615</c:v>
                </c:pt>
                <c:pt idx="361">
                  <c:v>351.78491300608619</c:v>
                </c:pt>
                <c:pt idx="362">
                  <c:v>341.61857794856445</c:v>
                </c:pt>
                <c:pt idx="363">
                  <c:v>331.42842475093289</c:v>
                </c:pt>
                <c:pt idx="364">
                  <c:v>321.21487061494128</c:v>
                </c:pt>
                <c:pt idx="365">
                  <c:v>310.97832845987722</c:v>
                </c:pt>
                <c:pt idx="366">
                  <c:v>300.71920692816599</c:v>
                </c:pt>
                <c:pt idx="367">
                  <c:v>290.43791039213579</c:v>
                </c:pt>
                <c:pt idx="368">
                  <c:v>280.1348389619148</c:v>
                </c:pt>
                <c:pt idx="369">
                  <c:v>269.8103884944266</c:v>
                </c:pt>
                <c:pt idx="370">
                  <c:v>259.46495060345086</c:v>
                </c:pt>
                <c:pt idx="371">
                  <c:v>249.0989126707166</c:v>
                </c:pt>
                <c:pt idx="372">
                  <c:v>238.71265785799591</c:v>
                </c:pt>
                <c:pt idx="373">
                  <c:v>228.3065651201658</c:v>
                </c:pt>
                <c:pt idx="374">
                  <c:v>217.88100921920699</c:v>
                </c:pt>
                <c:pt idx="375">
                  <c:v>207.43636073910832</c:v>
                </c:pt>
                <c:pt idx="376">
                  <c:v>196.97298610164628</c:v>
                </c:pt>
                <c:pt idx="377">
                  <c:v>186.49124758300923</c:v>
                </c:pt>
                <c:pt idx="378">
                  <c:v>175.99150333123643</c:v>
                </c:pt>
                <c:pt idx="379">
                  <c:v>165.4741073844429</c:v>
                </c:pt>
                <c:pt idx="380">
                  <c:v>154.93940968980058</c:v>
                </c:pt>
                <c:pt idx="381">
                  <c:v>144.38775612324787</c:v>
                </c:pt>
                <c:pt idx="382">
                  <c:v>133.81948850989923</c:v>
                </c:pt>
                <c:pt idx="383">
                  <c:v>123.23494464512748</c:v>
                </c:pt>
                <c:pt idx="384">
                  <c:v>112.6344583162917</c:v>
                </c:pt>
                <c:pt idx="385">
                  <c:v>102.01835932508399</c:v>
                </c:pt>
                <c:pt idx="386">
                  <c:v>91.386973510469346</c:v>
                </c:pt>
                <c:pt idx="387">
                  <c:v>80.740622772192722</c:v>
                </c:pt>
                <c:pt idx="388">
                  <c:v>70.079625094828302</c:v>
                </c:pt>
                <c:pt idx="389">
                  <c:v>59.404294572346302</c:v>
                </c:pt>
                <c:pt idx="390">
                  <c:v>48.714941433173173</c:v>
                </c:pt>
                <c:pt idx="391">
                  <c:v>38.011872065721505</c:v>
                </c:pt>
                <c:pt idx="392">
                  <c:v>27.29538904436648</c:v>
                </c:pt>
                <c:pt idx="393">
                  <c:v>16.565791155846178</c:v>
                </c:pt>
                <c:pt idx="394">
                  <c:v>5.8233734260634904</c:v>
                </c:pt>
                <c:pt idx="395">
                  <c:v>-4.931572852732014</c:v>
                </c:pt>
                <c:pt idx="396">
                  <c:v>-4.9423339969762958</c:v>
                </c:pt>
                <c:pt idx="397">
                  <c:v>-4.9530951533185297</c:v>
                </c:pt>
                <c:pt idx="398">
                  <c:v>-4.9638563217584339</c:v>
                </c:pt>
                <c:pt idx="399">
                  <c:v>-4.9746175022957271</c:v>
                </c:pt>
                <c:pt idx="400">
                  <c:v>-4.9853786949301275</c:v>
                </c:pt>
                <c:pt idx="401">
                  <c:v>-4.9961398996613537</c:v>
                </c:pt>
                <c:pt idx="402">
                  <c:v>-5.0069011164891233</c:v>
                </c:pt>
                <c:pt idx="403">
                  <c:v>-5.0176623454131555</c:v>
                </c:pt>
                <c:pt idx="404">
                  <c:v>-5.0284235864331679</c:v>
                </c:pt>
                <c:pt idx="405">
                  <c:v>-5.0391848395488799</c:v>
                </c:pt>
                <c:pt idx="406">
                  <c:v>-5.0499461047600089</c:v>
                </c:pt>
                <c:pt idx="407">
                  <c:v>-5.0607073820662736</c:v>
                </c:pt>
                <c:pt idx="408">
                  <c:v>-5.0714686714673922</c:v>
                </c:pt>
                <c:pt idx="409">
                  <c:v>-5.0822299729630833</c:v>
                </c:pt>
                <c:pt idx="410">
                  <c:v>-5.0929912865530662</c:v>
                </c:pt>
                <c:pt idx="411">
                  <c:v>-5.1037526122370585</c:v>
                </c:pt>
                <c:pt idx="412">
                  <c:v>-5.1145139500147776</c:v>
                </c:pt>
                <c:pt idx="413">
                  <c:v>-5.125275299885943</c:v>
                </c:pt>
                <c:pt idx="414">
                  <c:v>-5.1360366618502731</c:v>
                </c:pt>
                <c:pt idx="415">
                  <c:v>-5.1467980359074863</c:v>
                </c:pt>
                <c:pt idx="416">
                  <c:v>-5.1575594220573011</c:v>
                </c:pt>
                <c:pt idx="417">
                  <c:v>-5.168320820299436</c:v>
                </c:pt>
                <c:pt idx="418">
                  <c:v>-5.1790822306336084</c:v>
                </c:pt>
                <c:pt idx="419">
                  <c:v>-5.1898436530595378</c:v>
                </c:pt>
                <c:pt idx="420">
                  <c:v>-5.2006050875769425</c:v>
                </c:pt>
                <c:pt idx="421">
                  <c:v>-5.2113665341855402</c:v>
                </c:pt>
                <c:pt idx="422">
                  <c:v>-5.2221279928850501</c:v>
                </c:pt>
                <c:pt idx="423">
                  <c:v>-5.2328894636751908</c:v>
                </c:pt>
                <c:pt idx="424">
                  <c:v>-5.2436509465556806</c:v>
                </c:pt>
                <c:pt idx="425">
                  <c:v>-5.2544124415262372</c:v>
                </c:pt>
                <c:pt idx="426">
                  <c:v>-5.2651739485865798</c:v>
                </c:pt>
                <c:pt idx="427">
                  <c:v>-5.275935467736427</c:v>
                </c:pt>
                <c:pt idx="428">
                  <c:v>-5.2866969989754962</c:v>
                </c:pt>
                <c:pt idx="429">
                  <c:v>-5.2974585423035068</c:v>
                </c:pt>
                <c:pt idx="430">
                  <c:v>-5.3082200977201772</c:v>
                </c:pt>
                <c:pt idx="431">
                  <c:v>-5.318981665225226</c:v>
                </c:pt>
                <c:pt idx="432">
                  <c:v>-5.3297432448183715</c:v>
                </c:pt>
                <c:pt idx="433">
                  <c:v>-5.3405048364993313</c:v>
                </c:pt>
                <c:pt idx="434">
                  <c:v>-5.3512664402678247</c:v>
                </c:pt>
                <c:pt idx="435">
                  <c:v>-5.3620280561235703</c:v>
                </c:pt>
                <c:pt idx="436">
                  <c:v>-5.3727896840662863</c:v>
                </c:pt>
                <c:pt idx="437">
                  <c:v>-5.3835513240956914</c:v>
                </c:pt>
                <c:pt idx="438">
                  <c:v>-5.3943129762115047</c:v>
                </c:pt>
                <c:pt idx="439">
                  <c:v>-5.405074640413444</c:v>
                </c:pt>
                <c:pt idx="440">
                  <c:v>-5.4158363167012276</c:v>
                </c:pt>
                <c:pt idx="441">
                  <c:v>-5.4265980050745739</c:v>
                </c:pt>
                <c:pt idx="442">
                  <c:v>-5.4373597055332024</c:v>
                </c:pt>
                <c:pt idx="443">
                  <c:v>-5.4481214180768305</c:v>
                </c:pt>
                <c:pt idx="444">
                  <c:v>-5.4588831427051776</c:v>
                </c:pt>
                <c:pt idx="445">
                  <c:v>-5.4696448794179613</c:v>
                </c:pt>
                <c:pt idx="446">
                  <c:v>-5.4804066282149009</c:v>
                </c:pt>
                <c:pt idx="447">
                  <c:v>-5.4911683890957148</c:v>
                </c:pt>
                <c:pt idx="448">
                  <c:v>-5.5019301620601215</c:v>
                </c:pt>
                <c:pt idx="449">
                  <c:v>-5.5126919471078395</c:v>
                </c:pt>
                <c:pt idx="450">
                  <c:v>-5.5234537442385871</c:v>
                </c:pt>
                <c:pt idx="451">
                  <c:v>-5.5342155534520829</c:v>
                </c:pt>
                <c:pt idx="452">
                  <c:v>-5.5449773747480462</c:v>
                </c:pt>
                <c:pt idx="453">
                  <c:v>-5.5557392081261945</c:v>
                </c:pt>
                <c:pt idx="454">
                  <c:v>-5.5665010535862471</c:v>
                </c:pt>
                <c:pt idx="455">
                  <c:v>-5.5772629111279226</c:v>
                </c:pt>
                <c:pt idx="456">
                  <c:v>-5.5880247807509393</c:v>
                </c:pt>
                <c:pt idx="457">
                  <c:v>-5.5987866624550158</c:v>
                </c:pt>
                <c:pt idx="458">
                  <c:v>-5.6095485562398704</c:v>
                </c:pt>
                <c:pt idx="459">
                  <c:v>-5.6203104621052216</c:v>
                </c:pt>
                <c:pt idx="460">
                  <c:v>-5.6310723800507878</c:v>
                </c:pt>
                <c:pt idx="461">
                  <c:v>-5.6418343100762884</c:v>
                </c:pt>
                <c:pt idx="462">
                  <c:v>-5.6525962521814419</c:v>
                </c:pt>
                <c:pt idx="463">
                  <c:v>-5.6633582063659667</c:v>
                </c:pt>
                <c:pt idx="464">
                  <c:v>-5.6741201726295811</c:v>
                </c:pt>
                <c:pt idx="465">
                  <c:v>-5.6848821509720038</c:v>
                </c:pt>
                <c:pt idx="466">
                  <c:v>-5.6956441413929531</c:v>
                </c:pt>
                <c:pt idx="467">
                  <c:v>-5.7064061438921483</c:v>
                </c:pt>
                <c:pt idx="468">
                  <c:v>-5.7171681584693079</c:v>
                </c:pt>
                <c:pt idx="469">
                  <c:v>-5.7279301851241504</c:v>
                </c:pt>
                <c:pt idx="470">
                  <c:v>-5.7386922238563942</c:v>
                </c:pt>
                <c:pt idx="471">
                  <c:v>-5.7494542746657578</c:v>
                </c:pt>
                <c:pt idx="472">
                  <c:v>-5.7602163375519604</c:v>
                </c:pt>
                <c:pt idx="473">
                  <c:v>-5.7709784125147197</c:v>
                </c:pt>
                <c:pt idx="474">
                  <c:v>-5.7817404995537549</c:v>
                </c:pt>
                <c:pt idx="475">
                  <c:v>-5.7925025986687846</c:v>
                </c:pt>
                <c:pt idx="476">
                  <c:v>-5.803264709859528</c:v>
                </c:pt>
                <c:pt idx="477">
                  <c:v>-5.8140268331257028</c:v>
                </c:pt>
                <c:pt idx="478">
                  <c:v>-5.8247889684670282</c:v>
                </c:pt>
                <c:pt idx="479">
                  <c:v>-5.8355511158832227</c:v>
                </c:pt>
                <c:pt idx="480">
                  <c:v>-5.8463132753740048</c:v>
                </c:pt>
                <c:pt idx="481">
                  <c:v>-5.8570754469390938</c:v>
                </c:pt>
                <c:pt idx="482">
                  <c:v>-5.8678376305782081</c:v>
                </c:pt>
                <c:pt idx="483">
                  <c:v>-5.8785998262910661</c:v>
                </c:pt>
                <c:pt idx="484">
                  <c:v>-5.8893620340773865</c:v>
                </c:pt>
                <c:pt idx="485">
                  <c:v>-5.9001242539368874</c:v>
                </c:pt>
                <c:pt idx="486">
                  <c:v>-5.9108864858692884</c:v>
                </c:pt>
                <c:pt idx="487">
                  <c:v>-5.9216487298743079</c:v>
                </c:pt>
                <c:pt idx="488">
                  <c:v>-5.9324109859516643</c:v>
                </c:pt>
                <c:pt idx="489">
                  <c:v>-5.943173254101076</c:v>
                </c:pt>
                <c:pt idx="490">
                  <c:v>-5.9539355343222624</c:v>
                </c:pt>
                <c:pt idx="491">
                  <c:v>-5.964697826614942</c:v>
                </c:pt>
                <c:pt idx="492">
                  <c:v>-5.975460130978834</c:v>
                </c:pt>
                <c:pt idx="493">
                  <c:v>-5.9862224474136561</c:v>
                </c:pt>
                <c:pt idx="494">
                  <c:v>-5.9969847759191275</c:v>
                </c:pt>
                <c:pt idx="495">
                  <c:v>-6.0077471164949667</c:v>
                </c:pt>
                <c:pt idx="496">
                  <c:v>-6.0185094691408931</c:v>
                </c:pt>
                <c:pt idx="497">
                  <c:v>-6.0292718338566242</c:v>
                </c:pt>
                <c:pt idx="498">
                  <c:v>-6.0400342106418794</c:v>
                </c:pt>
                <c:pt idx="499">
                  <c:v>-6.0507965994963779</c:v>
                </c:pt>
                <c:pt idx="500">
                  <c:v>-6.0615590004198374</c:v>
                </c:pt>
                <c:pt idx="501">
                  <c:v>-6.0723214134119772</c:v>
                </c:pt>
                <c:pt idx="502">
                  <c:v>-6.0830838384725165</c:v>
                </c:pt>
                <c:pt idx="503">
                  <c:v>-6.0938462756011731</c:v>
                </c:pt>
                <c:pt idx="504">
                  <c:v>-6.1046087247976661</c:v>
                </c:pt>
                <c:pt idx="505">
                  <c:v>-6.115371186061715</c:v>
                </c:pt>
                <c:pt idx="506">
                  <c:v>-6.1261336593930373</c:v>
                </c:pt>
                <c:pt idx="507">
                  <c:v>-6.1368961447913524</c:v>
                </c:pt>
                <c:pt idx="508">
                  <c:v>-6.1476586422563786</c:v>
                </c:pt>
                <c:pt idx="509">
                  <c:v>-6.1584211517878353</c:v>
                </c:pt>
                <c:pt idx="510">
                  <c:v>-6.169183673385441</c:v>
                </c:pt>
                <c:pt idx="511">
                  <c:v>-6.1799462070489142</c:v>
                </c:pt>
                <c:pt idx="512">
                  <c:v>-6.1907087527779741</c:v>
                </c:pt>
                <c:pt idx="513">
                  <c:v>-6.2014713105723391</c:v>
                </c:pt>
                <c:pt idx="514">
                  <c:v>-6.2122338804317287</c:v>
                </c:pt>
                <c:pt idx="515">
                  <c:v>-6.2229964623558605</c:v>
                </c:pt>
                <c:pt idx="516">
                  <c:v>-6.2337590563444545</c:v>
                </c:pt>
                <c:pt idx="517">
                  <c:v>-6.2445216623972284</c:v>
                </c:pt>
                <c:pt idx="518">
                  <c:v>-6.2552842805139015</c:v>
                </c:pt>
                <c:pt idx="519">
                  <c:v>-6.2660469106941923</c:v>
                </c:pt>
                <c:pt idx="520">
                  <c:v>-6.2768095529378201</c:v>
                </c:pt>
                <c:pt idx="521">
                  <c:v>-6.2875722072445033</c:v>
                </c:pt>
                <c:pt idx="522">
                  <c:v>-6.2983348736139613</c:v>
                </c:pt>
                <c:pt idx="523">
                  <c:v>-6.3090975520459125</c:v>
                </c:pt>
                <c:pt idx="524">
                  <c:v>-6.3198602425400754</c:v>
                </c:pt>
                <c:pt idx="525">
                  <c:v>-6.3306229450961693</c:v>
                </c:pt>
                <c:pt idx="526">
                  <c:v>-6.3413856597139127</c:v>
                </c:pt>
                <c:pt idx="527">
                  <c:v>-6.3521483863930239</c:v>
                </c:pt>
                <c:pt idx="528">
                  <c:v>-6.3629111251332224</c:v>
                </c:pt>
                <c:pt idx="529">
                  <c:v>-6.3736738759342275</c:v>
                </c:pt>
                <c:pt idx="530">
                  <c:v>-6.3844366387957576</c:v>
                </c:pt>
                <c:pt idx="531">
                  <c:v>-6.3951994137175312</c:v>
                </c:pt>
                <c:pt idx="532">
                  <c:v>-6.4059622006992676</c:v>
                </c:pt>
                <c:pt idx="533">
                  <c:v>-6.4167249997406852</c:v>
                </c:pt>
                <c:pt idx="534">
                  <c:v>-6.4274878108415034</c:v>
                </c:pt>
                <c:pt idx="535">
                  <c:v>-6.4382506340014407</c:v>
                </c:pt>
                <c:pt idx="536">
                  <c:v>-6.4490134692202155</c:v>
                </c:pt>
                <c:pt idx="537">
                  <c:v>-6.459776316497547</c:v>
                </c:pt>
                <c:pt idx="538">
                  <c:v>-6.4705391758331547</c:v>
                </c:pt>
                <c:pt idx="539">
                  <c:v>-6.4813020472267571</c:v>
                </c:pt>
                <c:pt idx="540">
                  <c:v>-6.4920649306780724</c:v>
                </c:pt>
                <c:pt idx="541">
                  <c:v>-6.5028278261868202</c:v>
                </c:pt>
                <c:pt idx="542">
                  <c:v>-6.5135907337527188</c:v>
                </c:pt>
                <c:pt idx="543">
                  <c:v>-6.5243536533754876</c:v>
                </c:pt>
                <c:pt idx="544">
                  <c:v>-6.5351165850548449</c:v>
                </c:pt>
                <c:pt idx="545">
                  <c:v>-6.5458795287905103</c:v>
                </c:pt>
                <c:pt idx="546">
                  <c:v>-6.556642484582202</c:v>
                </c:pt>
                <c:pt idx="547">
                  <c:v>-6.5674054524296395</c:v>
                </c:pt>
                <c:pt idx="548">
                  <c:v>-6.578168432332542</c:v>
                </c:pt>
                <c:pt idx="549">
                  <c:v>-6.5889314242906272</c:v>
                </c:pt>
                <c:pt idx="550">
                  <c:v>-6.5996944283036152</c:v>
                </c:pt>
                <c:pt idx="551">
                  <c:v>-6.6104574443712245</c:v>
                </c:pt>
                <c:pt idx="552">
                  <c:v>-6.6212204724931736</c:v>
                </c:pt>
                <c:pt idx="553">
                  <c:v>-6.6319835126691817</c:v>
                </c:pt>
                <c:pt idx="554">
                  <c:v>-6.6427465648989674</c:v>
                </c:pt>
                <c:pt idx="555">
                  <c:v>-6.65350962918225</c:v>
                </c:pt>
                <c:pt idx="556">
                  <c:v>-6.6642727055187487</c:v>
                </c:pt>
                <c:pt idx="557">
                  <c:v>-6.6750357939081821</c:v>
                </c:pt>
                <c:pt idx="558">
                  <c:v>-6.6857988943502686</c:v>
                </c:pt>
                <c:pt idx="559">
                  <c:v>-6.6965620068447285</c:v>
                </c:pt>
                <c:pt idx="560">
                  <c:v>-6.7073251313912792</c:v>
                </c:pt>
                <c:pt idx="561">
                  <c:v>-6.718088267989641</c:v>
                </c:pt>
                <c:pt idx="562">
                  <c:v>-6.7288514166395315</c:v>
                </c:pt>
                <c:pt idx="563">
                  <c:v>-6.7396145773406708</c:v>
                </c:pt>
                <c:pt idx="564">
                  <c:v>-6.7503777500927775</c:v>
                </c:pt>
                <c:pt idx="565">
                  <c:v>-6.76114093489557</c:v>
                </c:pt>
                <c:pt idx="566">
                  <c:v>-6.7719041317487676</c:v>
                </c:pt>
                <c:pt idx="567">
                  <c:v>-6.7826673406520896</c:v>
                </c:pt>
                <c:pt idx="568">
                  <c:v>-6.7934305616052546</c:v>
                </c:pt>
                <c:pt idx="569">
                  <c:v>-6.8041937946079818</c:v>
                </c:pt>
                <c:pt idx="570">
                  <c:v>-6.8149570396599906</c:v>
                </c:pt>
                <c:pt idx="571">
                  <c:v>-6.8257202967609993</c:v>
                </c:pt>
                <c:pt idx="572">
                  <c:v>-6.8364835659107266</c:v>
                </c:pt>
                <c:pt idx="573">
                  <c:v>-6.8472468471088925</c:v>
                </c:pt>
                <c:pt idx="574">
                  <c:v>-6.8580101403552147</c:v>
                </c:pt>
                <c:pt idx="575">
                  <c:v>-6.8687734456494134</c:v>
                </c:pt>
                <c:pt idx="576">
                  <c:v>-6.879536762991207</c:v>
                </c:pt>
                <c:pt idx="577">
                  <c:v>-6.8903000923803148</c:v>
                </c:pt>
                <c:pt idx="578">
                  <c:v>-6.9010634338164554</c:v>
                </c:pt>
                <c:pt idx="579">
                  <c:v>-6.911826787299348</c:v>
                </c:pt>
                <c:pt idx="580">
                  <c:v>-6.9225901528287119</c:v>
                </c:pt>
                <c:pt idx="581">
                  <c:v>-6.9333535304042657</c:v>
                </c:pt>
                <c:pt idx="582">
                  <c:v>-6.9441169200257287</c:v>
                </c:pt>
                <c:pt idx="583">
                  <c:v>-6.9548803216928192</c:v>
                </c:pt>
                <c:pt idx="584">
                  <c:v>-6.9656437354052576</c:v>
                </c:pt>
                <c:pt idx="585">
                  <c:v>-6.9764071611627614</c:v>
                </c:pt>
                <c:pt idx="586">
                  <c:v>-6.9871705989650508</c:v>
                </c:pt>
                <c:pt idx="587">
                  <c:v>-6.9979340488118442</c:v>
                </c:pt>
                <c:pt idx="588">
                  <c:v>-7.0086975107028611</c:v>
                </c:pt>
                <c:pt idx="589">
                  <c:v>-7.0194609846378206</c:v>
                </c:pt>
                <c:pt idx="590">
                  <c:v>-7.0302244706164414</c:v>
                </c:pt>
                <c:pt idx="591">
                  <c:v>-7.0409879686384427</c:v>
                </c:pt>
                <c:pt idx="592">
                  <c:v>-7.0517514787035429</c:v>
                </c:pt>
                <c:pt idx="593">
                  <c:v>-7.0625150008114614</c:v>
                </c:pt>
                <c:pt idx="594">
                  <c:v>-7.0732785349619176</c:v>
                </c:pt>
                <c:pt idx="595">
                  <c:v>-7.0840420811546307</c:v>
                </c:pt>
                <c:pt idx="596">
                  <c:v>-7.0948056393893193</c:v>
                </c:pt>
                <c:pt idx="597">
                  <c:v>-7.1055692096657026</c:v>
                </c:pt>
                <c:pt idx="598">
                  <c:v>-7.1163327919835</c:v>
                </c:pt>
                <c:pt idx="599">
                  <c:v>-7.1270963863424308</c:v>
                </c:pt>
                <c:pt idx="600">
                  <c:v>-7.1378599927422135</c:v>
                </c:pt>
                <c:pt idx="601">
                  <c:v>-7.1486236111825674</c:v>
                </c:pt>
                <c:pt idx="602">
                  <c:v>-7.1593872416632109</c:v>
                </c:pt>
                <c:pt idx="603">
                  <c:v>-7.1701508841838644</c:v>
                </c:pt>
                <c:pt idx="604">
                  <c:v>-7.1809145387442461</c:v>
                </c:pt>
                <c:pt idx="605">
                  <c:v>-7.1916782053440746</c:v>
                </c:pt>
                <c:pt idx="606">
                  <c:v>-7.2024418839830702</c:v>
                </c:pt>
                <c:pt idx="607">
                  <c:v>-7.2132055746609511</c:v>
                </c:pt>
                <c:pt idx="608">
                  <c:v>-7.2239692773774369</c:v>
                </c:pt>
                <c:pt idx="609">
                  <c:v>-7.2347329921322467</c:v>
                </c:pt>
                <c:pt idx="610">
                  <c:v>-7.2454967189251001</c:v>
                </c:pt>
                <c:pt idx="611">
                  <c:v>-7.2562604577557153</c:v>
                </c:pt>
                <c:pt idx="612">
                  <c:v>-7.2670242086238117</c:v>
                </c:pt>
                <c:pt idx="613">
                  <c:v>-7.2777879715291087</c:v>
                </c:pt>
                <c:pt idx="614">
                  <c:v>-7.2885517464713256</c:v>
                </c:pt>
                <c:pt idx="615">
                  <c:v>-7.2993155334501809</c:v>
                </c:pt>
                <c:pt idx="616">
                  <c:v>-7.3100793324653939</c:v>
                </c:pt>
                <c:pt idx="617">
                  <c:v>-7.3208431435166839</c:v>
                </c:pt>
                <c:pt idx="618">
                  <c:v>-7.3316069666037702</c:v>
                </c:pt>
                <c:pt idx="619">
                  <c:v>-7.3423708017263714</c:v>
                </c:pt>
                <c:pt idx="620">
                  <c:v>-7.3531346488842075</c:v>
                </c:pt>
                <c:pt idx="621">
                  <c:v>-7.3638985080769972</c:v>
                </c:pt>
                <c:pt idx="622">
                  <c:v>-7.3746623793044597</c:v>
                </c:pt>
                <c:pt idx="623">
                  <c:v>-7.3854262625663143</c:v>
                </c:pt>
                <c:pt idx="624">
                  <c:v>-7.3961901578622795</c:v>
                </c:pt>
                <c:pt idx="625">
                  <c:v>-7.4069540651920756</c:v>
                </c:pt>
                <c:pt idx="626">
                  <c:v>-7.4177179845554209</c:v>
                </c:pt>
                <c:pt idx="627">
                  <c:v>-7.4284819159520348</c:v>
                </c:pt>
                <c:pt idx="628">
                  <c:v>-7.4392458593816366</c:v>
                </c:pt>
                <c:pt idx="629">
                  <c:v>-7.4500098148439449</c:v>
                </c:pt>
                <c:pt idx="630">
                  <c:v>-7.4607737823386797</c:v>
                </c:pt>
                <c:pt idx="631">
                  <c:v>-7.4715377618655596</c:v>
                </c:pt>
                <c:pt idx="632">
                  <c:v>-7.4823017534243039</c:v>
                </c:pt>
                <c:pt idx="633">
                  <c:v>-7.4930657570146328</c:v>
                </c:pt>
                <c:pt idx="634">
                  <c:v>-7.5038297726362639</c:v>
                </c:pt>
                <c:pt idx="635">
                  <c:v>-7.5145938002889174</c:v>
                </c:pt>
                <c:pt idx="636">
                  <c:v>-7.5253578399723127</c:v>
                </c:pt>
                <c:pt idx="637">
                  <c:v>-7.5361218916861681</c:v>
                </c:pt>
                <c:pt idx="638">
                  <c:v>-7.5468859554302039</c:v>
                </c:pt>
                <c:pt idx="639">
                  <c:v>-7.5576500312041386</c:v>
                </c:pt>
                <c:pt idx="640">
                  <c:v>-7.5684141190076915</c:v>
                </c:pt>
                <c:pt idx="641">
                  <c:v>-7.5791782188405818</c:v>
                </c:pt>
                <c:pt idx="642">
                  <c:v>-7.5899423307025291</c:v>
                </c:pt>
                <c:pt idx="643">
                  <c:v>-7.6007064545932526</c:v>
                </c:pt>
                <c:pt idx="644">
                  <c:v>-7.6114705905124715</c:v>
                </c:pt>
                <c:pt idx="645">
                  <c:v>-7.6222347384599045</c:v>
                </c:pt>
                <c:pt idx="646">
                  <c:v>-7.6329988984352717</c:v>
                </c:pt>
                <c:pt idx="647">
                  <c:v>-7.6437630704382915</c:v>
                </c:pt>
                <c:pt idx="648">
                  <c:v>-7.6545272544686833</c:v>
                </c:pt>
                <c:pt idx="649">
                  <c:v>-7.6652914505261673</c:v>
                </c:pt>
                <c:pt idx="650">
                  <c:v>-7.676055658610462</c:v>
                </c:pt>
                <c:pt idx="651">
                  <c:v>-7.6868198787212867</c:v>
                </c:pt>
                <c:pt idx="652">
                  <c:v>-7.6975841108583607</c:v>
                </c:pt>
                <c:pt idx="653">
                  <c:v>-7.7083483550214034</c:v>
                </c:pt>
                <c:pt idx="654">
                  <c:v>-7.719112611210134</c:v>
                </c:pt>
                <c:pt idx="655">
                  <c:v>-7.7298768794242712</c:v>
                </c:pt>
                <c:pt idx="656">
                  <c:v>-7.7406411596635349</c:v>
                </c:pt>
                <c:pt idx="657">
                  <c:v>-7.7514054519276447</c:v>
                </c:pt>
                <c:pt idx="658">
                  <c:v>-7.762169756216319</c:v>
                </c:pt>
                <c:pt idx="659">
                  <c:v>-7.7729340725292779</c:v>
                </c:pt>
                <c:pt idx="660">
                  <c:v>-7.7836984008662409</c:v>
                </c:pt>
                <c:pt idx="661">
                  <c:v>-7.7944627412269263</c:v>
                </c:pt>
                <c:pt idx="662">
                  <c:v>-7.8052270936110544</c:v>
                </c:pt>
                <c:pt idx="663">
                  <c:v>-7.8159914580183436</c:v>
                </c:pt>
                <c:pt idx="664">
                  <c:v>-7.8267558344485142</c:v>
                </c:pt>
                <c:pt idx="665">
                  <c:v>-7.8375202229012846</c:v>
                </c:pt>
                <c:pt idx="666">
                  <c:v>-7.8482846233763741</c:v>
                </c:pt>
                <c:pt idx="667">
                  <c:v>-7.859049035873503</c:v>
                </c:pt>
                <c:pt idx="668">
                  <c:v>-7.8698134603923897</c:v>
                </c:pt>
                <c:pt idx="669">
                  <c:v>-7.8805778969327536</c:v>
                </c:pt>
                <c:pt idx="670">
                  <c:v>-7.8913423454943148</c:v>
                </c:pt>
                <c:pt idx="671">
                  <c:v>-7.9021068060767918</c:v>
                </c:pt>
                <c:pt idx="672">
                  <c:v>-7.9128712786799049</c:v>
                </c:pt>
                <c:pt idx="673">
                  <c:v>-7.9236357633033725</c:v>
                </c:pt>
                <c:pt idx="674">
                  <c:v>-7.9344002599469139</c:v>
                </c:pt>
                <c:pt idx="675">
                  <c:v>-7.9451647686102493</c:v>
                </c:pt>
                <c:pt idx="676">
                  <c:v>-7.9559292892930973</c:v>
                </c:pt>
                <c:pt idx="677">
                  <c:v>-7.9666938219951779</c:v>
                </c:pt>
                <c:pt idx="678">
                  <c:v>-7.9774583667162098</c:v>
                </c:pt>
                <c:pt idx="679">
                  <c:v>-7.988222923455913</c:v>
                </c:pt>
                <c:pt idx="680">
                  <c:v>-7.9989874922140061</c:v>
                </c:pt>
                <c:pt idx="681">
                  <c:v>-8.0097520729902101</c:v>
                </c:pt>
                <c:pt idx="682">
                  <c:v>-8.0205166657842426</c:v>
                </c:pt>
                <c:pt idx="683">
                  <c:v>-8.031281270595823</c:v>
                </c:pt>
                <c:pt idx="684">
                  <c:v>-8.0420458874246723</c:v>
                </c:pt>
                <c:pt idx="685">
                  <c:v>-8.0528105162705081</c:v>
                </c:pt>
                <c:pt idx="686">
                  <c:v>-8.0635751571330516</c:v>
                </c:pt>
                <c:pt idx="687">
                  <c:v>-8.0743398100120203</c:v>
                </c:pt>
                <c:pt idx="688">
                  <c:v>-8.0851044749071352</c:v>
                </c:pt>
                <c:pt idx="689">
                  <c:v>-8.0958691518181141</c:v>
                </c:pt>
                <c:pt idx="690">
                  <c:v>-8.1066338407446779</c:v>
                </c:pt>
                <c:pt idx="691">
                  <c:v>-8.1173985416865442</c:v>
                </c:pt>
                <c:pt idx="692">
                  <c:v>-8.1281632546434341</c:v>
                </c:pt>
                <c:pt idx="693">
                  <c:v>-8.1389279796150671</c:v>
                </c:pt>
                <c:pt idx="694">
                  <c:v>-8.1496927166011623</c:v>
                </c:pt>
                <c:pt idx="695">
                  <c:v>-8.1604574656014393</c:v>
                </c:pt>
                <c:pt idx="696">
                  <c:v>-8.1712222266156154</c:v>
                </c:pt>
                <c:pt idx="697">
                  <c:v>-8.1819869996434118</c:v>
                </c:pt>
                <c:pt idx="698">
                  <c:v>-8.1927517846845479</c:v>
                </c:pt>
                <c:pt idx="699">
                  <c:v>-8.203516581738743</c:v>
                </c:pt>
                <c:pt idx="700">
                  <c:v>-8.2142813908057182</c:v>
                </c:pt>
                <c:pt idx="701">
                  <c:v>-8.225046211885191</c:v>
                </c:pt>
                <c:pt idx="702">
                  <c:v>-8.2358110449768809</c:v>
                </c:pt>
                <c:pt idx="703">
                  <c:v>-8.2465758900805071</c:v>
                </c:pt>
                <c:pt idx="704">
                  <c:v>-8.2573407471957907</c:v>
                </c:pt>
                <c:pt idx="705">
                  <c:v>-8.2681056163224493</c:v>
                </c:pt>
                <c:pt idx="706">
                  <c:v>-8.2788704974602041</c:v>
                </c:pt>
                <c:pt idx="707">
                  <c:v>-8.2896353906087725</c:v>
                </c:pt>
                <c:pt idx="708">
                  <c:v>-8.3004002957678757</c:v>
                </c:pt>
                <c:pt idx="709">
                  <c:v>-8.3111652129372331</c:v>
                </c:pt>
                <c:pt idx="710">
                  <c:v>-8.3219301421165639</c:v>
                </c:pt>
                <c:pt idx="711">
                  <c:v>-8.3326950833055875</c:v>
                </c:pt>
                <c:pt idx="712">
                  <c:v>-8.3434600365040232</c:v>
                </c:pt>
                <c:pt idx="713">
                  <c:v>-8.3542250017115904</c:v>
                </c:pt>
                <c:pt idx="714">
                  <c:v>-8.3649899789280084</c:v>
                </c:pt>
                <c:pt idx="715">
                  <c:v>-8.3757549681529966</c:v>
                </c:pt>
                <c:pt idx="716">
                  <c:v>-8.386519969386276</c:v>
                </c:pt>
                <c:pt idx="717">
                  <c:v>-8.3972849826275642</c:v>
                </c:pt>
                <c:pt idx="718">
                  <c:v>-8.4080500078765823</c:v>
                </c:pt>
                <c:pt idx="719">
                  <c:v>-8.4188150451330479</c:v>
                </c:pt>
                <c:pt idx="720">
                  <c:v>-8.4295800943966821</c:v>
                </c:pt>
                <c:pt idx="721">
                  <c:v>-8.4403451556672042</c:v>
                </c:pt>
                <c:pt idx="722">
                  <c:v>-8.4511102289443336</c:v>
                </c:pt>
                <c:pt idx="723">
                  <c:v>-8.4618753142277896</c:v>
                </c:pt>
                <c:pt idx="724">
                  <c:v>-8.4726404115172915</c:v>
                </c:pt>
                <c:pt idx="725">
                  <c:v>-8.4834055208125605</c:v>
                </c:pt>
                <c:pt idx="726">
                  <c:v>-8.4941706421133141</c:v>
                </c:pt>
                <c:pt idx="727">
                  <c:v>-8.5049357754192716</c:v>
                </c:pt>
                <c:pt idx="728">
                  <c:v>-8.5157009207301542</c:v>
                </c:pt>
                <c:pt idx="729">
                  <c:v>-8.5264660780456811</c:v>
                </c:pt>
                <c:pt idx="730">
                  <c:v>-8.5372312473655718</c:v>
                </c:pt>
                <c:pt idx="731">
                  <c:v>-8.5479964286895456</c:v>
                </c:pt>
                <c:pt idx="732">
                  <c:v>-8.5587616220173217</c:v>
                </c:pt>
                <c:pt idx="733">
                  <c:v>-8.5695268273486196</c:v>
                </c:pt>
                <c:pt idx="734">
                  <c:v>-8.5802920446831603</c:v>
                </c:pt>
                <c:pt idx="735">
                  <c:v>-8.5910572740206614</c:v>
                </c:pt>
                <c:pt idx="736">
                  <c:v>-8.6018225153608441</c:v>
                </c:pt>
                <c:pt idx="737">
                  <c:v>-8.6125877687034276</c:v>
                </c:pt>
                <c:pt idx="738">
                  <c:v>-8.6233530340481312</c:v>
                </c:pt>
                <c:pt idx="739">
                  <c:v>-8.6341183113946744</c:v>
                </c:pt>
                <c:pt idx="740">
                  <c:v>-8.6448836007427765</c:v>
                </c:pt>
                <c:pt idx="741">
                  <c:v>-8.6556489020921568</c:v>
                </c:pt>
                <c:pt idx="742">
                  <c:v>-8.6664142154425363</c:v>
                </c:pt>
                <c:pt idx="743">
                  <c:v>-8.6771795407936327</c:v>
                </c:pt>
                <c:pt idx="744">
                  <c:v>-8.6879448781451671</c:v>
                </c:pt>
                <c:pt idx="745">
                  <c:v>-8.6987102274968588</c:v>
                </c:pt>
                <c:pt idx="746">
                  <c:v>-8.7094755888484272</c:v>
                </c:pt>
                <c:pt idx="747">
                  <c:v>-8.7202409621995933</c:v>
                </c:pt>
                <c:pt idx="748">
                  <c:v>-8.7310063475500748</c:v>
                </c:pt>
                <c:pt idx="749">
                  <c:v>-8.7417717448995926</c:v>
                </c:pt>
                <c:pt idx="750">
                  <c:v>-8.7525371542478645</c:v>
                </c:pt>
                <c:pt idx="751">
                  <c:v>-8.7633025755946115</c:v>
                </c:pt>
                <c:pt idx="752">
                  <c:v>-8.7740680089395529</c:v>
                </c:pt>
                <c:pt idx="753">
                  <c:v>-8.7848334542824098</c:v>
                </c:pt>
                <c:pt idx="754">
                  <c:v>-8.7955989116228999</c:v>
                </c:pt>
                <c:pt idx="755">
                  <c:v>-8.8063643809607441</c:v>
                </c:pt>
                <c:pt idx="756">
                  <c:v>-8.817129862295662</c:v>
                </c:pt>
                <c:pt idx="757">
                  <c:v>-8.8278953556273709</c:v>
                </c:pt>
                <c:pt idx="758">
                  <c:v>-8.8386608609555939</c:v>
                </c:pt>
                <c:pt idx="759">
                  <c:v>-8.8494263782800484</c:v>
                </c:pt>
                <c:pt idx="760">
                  <c:v>-8.8601919076004538</c:v>
                </c:pt>
                <c:pt idx="761">
                  <c:v>-8.8709574489165313</c:v>
                </c:pt>
                <c:pt idx="762">
                  <c:v>-8.881723002228</c:v>
                </c:pt>
                <c:pt idx="763">
                  <c:v>-8.8924885675345795</c:v>
                </c:pt>
                <c:pt idx="764">
                  <c:v>-8.903254144835989</c:v>
                </c:pt>
                <c:pt idx="765">
                  <c:v>-8.9140197341319496</c:v>
                </c:pt>
                <c:pt idx="766">
                  <c:v>-8.9247853354221789</c:v>
                </c:pt>
                <c:pt idx="767">
                  <c:v>-8.935550948706398</c:v>
                </c:pt>
                <c:pt idx="768">
                  <c:v>-8.9463165739843262</c:v>
                </c:pt>
                <c:pt idx="769">
                  <c:v>-8.9570822112556829</c:v>
                </c:pt>
                <c:pt idx="770">
                  <c:v>-8.9678478605201892</c:v>
                </c:pt>
                <c:pt idx="771">
                  <c:v>-8.9786135217775627</c:v>
                </c:pt>
                <c:pt idx="772">
                  <c:v>-8.9893791950275244</c:v>
                </c:pt>
                <c:pt idx="773">
                  <c:v>-9.0001448802697936</c:v>
                </c:pt>
                <c:pt idx="774">
                  <c:v>-9.0109105775040916</c:v>
                </c:pt>
                <c:pt idx="775">
                  <c:v>-9.0216762867301359</c:v>
                </c:pt>
                <c:pt idx="776">
                  <c:v>-9.0324420079476475</c:v>
                </c:pt>
                <c:pt idx="777">
                  <c:v>-9.0432077411563458</c:v>
                </c:pt>
                <c:pt idx="778">
                  <c:v>-9.0539734863559502</c:v>
                </c:pt>
                <c:pt idx="779">
                  <c:v>-9.06473924354618</c:v>
                </c:pt>
                <c:pt idx="780">
                  <c:v>-9.0755050127267562</c:v>
                </c:pt>
                <c:pt idx="781">
                  <c:v>-9.0862707938973966</c:v>
                </c:pt>
                <c:pt idx="782">
                  <c:v>-9.097036587057822</c:v>
                </c:pt>
                <c:pt idx="783">
                  <c:v>-9.1078023922077538</c:v>
                </c:pt>
                <c:pt idx="784">
                  <c:v>-9.1185682093469094</c:v>
                </c:pt>
                <c:pt idx="785">
                  <c:v>-9.1293340384750099</c:v>
                </c:pt>
                <c:pt idx="786">
                  <c:v>-9.1400998795917747</c:v>
                </c:pt>
                <c:pt idx="787">
                  <c:v>-9.1508657326969232</c:v>
                </c:pt>
                <c:pt idx="788">
                  <c:v>-9.1616315977901746</c:v>
                </c:pt>
                <c:pt idx="789">
                  <c:v>-9.17239747487125</c:v>
                </c:pt>
                <c:pt idx="790">
                  <c:v>-9.1831633639398689</c:v>
                </c:pt>
                <c:pt idx="791">
                  <c:v>-9.1939292649957505</c:v>
                </c:pt>
                <c:pt idx="792">
                  <c:v>-9.2046951780386159</c:v>
                </c:pt>
                <c:pt idx="793">
                  <c:v>-9.2154611030681828</c:v>
                </c:pt>
                <c:pt idx="794">
                  <c:v>-9.2262270400841722</c:v>
                </c:pt>
                <c:pt idx="795">
                  <c:v>-9.2369929890863034</c:v>
                </c:pt>
                <c:pt idx="796">
                  <c:v>-9.2477589500742976</c:v>
                </c:pt>
                <c:pt idx="797">
                  <c:v>-9.2585249230478723</c:v>
                </c:pt>
                <c:pt idx="798">
                  <c:v>-9.2692909080067487</c:v>
                </c:pt>
                <c:pt idx="799">
                  <c:v>-9.2800569049506461</c:v>
                </c:pt>
                <c:pt idx="800">
                  <c:v>-9.2908229138792855</c:v>
                </c:pt>
                <c:pt idx="801">
                  <c:v>-9.3015889347923864</c:v>
                </c:pt>
                <c:pt idx="802">
                  <c:v>-9.312354967689668</c:v>
                </c:pt>
                <c:pt idx="803">
                  <c:v>-9.3231210125708497</c:v>
                </c:pt>
                <c:pt idx="804">
                  <c:v>-9.3338870694356508</c:v>
                </c:pt>
                <c:pt idx="805">
                  <c:v>-9.3446531382837925</c:v>
                </c:pt>
                <c:pt idx="806">
                  <c:v>-9.3554192191149941</c:v>
                </c:pt>
                <c:pt idx="807">
                  <c:v>-9.3661853119289766</c:v>
                </c:pt>
                <c:pt idx="808">
                  <c:v>-9.3769514167254577</c:v>
                </c:pt>
                <c:pt idx="809">
                  <c:v>-9.3877175335041585</c:v>
                </c:pt>
                <c:pt idx="810">
                  <c:v>-9.3984836622647983</c:v>
                </c:pt>
                <c:pt idx="811">
                  <c:v>-9.4092498030070981</c:v>
                </c:pt>
                <c:pt idx="812">
                  <c:v>-9.4200159557307774</c:v>
                </c:pt>
                <c:pt idx="813">
                  <c:v>-9.4307821204355555</c:v>
                </c:pt>
                <c:pt idx="814">
                  <c:v>-9.4415482971211517</c:v>
                </c:pt>
                <c:pt idx="815">
                  <c:v>-9.4523144857872872</c:v>
                </c:pt>
                <c:pt idx="816">
                  <c:v>-9.4630806864336812</c:v>
                </c:pt>
                <c:pt idx="817">
                  <c:v>-9.4738468990600531</c:v>
                </c:pt>
                <c:pt idx="818">
                  <c:v>-9.4846131236661222</c:v>
                </c:pt>
                <c:pt idx="819">
                  <c:v>-9.4953793602516097</c:v>
                </c:pt>
                <c:pt idx="820">
                  <c:v>-9.5061456088162348</c:v>
                </c:pt>
                <c:pt idx="821">
                  <c:v>-9.5169118693597188</c:v>
                </c:pt>
                <c:pt idx="822">
                  <c:v>-9.5276781418817809</c:v>
                </c:pt>
                <c:pt idx="823">
                  <c:v>-9.5384444263821404</c:v>
                </c:pt>
                <c:pt idx="824">
                  <c:v>-9.5492107228605168</c:v>
                </c:pt>
                <c:pt idx="825">
                  <c:v>-9.559977031316631</c:v>
                </c:pt>
                <c:pt idx="826">
                  <c:v>-9.5707433517502025</c:v>
                </c:pt>
                <c:pt idx="827">
                  <c:v>-9.5815096841609506</c:v>
                </c:pt>
                <c:pt idx="828">
                  <c:v>-9.5922760285485964</c:v>
                </c:pt>
                <c:pt idx="829">
                  <c:v>-9.6030423849128592</c:v>
                </c:pt>
                <c:pt idx="830">
                  <c:v>-9.6138087532534584</c:v>
                </c:pt>
                <c:pt idx="831">
                  <c:v>-9.6245751335701151</c:v>
                </c:pt>
                <c:pt idx="832">
                  <c:v>-9.6353415258625486</c:v>
                </c:pt>
                <c:pt idx="833">
                  <c:v>-9.6461079301304782</c:v>
                </c:pt>
                <c:pt idx="834">
                  <c:v>-9.6568743463736251</c:v>
                </c:pt>
                <c:pt idx="835">
                  <c:v>-9.6676407745917086</c:v>
                </c:pt>
                <c:pt idx="836">
                  <c:v>-9.678407214784448</c:v>
                </c:pt>
                <c:pt idx="837">
                  <c:v>-9.6891736669515627</c:v>
                </c:pt>
                <c:pt idx="838">
                  <c:v>-9.6999401310927738</c:v>
                </c:pt>
                <c:pt idx="839">
                  <c:v>-9.7107066072078023</c:v>
                </c:pt>
                <c:pt idx="840">
                  <c:v>-9.7214730952963659</c:v>
                </c:pt>
                <c:pt idx="841">
                  <c:v>-9.7322395953581857</c:v>
                </c:pt>
                <c:pt idx="842">
                  <c:v>-9.7430061073929828</c:v>
                </c:pt>
                <c:pt idx="843">
                  <c:v>-9.7537726314004747</c:v>
                </c:pt>
                <c:pt idx="844">
                  <c:v>-9.7645391673803825</c:v>
                </c:pt>
                <c:pt idx="845">
                  <c:v>-9.7753057153324274</c:v>
                </c:pt>
                <c:pt idx="846">
                  <c:v>-9.7860722752563287</c:v>
                </c:pt>
                <c:pt idx="847">
                  <c:v>-9.7968388471518058</c:v>
                </c:pt>
                <c:pt idx="848">
                  <c:v>-9.8076054310185778</c:v>
                </c:pt>
                <c:pt idx="849">
                  <c:v>-9.8183720268563661</c:v>
                </c:pt>
                <c:pt idx="850">
                  <c:v>-9.8291386346648899</c:v>
                </c:pt>
                <c:pt idx="851">
                  <c:v>-9.8399052544438703</c:v>
                </c:pt>
                <c:pt idx="852">
                  <c:v>-9.8506718861930267</c:v>
                </c:pt>
                <c:pt idx="853">
                  <c:v>-9.8614385299120784</c:v>
                </c:pt>
                <c:pt idx="854">
                  <c:v>-9.8722051856007464</c:v>
                </c:pt>
                <c:pt idx="855">
                  <c:v>-9.8829718532587503</c:v>
                </c:pt>
                <c:pt idx="856">
                  <c:v>-9.8937385328858092</c:v>
                </c:pt>
                <c:pt idx="857">
                  <c:v>-9.9045052244816443</c:v>
                </c:pt>
                <c:pt idx="858">
                  <c:v>-9.9152719280459749</c:v>
                </c:pt>
                <c:pt idx="859">
                  <c:v>-9.9260386435785222</c:v>
                </c:pt>
                <c:pt idx="860">
                  <c:v>-9.9368053710790054</c:v>
                </c:pt>
                <c:pt idx="861">
                  <c:v>-9.947572110547144</c:v>
                </c:pt>
                <c:pt idx="862">
                  <c:v>-9.9583388619826589</c:v>
                </c:pt>
                <c:pt idx="863">
                  <c:v>-9.9691056253852697</c:v>
                </c:pt>
                <c:pt idx="864">
                  <c:v>-9.9798724007546973</c:v>
                </c:pt>
                <c:pt idx="865">
                  <c:v>-9.9906391880906611</c:v>
                </c:pt>
                <c:pt idx="866">
                  <c:v>-10.00140598739288</c:v>
                </c:pt>
                <c:pt idx="867">
                  <c:v>-10.012172798661076</c:v>
                </c:pt>
                <c:pt idx="868">
                  <c:v>-10.022939621894968</c:v>
                </c:pt>
                <c:pt idx="869">
                  <c:v>-10.033706457094276</c:v>
                </c:pt>
                <c:pt idx="870">
                  <c:v>-10.04447330425872</c:v>
                </c:pt>
                <c:pt idx="871">
                  <c:v>-10.055240163388021</c:v>
                </c:pt>
                <c:pt idx="872">
                  <c:v>-10.066007034481897</c:v>
                </c:pt>
                <c:pt idx="873">
                  <c:v>-10.076773917540072</c:v>
                </c:pt>
                <c:pt idx="874">
                  <c:v>-10.087540812562262</c:v>
                </c:pt>
                <c:pt idx="875">
                  <c:v>-10.098307719548188</c:v>
                </c:pt>
                <c:pt idx="876">
                  <c:v>-10.109074638497573</c:v>
                </c:pt>
                <c:pt idx="877">
                  <c:v>-10.119841569410132</c:v>
                </c:pt>
                <c:pt idx="878">
                  <c:v>-10.13060851228559</c:v>
                </c:pt>
                <c:pt idx="879">
                  <c:v>-10.141375467123664</c:v>
                </c:pt>
                <c:pt idx="880">
                  <c:v>-10.152142433924075</c:v>
                </c:pt>
                <c:pt idx="881">
                  <c:v>-10.162909412686544</c:v>
                </c:pt>
                <c:pt idx="882">
                  <c:v>-10.17367640341079</c:v>
                </c:pt>
                <c:pt idx="883">
                  <c:v>-10.184443406096532</c:v>
                </c:pt>
                <c:pt idx="884">
                  <c:v>-10.195210420743493</c:v>
                </c:pt>
                <c:pt idx="885">
                  <c:v>-10.20597744735139</c:v>
                </c:pt>
                <c:pt idx="886">
                  <c:v>-10.216744485919946</c:v>
                </c:pt>
                <c:pt idx="887">
                  <c:v>-10.22751153644888</c:v>
                </c:pt>
                <c:pt idx="888">
                  <c:v>-10.238278598937912</c:v>
                </c:pt>
                <c:pt idx="889">
                  <c:v>-10.249045673386762</c:v>
                </c:pt>
                <c:pt idx="890">
                  <c:v>-10.25981275979515</c:v>
                </c:pt>
                <c:pt idx="891">
                  <c:v>-10.270579858162796</c:v>
                </c:pt>
                <c:pt idx="892">
                  <c:v>-10.281346968489421</c:v>
                </c:pt>
                <c:pt idx="893">
                  <c:v>-10.292114090774744</c:v>
                </c:pt>
                <c:pt idx="894">
                  <c:v>-10.302881225018487</c:v>
                </c:pt>
                <c:pt idx="895">
                  <c:v>-10.313648371220367</c:v>
                </c:pt>
                <c:pt idx="896">
                  <c:v>-10.324415529380108</c:v>
                </c:pt>
                <c:pt idx="897">
                  <c:v>-10.335182699497427</c:v>
                </c:pt>
                <c:pt idx="898">
                  <c:v>-10.345949881572045</c:v>
                </c:pt>
                <c:pt idx="899">
                  <c:v>-10.356717075603683</c:v>
                </c:pt>
                <c:pt idx="900">
                  <c:v>-10.367484281592061</c:v>
                </c:pt>
                <c:pt idx="901">
                  <c:v>-10.378251499536898</c:v>
                </c:pt>
                <c:pt idx="902">
                  <c:v>-10.389018729437915</c:v>
                </c:pt>
                <c:pt idx="903">
                  <c:v>-10.399785971294833</c:v>
                </c:pt>
                <c:pt idx="904">
                  <c:v>-10.410553225107371</c:v>
                </c:pt>
                <c:pt idx="905">
                  <c:v>-10.421320490875249</c:v>
                </c:pt>
                <c:pt idx="906">
                  <c:v>-10.432087768598189</c:v>
                </c:pt>
                <c:pt idx="907">
                  <c:v>-10.442855058275908</c:v>
                </c:pt>
                <c:pt idx="908">
                  <c:v>-10.453622359908129</c:v>
                </c:pt>
                <c:pt idx="909">
                  <c:v>-10.464389673494573</c:v>
                </c:pt>
                <c:pt idx="910">
                  <c:v>-10.475156999034956</c:v>
                </c:pt>
                <c:pt idx="911">
                  <c:v>-10.485924336529003</c:v>
                </c:pt>
                <c:pt idx="912">
                  <c:v>-10.49669168597643</c:v>
                </c:pt>
                <c:pt idx="913">
                  <c:v>-10.50745904737696</c:v>
                </c:pt>
                <c:pt idx="914">
                  <c:v>-10.518226420730311</c:v>
                </c:pt>
                <c:pt idx="915">
                  <c:v>-10.528993806036206</c:v>
                </c:pt>
                <c:pt idx="916">
                  <c:v>-10.539761203294365</c:v>
                </c:pt>
                <c:pt idx="917">
                  <c:v>-10.550528612504506</c:v>
                </c:pt>
                <c:pt idx="918">
                  <c:v>-10.56129603366635</c:v>
                </c:pt>
                <c:pt idx="919">
                  <c:v>-10.572063466779618</c:v>
                </c:pt>
                <c:pt idx="920">
                  <c:v>-10.582830911844029</c:v>
                </c:pt>
                <c:pt idx="921">
                  <c:v>-10.593598368859304</c:v>
                </c:pt>
                <c:pt idx="922">
                  <c:v>-10.604365837825164</c:v>
                </c:pt>
                <c:pt idx="923">
                  <c:v>-10.615133318741327</c:v>
                </c:pt>
                <c:pt idx="924">
                  <c:v>-10.625900811607515</c:v>
                </c:pt>
                <c:pt idx="925">
                  <c:v>-10.636668316423448</c:v>
                </c:pt>
                <c:pt idx="926">
                  <c:v>-10.647435833188846</c:v>
                </c:pt>
                <c:pt idx="927">
                  <c:v>-10.658203361903428</c:v>
                </c:pt>
                <c:pt idx="928">
                  <c:v>-10.668970902566917</c:v>
                </c:pt>
                <c:pt idx="929">
                  <c:v>-10.679738455179033</c:v>
                </c:pt>
                <c:pt idx="930">
                  <c:v>-10.690506019739495</c:v>
                </c:pt>
                <c:pt idx="931">
                  <c:v>-10.701273596248022</c:v>
                </c:pt>
                <c:pt idx="932">
                  <c:v>-10.712041184704336</c:v>
                </c:pt>
                <c:pt idx="933">
                  <c:v>-10.722808785108159</c:v>
                </c:pt>
                <c:pt idx="934">
                  <c:v>-10.733576397459208</c:v>
                </c:pt>
                <c:pt idx="935">
                  <c:v>-10.744344021757206</c:v>
                </c:pt>
                <c:pt idx="936">
                  <c:v>-10.755111658001871</c:v>
                </c:pt>
                <c:pt idx="937">
                  <c:v>-10.765879306192923</c:v>
                </c:pt>
                <c:pt idx="938">
                  <c:v>-10.776646966330086</c:v>
                </c:pt>
                <c:pt idx="939">
                  <c:v>-10.787414638413075</c:v>
                </c:pt>
                <c:pt idx="940">
                  <c:v>-10.798182322441615</c:v>
                </c:pt>
                <c:pt idx="941">
                  <c:v>-10.808950018415425</c:v>
                </c:pt>
                <c:pt idx="942">
                  <c:v>-10.819717726334224</c:v>
                </c:pt>
                <c:pt idx="943">
                  <c:v>-10.830485446197732</c:v>
                </c:pt>
                <c:pt idx="944">
                  <c:v>-10.841253178005672</c:v>
                </c:pt>
                <c:pt idx="945">
                  <c:v>-10.852020921757763</c:v>
                </c:pt>
                <c:pt idx="946">
                  <c:v>-10.862788677453723</c:v>
                </c:pt>
                <c:pt idx="947">
                  <c:v>-10.873556445093277</c:v>
                </c:pt>
                <c:pt idx="948">
                  <c:v>-10.88432422467614</c:v>
                </c:pt>
                <c:pt idx="949">
                  <c:v>-10.895092016202037</c:v>
                </c:pt>
                <c:pt idx="950">
                  <c:v>-10.905859819670686</c:v>
                </c:pt>
                <c:pt idx="951">
                  <c:v>-10.916627635081808</c:v>
                </c:pt>
                <c:pt idx="952">
                  <c:v>-10.927395462435122</c:v>
                </c:pt>
                <c:pt idx="953">
                  <c:v>-10.93816330173035</c:v>
                </c:pt>
                <c:pt idx="954">
                  <c:v>-10.948931152967212</c:v>
                </c:pt>
                <c:pt idx="955">
                  <c:v>-10.959699016145429</c:v>
                </c:pt>
                <c:pt idx="956">
                  <c:v>-10.970466891264719</c:v>
                </c:pt>
                <c:pt idx="957">
                  <c:v>-10.981234778324804</c:v>
                </c:pt>
                <c:pt idx="958">
                  <c:v>-10.992002677325406</c:v>
                </c:pt>
                <c:pt idx="959">
                  <c:v>-11.002770588266243</c:v>
                </c:pt>
                <c:pt idx="960">
                  <c:v>-11.013538511147036</c:v>
                </c:pt>
                <c:pt idx="961">
                  <c:v>-11.024306445967506</c:v>
                </c:pt>
                <c:pt idx="962">
                  <c:v>-11.035074392727372</c:v>
                </c:pt>
                <c:pt idx="963">
                  <c:v>-11.045842351426355</c:v>
                </c:pt>
                <c:pt idx="964">
                  <c:v>-11.056610322064175</c:v>
                </c:pt>
                <c:pt idx="965">
                  <c:v>-11.067378304640554</c:v>
                </c:pt>
                <c:pt idx="966">
                  <c:v>-11.078146299155211</c:v>
                </c:pt>
                <c:pt idx="967">
                  <c:v>-11.088914305607867</c:v>
                </c:pt>
                <c:pt idx="968">
                  <c:v>-11.099682323998243</c:v>
                </c:pt>
                <c:pt idx="969">
                  <c:v>-11.110450354326058</c:v>
                </c:pt>
                <c:pt idx="970">
                  <c:v>-11.121218396591033</c:v>
                </c:pt>
                <c:pt idx="971">
                  <c:v>-11.131986450792889</c:v>
                </c:pt>
                <c:pt idx="972">
                  <c:v>-11.142754516931346</c:v>
                </c:pt>
                <c:pt idx="973">
                  <c:v>-11.153522595006123</c:v>
                </c:pt>
                <c:pt idx="974">
                  <c:v>-11.164290685016942</c:v>
                </c:pt>
                <c:pt idx="975">
                  <c:v>-11.175058786963524</c:v>
                </c:pt>
                <c:pt idx="976">
                  <c:v>-11.185826900845589</c:v>
                </c:pt>
                <c:pt idx="977">
                  <c:v>-11.196595026662857</c:v>
                </c:pt>
                <c:pt idx="978">
                  <c:v>-11.207363164415048</c:v>
                </c:pt>
                <c:pt idx="979">
                  <c:v>-11.218131314101882</c:v>
                </c:pt>
                <c:pt idx="980">
                  <c:v>-11.228899475723081</c:v>
                </c:pt>
                <c:pt idx="981">
                  <c:v>-11.239667649278365</c:v>
                </c:pt>
                <c:pt idx="982">
                  <c:v>-11.250435834767455</c:v>
                </c:pt>
                <c:pt idx="983">
                  <c:v>-11.26120403219007</c:v>
                </c:pt>
                <c:pt idx="984">
                  <c:v>-11.271972241545932</c:v>
                </c:pt>
                <c:pt idx="985">
                  <c:v>-11.282740462834759</c:v>
                </c:pt>
                <c:pt idx="986">
                  <c:v>-11.293508696056275</c:v>
                </c:pt>
                <c:pt idx="987">
                  <c:v>-11.304276941210198</c:v>
                </c:pt>
                <c:pt idx="988">
                  <c:v>-11.315045198296248</c:v>
                </c:pt>
                <c:pt idx="989">
                  <c:v>-11.325813467314148</c:v>
                </c:pt>
                <c:pt idx="990">
                  <c:v>-11.336581748263617</c:v>
                </c:pt>
                <c:pt idx="991">
                  <c:v>-11.347350041144376</c:v>
                </c:pt>
                <c:pt idx="992">
                  <c:v>-11.358118345956145</c:v>
                </c:pt>
                <c:pt idx="993">
                  <c:v>-11.368886662698644</c:v>
                </c:pt>
                <c:pt idx="994">
                  <c:v>-11.379654991371595</c:v>
                </c:pt>
                <c:pt idx="995">
                  <c:v>-11.390423331974716</c:v>
                </c:pt>
                <c:pt idx="996">
                  <c:v>-11.401191684507729</c:v>
                </c:pt>
                <c:pt idx="997">
                  <c:v>-11.411960048970355</c:v>
                </c:pt>
                <c:pt idx="998">
                  <c:v>-11.422728425362315</c:v>
                </c:pt>
                <c:pt idx="999">
                  <c:v>-11.433496813683329</c:v>
                </c:pt>
                <c:pt idx="1000">
                  <c:v>-11.444265213933116</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Aucun (2e ét. inerte)</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0.1</c:v>
                </c:pt>
                <c:pt idx="2">
                  <c:v>0.2</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Cache>
            </c:numRef>
          </c:xVal>
          <c:yVal>
            <c:numRef>
              <c:f>Propu!$B$4:$X$4</c:f>
              <c:numCache>
                <c:formatCode>General</c:formatCode>
                <c:ptCount val="23"/>
                <c:pt idx="0">
                  <c:v>0</c:v>
                </c:pt>
                <c:pt idx="1">
                  <c:v>0.01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120"/>
</file>

<file path=xl/ctrlProps/ctrlProp12.xml><?xml version="1.0" encoding="utf-8"?>
<formControlPr xmlns="http://schemas.microsoft.com/office/spreadsheetml/2009/9/main" objectType="Spin" dx="15" fmlaLink="$C$12" inc="100" max="30000" noThreeD="1" page="10" val="5081"/>
</file>

<file path=xl/ctrlProps/ctrlProp13.xml><?xml version="1.0" encoding="utf-8"?>
<formControlPr xmlns="http://schemas.microsoft.com/office/spreadsheetml/2009/9/main" objectType="Spin" dx="15" fmlaLink="$C$12" inc="100" max="30000" noThreeD="1" page="10" val="5081"/>
</file>

<file path=xl/ctrlProps/ctrlProp14.xml><?xml version="1.0" encoding="utf-8"?>
<formControlPr xmlns="http://schemas.microsoft.com/office/spreadsheetml/2009/9/main" objectType="Spin" dx="15" fmlaLink="Stabilito!C12" inc="100" max="30000" noThreeD="1" page="10" val="5081"/>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5081"/>
</file>

<file path=xl/ctrlProps/ctrlProp2.xml><?xml version="1.0" encoding="utf-8"?>
<formControlPr xmlns="http://schemas.microsoft.com/office/spreadsheetml/2009/9/main" objectType="Spin" dx="15" fmlaLink="$C$12" inc="100" max="30000" noThreeD="1" page="10" val="5081"/>
</file>

<file path=xl/ctrlProps/ctrlProp20.xml><?xml version="1.0" encoding="utf-8"?>
<formControlPr xmlns="http://schemas.microsoft.com/office/spreadsheetml/2009/9/main" objectType="Spin" dx="15" fmlaLink="Stabilito!C12" inc="100" max="30000" noThreeD="1" page="10" val="5081"/>
</file>

<file path=xl/ctrlProps/ctrlProp3.xml><?xml version="1.0" encoding="utf-8"?>
<formControlPr xmlns="http://schemas.microsoft.com/office/spreadsheetml/2009/9/main" objectType="Spin" dx="15" fmlaLink="$C$13" inc="50" max="30000" noThreeD="1" page="10" val="495"/>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5"/>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exi\Documents\scolaire\IPSA\AeroIpsa\SP-02\STABTRAJ\pro24_4_4_new\Alpha\alpha.xlsx" TargetMode="External"/><Relationship Id="rId1" Type="http://schemas.openxmlformats.org/officeDocument/2006/relationships/externalLinkPath" Target="alp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bilito"/>
      <sheetName val="Trajecto"/>
      <sheetName val="Courbes"/>
      <sheetName val="Propu"/>
      <sheetName val="Calculs"/>
      <sheetName val="Abaco"/>
      <sheetName val="Info"/>
      <sheetName val="Controle"/>
    </sheetNames>
    <sheetDataSet>
      <sheetData sheetId="0" refreshError="1"/>
      <sheetData sheetId="1" refreshError="1"/>
      <sheetData sheetId="2" refreshError="1"/>
      <sheetData sheetId="3">
        <row r="2">
          <cell r="L2">
            <v>0.65</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zoomScale="115" zoomScaleNormal="115" zoomScaleSheetLayoutView="100" workbookViewId="0">
      <selection activeCell="U31" sqref="U31:V32"/>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58" t="s">
        <v>53</v>
      </c>
      <c r="D2" s="558"/>
      <c r="L2" s="147" t="str">
        <f>"Language/Langue"</f>
        <v>Language/Langue</v>
      </c>
      <c r="M2" s="583" t="s">
        <v>1</v>
      </c>
      <c r="N2" s="583"/>
      <c r="O2" s="583"/>
      <c r="P2" s="584"/>
      <c r="Q2" s="27"/>
    </row>
    <row r="3" spans="1:20" ht="12.75" customHeight="1" x14ac:dyDescent="0.2">
      <c r="A3" s="25"/>
      <c r="C3" s="558"/>
      <c r="D3" s="558"/>
      <c r="L3" s="591"/>
      <c r="M3" s="591"/>
      <c r="N3" s="45"/>
      <c r="Q3" s="27"/>
    </row>
    <row r="4" spans="1:20" ht="12.75" customHeight="1" x14ac:dyDescent="0.2">
      <c r="A4" s="25"/>
      <c r="C4" s="559" t="str">
        <f>IF(Lang="Français","Stabilité de fusée à ailerons",IF(Lang="English","Stability for rocket with fins",""))</f>
        <v>Stabilité de fusée à ailerons</v>
      </c>
      <c r="D4" s="559"/>
      <c r="L4" s="33"/>
      <c r="M4" s="583" t="s">
        <v>570</v>
      </c>
      <c r="N4" s="583"/>
      <c r="O4" s="583"/>
      <c r="P4" s="584"/>
      <c r="Q4" s="27"/>
    </row>
    <row r="5" spans="1:20" ht="12.75" customHeight="1" x14ac:dyDescent="0.25">
      <c r="A5" s="25"/>
      <c r="B5" s="28"/>
      <c r="C5" s="540"/>
      <c r="D5" s="540"/>
      <c r="L5" s="33"/>
      <c r="M5" s="565" t="s">
        <v>156</v>
      </c>
      <c r="N5" s="566"/>
      <c r="O5" s="594" t="s">
        <v>157</v>
      </c>
      <c r="P5" s="594"/>
      <c r="Q5" s="29"/>
    </row>
    <row r="6" spans="1:20" ht="12.75" customHeight="1" thickBot="1" x14ac:dyDescent="0.25">
      <c r="A6" s="25"/>
      <c r="B6" s="87"/>
      <c r="C6" s="553" t="str">
        <f>IF(Lang="Français","Remplir les cases jaunes",IF(Lang="English","Fill-in yellow cells only",""))</f>
        <v>Remplir les cases jaunes</v>
      </c>
      <c r="D6" s="553"/>
      <c r="L6" s="139" t="str">
        <f>IF(Lang="Français","Longueur      'L'",IF(Lang="English","Length      'L'",""))</f>
        <v>Longueur      'L'</v>
      </c>
      <c r="M6" s="554">
        <v>60</v>
      </c>
      <c r="N6" s="555"/>
      <c r="O6" s="575">
        <v>50</v>
      </c>
      <c r="P6" s="575"/>
      <c r="Q6" s="29"/>
    </row>
    <row r="7" spans="1:20" ht="12.75" customHeight="1" thickTop="1" thickBot="1" x14ac:dyDescent="0.25">
      <c r="A7" s="25"/>
      <c r="B7" s="31"/>
      <c r="C7" s="561" t="str">
        <f>IF(Lang="Français","Fusée",IF(Lang="English","Rocket",""))</f>
        <v>Fusée</v>
      </c>
      <c r="D7" s="562"/>
      <c r="L7" s="139" t="str">
        <f>IF(Lang="Français","Diamètre     'D1'",IF(Lang="English","Diameter 'D1'",""))</f>
        <v>Diamètre     'D1'</v>
      </c>
      <c r="M7" s="554">
        <v>84</v>
      </c>
      <c r="N7" s="555"/>
      <c r="O7" s="575">
        <v>104</v>
      </c>
      <c r="P7" s="575"/>
      <c r="Q7" s="29"/>
    </row>
    <row r="8" spans="1:20" ht="12.75" customHeight="1" thickTop="1" x14ac:dyDescent="0.2">
      <c r="A8" s="25"/>
      <c r="B8" s="138" t="str">
        <f>IF(Lang="Français","Nom",IF(Lang="English","Name",""))</f>
        <v>Nom</v>
      </c>
      <c r="C8" s="556" t="s">
        <v>571</v>
      </c>
      <c r="D8" s="556"/>
      <c r="E8" s="90"/>
      <c r="K8" s="33"/>
      <c r="L8" s="139" t="str">
        <f>IF(Lang="Français","Diamètre     'D2'",IF(Lang="English","Diameter 'D2'",""))</f>
        <v>Diamètre     'D2'</v>
      </c>
      <c r="M8" s="554">
        <v>104</v>
      </c>
      <c r="N8" s="555"/>
      <c r="O8" s="575">
        <v>84</v>
      </c>
      <c r="P8" s="575"/>
      <c r="Q8" s="29"/>
    </row>
    <row r="9" spans="1:20" ht="12.75" customHeight="1" x14ac:dyDescent="0.2">
      <c r="A9" s="25"/>
      <c r="B9" s="138" t="s">
        <v>4</v>
      </c>
      <c r="C9" s="557" t="s">
        <v>568</v>
      </c>
      <c r="D9" s="557"/>
      <c r="E9" s="90"/>
      <c r="K9" s="33"/>
      <c r="L9" s="139" t="str">
        <f>IF(Lang="Français","Implantation 'x'",IF(Lang="English","Basement 'x'",""))</f>
        <v>Implantation 'x'</v>
      </c>
      <c r="M9" s="554">
        <v>1</v>
      </c>
      <c r="N9" s="555"/>
      <c r="O9" s="575">
        <v>1070</v>
      </c>
      <c r="P9" s="575"/>
      <c r="Q9" s="29"/>
    </row>
    <row r="10" spans="1:20" ht="12.75" customHeight="1" x14ac:dyDescent="0.2">
      <c r="A10" s="25"/>
      <c r="B10" s="138" t="s">
        <v>562</v>
      </c>
      <c r="C10" s="537" t="str">
        <f>IF((LEFT(Type_fusee,4)="Mini"),"MF",(IF((RIGHT(Type_fusee,1)="."),"FX","")))</f>
        <v>FX</v>
      </c>
      <c r="D10" s="538">
        <v>0</v>
      </c>
      <c r="E10" s="539" t="str">
        <f>IF(C10="","",C10&amp;D10)</f>
        <v>FX0</v>
      </c>
      <c r="K10" s="33"/>
      <c r="Q10" s="29"/>
    </row>
    <row r="11" spans="1:20" ht="12.75" customHeight="1" x14ac:dyDescent="0.2">
      <c r="A11" s="25"/>
      <c r="B11" s="139" t="s">
        <v>54</v>
      </c>
      <c r="C11" s="563" t="s">
        <v>567</v>
      </c>
      <c r="D11" s="564"/>
      <c r="E11" s="90"/>
      <c r="K11" s="33"/>
      <c r="L11" s="107"/>
      <c r="M11" s="224" t="str">
        <f>IF(Lang="Français","Propu plein",IF(Lang="English","Loaded Motor",""))</f>
        <v>Propu plein</v>
      </c>
      <c r="N11" s="592" t="str">
        <f>IF(Lang="Français","Propu vide",IF(Lang="English","Empty Motor",""))</f>
        <v>Propu vide</v>
      </c>
      <c r="O11" s="593"/>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5081</v>
      </c>
      <c r="D12" s="34" t="s">
        <v>572</v>
      </c>
      <c r="L12" s="108" t="str">
        <f>IF(Lang="Français","Masse propu",IF(Lang="English","Motor Mass",""))</f>
        <v>Masse propu</v>
      </c>
      <c r="M12" s="109">
        <f ca="1">MpropuPlein</f>
        <v>1E-4</v>
      </c>
      <c r="N12" s="587">
        <f ca="1">MpropuVide</f>
        <v>0</v>
      </c>
      <c r="O12" s="588"/>
      <c r="P12" s="110" t="s">
        <v>14</v>
      </c>
      <c r="Q12" s="29"/>
      <c r="S12" s="386" t="str">
        <f>IF(Lang="Français","Haut",IF(Lang="English","Top",""))</f>
        <v>Haut</v>
      </c>
      <c r="T12" s="387">
        <f ca="1">XpropuRef-Long_propu</f>
        <v>1110</v>
      </c>
    </row>
    <row r="13" spans="1:20" ht="12.75" customHeight="1" x14ac:dyDescent="0.2">
      <c r="A13" s="25"/>
      <c r="B13" s="139" t="str">
        <f>IF(Lang="Français","Centre de Masse",IF(Lang="English","Center of Mass",""))</f>
        <v>Centre de Masse</v>
      </c>
      <c r="C13" s="35">
        <v>495</v>
      </c>
      <c r="D13" s="34" t="s">
        <v>572</v>
      </c>
      <c r="L13" s="108" t="str">
        <f>IF(Lang="Français","CdM propu",IF(Lang="English","Motor CoM",""))</f>
        <v>CdM propu</v>
      </c>
      <c r="M13" s="111">
        <f ca="1">XpropuPlein</f>
        <v>0</v>
      </c>
      <c r="N13" s="585">
        <f ca="1">XpropuVide</f>
        <v>0</v>
      </c>
      <c r="O13" s="586"/>
      <c r="P13" s="110" t="s">
        <v>14</v>
      </c>
      <c r="Q13" s="29"/>
      <c r="S13" s="386" t="str">
        <f>IF(Lang="Français","Longueur",IF(Lang="English","Length",""))</f>
        <v>Longueur</v>
      </c>
      <c r="T13" s="387">
        <f ca="1">Long_propu</f>
        <v>0</v>
      </c>
    </row>
    <row r="14" spans="1:20" ht="12.6" customHeight="1" x14ac:dyDescent="0.2">
      <c r="A14" s="25"/>
      <c r="B14" s="139" t="str">
        <f>IF(Lang="Français","Longueur totale",IF(Lang="English","Total length",""))</f>
        <v>Longueur totale</v>
      </c>
      <c r="C14" s="554">
        <v>1120</v>
      </c>
      <c r="D14" s="555"/>
      <c r="L14" s="108" t="str">
        <f>IF(Lang="Français","Masse fusée",IF(Lang="English","Rocket Mass",""))</f>
        <v>Masse fusée</v>
      </c>
      <c r="M14" s="112">
        <f ca="1">MasseSans+MpropuPlein</f>
        <v>5.0811000000000002</v>
      </c>
      <c r="N14" s="567">
        <f ca="1">MasseSans+MpropuVide</f>
        <v>5.0810000000000004</v>
      </c>
      <c r="O14" s="568"/>
      <c r="P14" s="109">
        <f>IF(OR(D12="sans propu",D12="without motor"),C12/1000,IF(OR(D12="avec propu vide",D12="with empty motor"),C12/1000-MpropuVide,IF(OR(D12="avec propu plein",D12="with loaded motor"),C12/1000-MpropuPlein,"Erreur")))</f>
        <v>5.0810000000000004</v>
      </c>
      <c r="Q14" s="29"/>
      <c r="S14" s="386" t="str">
        <f>IF(Lang="Français","Bas",IF(Lang="English","Base",""))</f>
        <v>Bas</v>
      </c>
      <c r="T14" s="387">
        <f>XpropuRef</f>
        <v>1110</v>
      </c>
    </row>
    <row r="15" spans="1:20" ht="12.75" customHeight="1" x14ac:dyDescent="0.2">
      <c r="A15" s="25"/>
      <c r="B15" s="139" t="str">
        <f>IF(Lang="Français","Diamètre Réf.",IF(Lang="English","Ref. Diameter",""))</f>
        <v>Diamètre Réf.</v>
      </c>
      <c r="C15" s="554">
        <v>104</v>
      </c>
      <c r="D15" s="555"/>
      <c r="L15" s="175" t="str">
        <f>IF(Lang="Français","CdM fusée",IF(Lang="English","Rocket CoM",""))</f>
        <v>CdM fusée</v>
      </c>
      <c r="M15" s="176">
        <f ca="1">(XcgSans*MasseSans+(XpropuRef-Long_propu+XpropuPlein)*MpropuPlein)/MassePlein</f>
        <v>495.01210367833738</v>
      </c>
      <c r="N15" s="569">
        <f ca="1">(XcgSans*MasseSans+(XpropuRef-Long_propu+XpropuVide)*MpropuVide)/MasseVide</f>
        <v>495</v>
      </c>
      <c r="O15" s="570"/>
      <c r="P15" s="113">
        <f>IF(OR(D13="sans propu",D13="without motor"),C13,IF(OR(D13="avec propu vide",D13="with empty motor"),(C13*MasseVide-(XpropuRef-Long_propu+XpropuVide)*MpropuVide)/MasseSans,IF(OR(D13="avec propu plein",D13="with loaded motor"),(C13*MassePlein-(XpropuRef-Long_propu+XpropuPlein)*MpropuPlein)/MasseSans,"Erreur")))</f>
        <v>495</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42" t="str">
        <f>IF(Lang="Français","Propulseur",IF(Lang="English","Motor",""))</f>
        <v>Propulseur</v>
      </c>
      <c r="D17" s="543"/>
      <c r="L17" s="114"/>
      <c r="M17" s="571" t="s">
        <v>55</v>
      </c>
      <c r="N17" s="572"/>
      <c r="O17" s="595" t="s">
        <v>65</v>
      </c>
      <c r="P17" s="595"/>
      <c r="Q17" s="29"/>
      <c r="S17" s="386" t="str">
        <f>IF(Lang="Français","Haut","Top")</f>
        <v>Haut</v>
      </c>
      <c r="T17" s="387">
        <f>X_ail-m_ail</f>
        <v>850</v>
      </c>
    </row>
    <row r="18" spans="1:22" ht="12.75" customHeight="1" thickTop="1" x14ac:dyDescent="0.2">
      <c r="A18" s="25"/>
      <c r="B18" s="139" t="s">
        <v>54</v>
      </c>
      <c r="C18" s="544" t="s">
        <v>44</v>
      </c>
      <c r="D18" s="545"/>
      <c r="K18" s="37"/>
      <c r="L18" s="108" t="str">
        <f>IF(Lang="Français","Coiffe",IF(Lang="English","Nose Cone",""))</f>
        <v>Coiffe</v>
      </c>
      <c r="M18" s="547">
        <f>IF(LEFT(Forme_ogive,5)="Parab",1/2*Long_ogive,IF(LEFT(Forme_ogive,4)="Ogiv",7/15*Long_ogive,IF(LEFT(Forme_ogive,3)="Con",2/3*Long_ogive)))</f>
        <v>0.66666666666666663</v>
      </c>
      <c r="N18" s="548"/>
      <c r="O18" s="546">
        <f>2*POWER(D_og/D_ref, 2)</f>
        <v>1.304733727810651</v>
      </c>
      <c r="P18" s="546"/>
      <c r="Q18" s="29"/>
      <c r="S18" s="386" t="str">
        <f>IF(Lang="Français","Emplanture","Root edge")</f>
        <v>Emplanture</v>
      </c>
      <c r="T18" s="387">
        <f>m_ail</f>
        <v>190</v>
      </c>
    </row>
    <row r="19" spans="1:22" ht="12.75" customHeight="1" x14ac:dyDescent="0.2">
      <c r="A19" s="25"/>
      <c r="B19" s="139" t="str">
        <f>IF(Lang="Français","Position du bas",IF(Lang="English","Basement",""))</f>
        <v>Position du bas</v>
      </c>
      <c r="C19" s="575">
        <v>1110</v>
      </c>
      <c r="D19" s="575"/>
      <c r="L19" s="108" t="str">
        <f>IF(Lang="Français","Ailerons",IF(Lang="English","Fins",""))</f>
        <v>Ailerons</v>
      </c>
      <c r="M19" s="547">
        <f>(XCpa*Cnail-0.5*XCpi*Cni)/Cnai</f>
        <v>963.39506172839526</v>
      </c>
      <c r="N19" s="548"/>
      <c r="O19" s="549">
        <f>Cnail-Cni/2</f>
        <v>14.372450779495276</v>
      </c>
      <c r="P19" s="550"/>
      <c r="Q19" s="29"/>
      <c r="S19" s="386" t="str">
        <f>IF(Lang="Français","Bas","Base")</f>
        <v>Bas</v>
      </c>
      <c r="T19" s="387">
        <f>X_ail</f>
        <v>1040</v>
      </c>
    </row>
    <row r="20" spans="1:22" ht="12.75" customHeight="1" thickBot="1" x14ac:dyDescent="0.25">
      <c r="A20" s="25"/>
      <c r="B20" s="428" t="str">
        <f>IF(Propu="Cariacou","Cariacou :"," ")</f>
        <v xml:space="preserve"> </v>
      </c>
      <c r="C20" s="576" t="str">
        <f>IF(Propu="Pandora (Pro24-6G)",IF(Lang="Français","C'Space Seulement",IF(Lang="English","C'Space only","")),"")</f>
        <v/>
      </c>
      <c r="D20" s="576"/>
      <c r="L20" s="108" t="str">
        <f>IF(Lang="Français","Ail bas entier",IF(Lang="English","Total Lower Fins",""))</f>
        <v>Ail bas entier</v>
      </c>
      <c r="M20" s="547">
        <f>X_ail-m_ail+p_ail*(m_ail+2*n_ail)/(3*(m_ail+n_ail))+(m_ail+n_ail-m_ail*n_ail/(m_ail+n_ail))/6</f>
        <v>963.39506172839515</v>
      </c>
      <c r="N20" s="548"/>
      <c r="O20" s="546">
        <f>4*Q_ail*POWER((E_ail/D_ref),2)*(1+D_ail/(2*E_ail+D_ail))/(1+SQRT(1+POWER(2*f_ail/(m_ail+n_ail),2)))</f>
        <v>14.372450779495276</v>
      </c>
      <c r="P20" s="546"/>
      <c r="Q20" s="29"/>
    </row>
    <row r="21" spans="1:22" ht="12.75" customHeight="1" thickTop="1" thickBot="1" x14ac:dyDescent="0.25">
      <c r="A21" s="25"/>
      <c r="B21" s="30"/>
      <c r="C21" s="551" t="str">
        <f>IF(Lang="Français","Coiffe",IF(Lang="English","Nose Cone",""))</f>
        <v>Coiffe</v>
      </c>
      <c r="D21" s="552"/>
      <c r="L21" s="108" t="str">
        <f>IF(Lang="Français","Ailerons haut",IF(Lang="English","Upper Fins",""))</f>
        <v>Ailerons haut</v>
      </c>
      <c r="M21" s="547">
        <f>IF(LEFT(Type_masquage,1)="M",0, X_can-m_can+p_can*(m_can+2*n_can)/(3*(m_can+n_can))+(m_can+n_can-m_can*n_can/(m_can+n_can))/6)</f>
        <v>0</v>
      </c>
      <c r="N21" s="548"/>
      <c r="O21" s="546">
        <f>IF(LEFT(Type_masquage,1)="M",0, 4*Q_can*POWER((E_can/D_ref),2)*(1+D_can/(2*E_can+D_can))/(1+SQRT(1+POWER(2*f_can/(m_can+n_can),2))))</f>
        <v>0</v>
      </c>
      <c r="P21" s="546"/>
      <c r="Q21" s="29"/>
    </row>
    <row r="22" spans="1:22" ht="12.75" customHeight="1" thickTop="1" x14ac:dyDescent="0.2">
      <c r="A22" s="25"/>
      <c r="B22" s="139" t="str">
        <f>IF(Lang="Français","Forme",IF(Lang="English","Shape",""))</f>
        <v>Forme</v>
      </c>
      <c r="C22" s="577" t="s">
        <v>569</v>
      </c>
      <c r="D22" s="578"/>
      <c r="L22" s="108" t="str">
        <f>IF(Lang="Français","Partie masquée",IF(Lang="English","Interation zone",""))</f>
        <v>Partie masquée</v>
      </c>
      <c r="M22" s="560">
        <f>IF(LEFT(Type_masquage,1)="B", X_int-m_int+p_int*(m_int+2*n_int)/(3*(m_int+n_int))+(m_int+n_int-m_int*n_int/(m_int+n_int))/6, 0 )</f>
        <v>0</v>
      </c>
      <c r="N22" s="560"/>
      <c r="O22" s="549">
        <f>IF(LEFT(Type_masquage,1)="B", 4*Q_int*POWER((E_int/D_ref),2)*(1+D_int/(2*E_int+D_int))/(1+SQRT(1+POWER(2*f_int/(m_int+n_int),2))), 0 )</f>
        <v>0</v>
      </c>
      <c r="P22" s="550"/>
      <c r="Q22" s="29"/>
    </row>
    <row r="23" spans="1:22" ht="12.75" customHeight="1" x14ac:dyDescent="0.2">
      <c r="A23" s="25"/>
      <c r="B23" s="139" t="str">
        <f>IF(Lang="Français","Hauteur",IF(Lang="English","Heigth",""))</f>
        <v>Hauteur</v>
      </c>
      <c r="C23" s="554">
        <v>1</v>
      </c>
      <c r="D23" s="555"/>
      <c r="L23" s="108" t="s">
        <v>156</v>
      </c>
      <c r="M23" s="547">
        <f>IF(OR(RIGHT(Nb_diam,1)=",",D2j=0),0, X_j+l_j/3*(1+1/(1+D1j/D2j)) )</f>
        <v>32.063829787234042</v>
      </c>
      <c r="N23" s="548"/>
      <c r="O23" s="546">
        <f>IF(OR(RIGHT(Nb_diam,1)=",",D2j=0),0,2*(POWER(D2j/D_ref,2)-POWER(D1j/D_ref,2)))</f>
        <v>0.695266272189349</v>
      </c>
      <c r="P23" s="546"/>
      <c r="Q23" s="29"/>
    </row>
    <row r="24" spans="1:22" ht="12.75" customHeight="1" thickBot="1" x14ac:dyDescent="0.25">
      <c r="A24" s="25"/>
      <c r="B24" s="139" t="str">
        <f>IF(Lang="Français","Diamètre",IF(Lang="English","Diameter",""))</f>
        <v>Diamètre</v>
      </c>
      <c r="C24" s="554">
        <v>84</v>
      </c>
      <c r="D24" s="555"/>
      <c r="L24" s="108" t="s">
        <v>157</v>
      </c>
      <c r="M24" s="547">
        <f>IF( OR(RIGHT(Nb_diam,1)=",",D2r=0), 0, X_r+l_r/3*(1+1/(1+D1r/D2r)) )</f>
        <v>1094.113475177305</v>
      </c>
      <c r="N24" s="548"/>
      <c r="O24" s="546">
        <f>IF( OR(RIGHT(Nb_diam,1)=",",D2r=0), 0, 2*(POWER(D2r/D_ref,2)-POWER(D1r/D_ref,2)) )</f>
        <v>-0.695266272189349</v>
      </c>
      <c r="P24" s="546"/>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45957</v>
      </c>
      <c r="G26" s="137" t="s">
        <v>62</v>
      </c>
      <c r="H26" s="541" t="str">
        <f>IF(Lang="Français","Résultats",IF(Lang="English","Results",""))</f>
        <v>Résultats</v>
      </c>
      <c r="I26" s="541"/>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2" ht="12.75" customHeight="1" thickTop="1" x14ac:dyDescent="0.2">
      <c r="A27" s="25"/>
      <c r="B27" s="30"/>
      <c r="C27" s="573" t="s">
        <v>423</v>
      </c>
      <c r="D27" s="574"/>
      <c r="E27" s="146">
        <f>m_ail</f>
        <v>190</v>
      </c>
      <c r="F27" s="105" t="s">
        <v>64</v>
      </c>
      <c r="G27" s="104">
        <f>IF(RIGHT(Type_fusee,1)=".",10, IF(OR(LEFT(Type_fusee,1)="R",LEFT(Type_fusee,1)=",",LEFT(Type_fusee,4)="Mini"),10, IF(LEFT(Type_fusee,5)="Micro",10, IF(RIGHT(Type_fusee,1)=" ",1))))</f>
        <v>10</v>
      </c>
      <c r="H27" s="589">
        <f>Long_tot/D_ref</f>
        <v>10.76923076923077</v>
      </c>
      <c r="I27" s="590"/>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180</v>
      </c>
      <c r="E28" s="146">
        <f>n_ail+(m_ail-n_ail)*(1-E_int/E_ail)</f>
        <v>106.55172413793105</v>
      </c>
      <c r="F28" s="105" t="str">
        <f>IF(Lang="Français","Portance","Lift")</f>
        <v>Portance</v>
      </c>
      <c r="G28" s="104">
        <f>IF(RIGHT(Type_fusee,1)=".",15,IF(OR(LEFT(Type_fusee,1)="R",LEFT(Type_fusee,1)=",",LEFT(Type_fusee,4)="Mini"),15, IF(LEFT(Type_fusee,5)="Micro",15, IF(RIGHT(Type_fusee,1)=" ",15))))</f>
        <v>15</v>
      </c>
      <c r="H28" s="508">
        <f>Cnai+Cnc+Cno+Cnj+Cnr</f>
        <v>15.677184507305929</v>
      </c>
      <c r="I28" s="508">
        <f>Cnail+Cnc+Cno+Cnj+Cnr</f>
        <v>15.677184507305929</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136.55172413793105</v>
      </c>
      <c r="F29" s="515" t="str">
        <f>IF(Lang="Français","MargeStat.","StatMargin")</f>
        <v>MargeStat.</v>
      </c>
      <c r="G29" s="510">
        <f>IF(RIGHT(Type_fusee,1)=".",2, IF(OR(LEFT(Type_fusee,1)="R",LEFT(Type_fusee,1)=",",LEFT(Type_fusee,4)="Mini"),1.5, IF(LEFT(Type_fusee,5)="Micro",1, IF(RIGHT(Type_fusee,1)=" ",1))))</f>
        <v>2</v>
      </c>
      <c r="H29" s="97">
        <f ca="1">(XCp-XcgPlein)/D_ref</f>
        <v>3.2803762012263347</v>
      </c>
      <c r="I29" s="98">
        <f ca="1">(XCp0-XcgVide)/D_ref</f>
        <v>3.2804925827488094</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c r="U29" s="24" t="s">
        <v>573</v>
      </c>
    </row>
    <row r="30" spans="1:22" ht="12.75" customHeight="1" x14ac:dyDescent="0.2">
      <c r="A30" s="25"/>
      <c r="B30" s="524" t="str">
        <f>IF(Lang="Français"," Flèche          'p'"," Offset         'p'")</f>
        <v xml:space="preserve"> Flèche          'p'</v>
      </c>
      <c r="C30" s="35">
        <v>180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40</v>
      </c>
      <c r="H30" s="99">
        <f ca="1">MS_min*Cn</f>
        <v>51.427062960000569</v>
      </c>
      <c r="I30" s="96">
        <f ca="1">MS_max*Cn0</f>
        <v>51.428887494601646</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c r="U30" s="24" t="s">
        <v>574</v>
      </c>
      <c r="V30" s="24" t="s">
        <v>575</v>
      </c>
    </row>
    <row r="31" spans="1:22" ht="12.75" customHeight="1" x14ac:dyDescent="0.2">
      <c r="A31" s="25"/>
      <c r="B31" s="524" t="str">
        <f>IF(Lang="Français"," Envergure     'E'",IF(Lang="English"," Span          'E'",""))</f>
        <v xml:space="preserve"> Envergure     'E'</v>
      </c>
      <c r="C31" s="35">
        <v>145</v>
      </c>
      <c r="D31" s="35">
        <v>110</v>
      </c>
      <c r="E31" s="146">
        <f>ep_ail</f>
        <v>3</v>
      </c>
      <c r="F31" s="106" t="s">
        <v>55</v>
      </c>
      <c r="G31" s="103"/>
      <c r="H31" s="509">
        <f>(Cnai*XCpai+Cnc*XCpc+Cnj*XCpj+Cnr*XCpr+Cno*XCpo)/(Cnai+Cnc+Cnr+Cnj+Cno)</f>
        <v>836.17122860587619</v>
      </c>
      <c r="I31" s="509">
        <f>(Cnail*XCpa+Cnc*XCpc+Cnj*XCpj+Cnr*XCpr+Cno*XCpo)/(Cnail+Cnc+Cnr+Cnj+Cno)</f>
        <v>836.17122860587619</v>
      </c>
      <c r="J31" s="102"/>
      <c r="K31" s="32"/>
      <c r="Q31" s="29"/>
      <c r="R31" s="38"/>
      <c r="S31" s="388"/>
      <c r="U31" s="24">
        <v>4.0199999999999996</v>
      </c>
      <c r="V31" s="24">
        <v>14.656000000000001</v>
      </c>
    </row>
    <row r="32" spans="1:22"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30.460636154244536</v>
      </c>
      <c r="I32" s="101">
        <f ca="1">(XCp-XcgVide)/Long_tot*100</f>
        <v>30.461716839810375</v>
      </c>
      <c r="J32" s="102"/>
      <c r="K32" s="32"/>
      <c r="Q32" s="29"/>
      <c r="R32" s="38"/>
      <c r="U32" s="24">
        <v>3.89</v>
      </c>
      <c r="V32" s="24">
        <v>14.656000000000001</v>
      </c>
    </row>
    <row r="33" spans="1:23" ht="12.75" customHeight="1" x14ac:dyDescent="0.2">
      <c r="A33" s="25"/>
      <c r="B33" s="524" t="str">
        <f>IF(Lang="Français"," Nombre            ",IF(Lang="English"," Number of fins",""))</f>
        <v xml:space="preserve"> Nombre            </v>
      </c>
      <c r="C33" s="36">
        <v>4</v>
      </c>
      <c r="D33" s="36">
        <v>4</v>
      </c>
      <c r="E33" s="146">
        <f>X_ail</f>
        <v>1040</v>
      </c>
      <c r="G33" s="24"/>
      <c r="H33" s="579" t="str">
        <f ca="1">IF(AND(CritCnmin&lt;Cn,Cn0&lt;CritCnmax,CritMsmin&lt;MS_min,MS_max&lt;CritMsmax,CritMsCnmin&lt;MS_Cn_min,MS_Cn_max&lt;CritMsCnmax),"STABLE",IF(OR(Cn&lt;CritCnmin,MS_min&lt;CritMsmin,MS_Cn_min&lt;CritMsCnmin),"INSTABLE",IF(Lang="Français","SURSTABLE","OVERSTABLE")))</f>
        <v>STABLE</v>
      </c>
      <c r="I33" s="580"/>
      <c r="J33" s="31"/>
      <c r="K33" s="32"/>
      <c r="Q33" s="29"/>
      <c r="R33" s="38"/>
    </row>
    <row r="34" spans="1:23" ht="12.75" customHeight="1" x14ac:dyDescent="0.2">
      <c r="A34" s="25"/>
      <c r="B34" s="524" t="str">
        <f>IF(Lang="Français"," Position du bas",IF(Lang="English"," Basement",""))</f>
        <v xml:space="preserve"> Position du bas</v>
      </c>
      <c r="C34" s="35">
        <v>1040</v>
      </c>
      <c r="D34" s="35">
        <v>1250</v>
      </c>
      <c r="E34" s="146">
        <f>D_ail</f>
        <v>104</v>
      </c>
      <c r="G34" s="24"/>
      <c r="H34" s="581"/>
      <c r="I34" s="582"/>
      <c r="K34" s="32"/>
      <c r="Q34" s="29"/>
      <c r="R34" s="38"/>
    </row>
    <row r="35" spans="1:23" ht="12.75" customHeight="1" x14ac:dyDescent="0.2">
      <c r="A35" s="25"/>
      <c r="B35" s="524" t="str">
        <f>IF(Lang="Français"," Diamètre         ",IF(Lang="English"," Diameter at Fins",""))</f>
        <v xml:space="preserve"> Diamètre         </v>
      </c>
      <c r="C35" s="35">
        <v>104</v>
      </c>
      <c r="D35" s="35">
        <f>D_ref</f>
        <v>104</v>
      </c>
      <c r="E35" s="146">
        <f>SQRT(POWER(p_int+n_int/2-m_int/2,2)+POWER(E_int,2))</f>
        <v>145.23178407575389</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191.44189719076647</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566</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423</v>
      </c>
      <c r="H111" s="43"/>
      <c r="I111" s="44"/>
      <c r="J111" s="43"/>
      <c r="L111" s="43"/>
      <c r="M111" s="43"/>
      <c r="N111" s="43"/>
      <c r="Q111" s="43"/>
      <c r="R111" s="43"/>
    </row>
    <row r="112" spans="2:18" x14ac:dyDescent="0.2">
      <c r="B112" s="38" t="s">
        <v>424</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-1</v>
      </c>
      <c r="D124" s="46">
        <v>0</v>
      </c>
      <c r="E124" s="93">
        <f t="shared" ref="E124:E136" si="0">-D124</f>
        <v>0</v>
      </c>
      <c r="K124" s="46"/>
    </row>
    <row r="125" spans="2:18" x14ac:dyDescent="0.2">
      <c r="B125" s="45" t="s">
        <v>72</v>
      </c>
      <c r="C125" s="46">
        <f>-Long_ogive</f>
        <v>-1</v>
      </c>
      <c r="D125" s="46">
        <f>D_og/2</f>
        <v>42</v>
      </c>
      <c r="E125" s="93">
        <f t="shared" si="0"/>
        <v>-42</v>
      </c>
      <c r="K125" s="46"/>
    </row>
    <row r="126" spans="2:18" x14ac:dyDescent="0.2">
      <c r="B126" s="45" t="s">
        <v>73</v>
      </c>
      <c r="C126" s="46">
        <f>IF(AND(RIGHT(Nb_diam,1)=".",X_j), -X_j, C125 )</f>
        <v>-1</v>
      </c>
      <c r="D126" s="46">
        <f>IF(AND(RIGHT(Nb_diam,1)=".",X_j), D1j/2, D125 )</f>
        <v>42</v>
      </c>
      <c r="E126" s="93">
        <f t="shared" si="0"/>
        <v>-42</v>
      </c>
      <c r="K126" s="46"/>
    </row>
    <row r="127" spans="2:18" x14ac:dyDescent="0.2">
      <c r="B127" s="45" t="s">
        <v>74</v>
      </c>
      <c r="C127" s="46">
        <f>IF(AND(RIGHT(Nb_diam,1)=".",X_j), -X_j-l_j, C126 )</f>
        <v>-61</v>
      </c>
      <c r="D127" s="46">
        <f>IF(AND(RIGHT(Nb_diam,1)=".",X_j), D2j/2, D126 )</f>
        <v>52</v>
      </c>
      <c r="E127" s="93">
        <f t="shared" si="0"/>
        <v>-52</v>
      </c>
      <c r="K127" s="46"/>
    </row>
    <row r="128" spans="2:18" x14ac:dyDescent="0.2">
      <c r="B128" s="45" t="s">
        <v>75</v>
      </c>
      <c r="C128" s="46">
        <f>IF(AND(RIGHT(Nb_diam,1)=".",X_r), -X_r, C127 )</f>
        <v>-1070</v>
      </c>
      <c r="D128" s="46">
        <f>IF(AND(RIGHT(Nb_diam,1)=".",X_r), D1r/2, D127 )</f>
        <v>52</v>
      </c>
      <c r="E128" s="93">
        <f t="shared" si="0"/>
        <v>-52</v>
      </c>
      <c r="K128" s="46"/>
    </row>
    <row r="129" spans="2:11" x14ac:dyDescent="0.2">
      <c r="B129" s="45" t="s">
        <v>76</v>
      </c>
      <c r="C129" s="46">
        <f>IF(AND(RIGHT(Nb_diam,1)=".",X_r), -X_r-l_r, C128 )</f>
        <v>-1120</v>
      </c>
      <c r="D129" s="46">
        <f>IF(AND(RIGHT(Nb_diam,1)=".",X_r), D2r/2, D128 )</f>
        <v>42</v>
      </c>
      <c r="E129" s="93">
        <f t="shared" si="0"/>
        <v>-42</v>
      </c>
      <c r="K129" s="46"/>
    </row>
    <row r="130" spans="2:11" x14ac:dyDescent="0.2">
      <c r="B130" s="45" t="s">
        <v>77</v>
      </c>
      <c r="C130" s="46">
        <f>-Long_tot</f>
        <v>-1120</v>
      </c>
      <c r="D130" s="46">
        <f>D129</f>
        <v>42</v>
      </c>
      <c r="E130" s="93">
        <f t="shared" si="0"/>
        <v>-42</v>
      </c>
      <c r="K130" s="46"/>
    </row>
    <row r="131" spans="2:11" x14ac:dyDescent="0.2">
      <c r="B131" s="45" t="s">
        <v>77</v>
      </c>
      <c r="C131" s="46">
        <f>-Long_tot</f>
        <v>-1120</v>
      </c>
      <c r="D131" s="46">
        <v>0</v>
      </c>
      <c r="E131" s="93">
        <f t="shared" si="0"/>
        <v>0</v>
      </c>
      <c r="K131" s="46"/>
    </row>
    <row r="132" spans="2:11" x14ac:dyDescent="0.2">
      <c r="B132" s="183" t="s">
        <v>78</v>
      </c>
      <c r="C132" s="197">
        <f>-X_ail+m_ail</f>
        <v>-850</v>
      </c>
      <c r="D132" s="197">
        <f>D_ail/2</f>
        <v>52</v>
      </c>
      <c r="E132" s="198">
        <f t="shared" si="0"/>
        <v>-52</v>
      </c>
      <c r="K132" s="46"/>
    </row>
    <row r="133" spans="2:11" x14ac:dyDescent="0.2">
      <c r="B133" s="185" t="s">
        <v>79</v>
      </c>
      <c r="C133" s="46">
        <f>-X_ail+m_ail-p_ail</f>
        <v>-1030</v>
      </c>
      <c r="D133" s="46">
        <f>D_ail/2+E_ail</f>
        <v>197</v>
      </c>
      <c r="E133" s="199">
        <f t="shared" si="0"/>
        <v>-197</v>
      </c>
      <c r="K133" s="46"/>
    </row>
    <row r="134" spans="2:11" x14ac:dyDescent="0.2">
      <c r="B134" s="185" t="s">
        <v>80</v>
      </c>
      <c r="C134" s="46">
        <f>-X_ail+m_ail-p_ail-n_ail</f>
        <v>-1110</v>
      </c>
      <c r="D134" s="46">
        <f>D_ail/2+E_ail</f>
        <v>197</v>
      </c>
      <c r="E134" s="199">
        <f t="shared" si="0"/>
        <v>-197</v>
      </c>
      <c r="K134" s="46"/>
    </row>
    <row r="135" spans="2:11" x14ac:dyDescent="0.2">
      <c r="B135" s="185" t="s">
        <v>81</v>
      </c>
      <c r="C135" s="46">
        <f>-X_ail</f>
        <v>-1040</v>
      </c>
      <c r="D135" s="46">
        <f>D_ail/2</f>
        <v>52</v>
      </c>
      <c r="E135" s="199">
        <f t="shared" si="0"/>
        <v>-52</v>
      </c>
      <c r="K135" s="46"/>
    </row>
    <row r="136" spans="2:11" x14ac:dyDescent="0.2">
      <c r="B136" s="187" t="s">
        <v>78</v>
      </c>
      <c r="C136" s="200">
        <f>-X_ail+m_ail</f>
        <v>-850</v>
      </c>
      <c r="D136" s="200">
        <f>D_ail/2</f>
        <v>52</v>
      </c>
      <c r="E136" s="201">
        <f t="shared" si="0"/>
        <v>-52</v>
      </c>
      <c r="K136" s="46"/>
    </row>
    <row r="137" spans="2:11" x14ac:dyDescent="0.2">
      <c r="B137" s="192" t="str">
        <f>IF(E_ail&gt;0,IF(Lang="Français","Envergure","Span"),"")</f>
        <v>Envergure</v>
      </c>
      <c r="C137" s="197">
        <f>MIN(-X_ail,-X_ail+m_ail-p_ail-n_ail)-Long_tot/30</f>
        <v>-1147.3333333333333</v>
      </c>
      <c r="D137" s="207">
        <f>-D_ail/2-E_ail</f>
        <v>-197</v>
      </c>
      <c r="E137" s="93"/>
      <c r="K137" s="46"/>
    </row>
    <row r="138" spans="2:11" x14ac:dyDescent="0.2">
      <c r="B138" s="195" t="s">
        <v>166</v>
      </c>
      <c r="C138" s="46">
        <f>MIN(-X_ail,-X_ail+m_ail-p_ail-n_ail)-Long_tot/30</f>
        <v>-1147.3333333333333</v>
      </c>
      <c r="D138" s="208">
        <f>-D_ail/2-E_ail/2</f>
        <v>-124.5</v>
      </c>
      <c r="E138" s="93"/>
      <c r="K138" s="46"/>
    </row>
    <row r="139" spans="2:11" x14ac:dyDescent="0.2">
      <c r="B139" s="212" t="s">
        <v>162</v>
      </c>
      <c r="C139" s="200">
        <f>MIN(-X_ail,-X_ail+m_ail-p_ail-n_ail)-Long_tot/30</f>
        <v>-1147.3333333333333</v>
      </c>
      <c r="D139" s="209">
        <f>-D_ail/2</f>
        <v>-52</v>
      </c>
      <c r="E139" s="93"/>
      <c r="K139" s="46"/>
    </row>
    <row r="140" spans="2:11" x14ac:dyDescent="0.2">
      <c r="B140" s="192" t="str">
        <f>IF(Lang="Français","Emplanture","Root edge")</f>
        <v>Emplanture</v>
      </c>
      <c r="C140" s="197">
        <f>-X_ail+m_ail</f>
        <v>-850</v>
      </c>
      <c r="D140" s="207">
        <f>D_ail/2+E_ail+Long_tot/20</f>
        <v>253</v>
      </c>
      <c r="E140" s="93"/>
      <c r="K140" s="46"/>
    </row>
    <row r="141" spans="2:11" x14ac:dyDescent="0.2">
      <c r="B141" s="195" t="s">
        <v>168</v>
      </c>
      <c r="C141" s="46">
        <f>-X_ail+m_ail/2</f>
        <v>-945</v>
      </c>
      <c r="D141" s="208">
        <f>D_ail/2+E_ail+Long_tot/20</f>
        <v>253</v>
      </c>
      <c r="E141" s="93"/>
      <c r="K141" s="46"/>
    </row>
    <row r="142" spans="2:11" x14ac:dyDescent="0.2">
      <c r="B142" s="212" t="s">
        <v>169</v>
      </c>
      <c r="C142" s="200">
        <f>-X_ail</f>
        <v>-1040</v>
      </c>
      <c r="D142" s="209">
        <f>D_ail/2+E_ail+Long_tot/20</f>
        <v>253</v>
      </c>
      <c r="E142" s="93"/>
      <c r="K142" s="46"/>
    </row>
    <row r="143" spans="2:11" x14ac:dyDescent="0.2">
      <c r="B143" s="192" t="str">
        <f>IF(p_ail&lt;&gt;0,IF(Lang="Français","Flèche","Offset"),"")</f>
        <v>Flèche</v>
      </c>
      <c r="C143" s="197">
        <f>-X_ail+m_ail</f>
        <v>-850</v>
      </c>
      <c r="D143" s="207">
        <f>-D_ail/2-E_ail-Long_tot/30</f>
        <v>-234.33333333333334</v>
      </c>
      <c r="E143" s="93"/>
      <c r="K143" s="46"/>
    </row>
    <row r="144" spans="2:11" x14ac:dyDescent="0.2">
      <c r="B144" s="195" t="s">
        <v>165</v>
      </c>
      <c r="C144" s="46">
        <f>-X_ail+m_ail-p_ail/2</f>
        <v>-940</v>
      </c>
      <c r="D144" s="208">
        <f>-D_ail/2-E_ail-Long_tot/30</f>
        <v>-234.33333333333334</v>
      </c>
      <c r="E144" s="93"/>
      <c r="K144" s="46"/>
    </row>
    <row r="145" spans="2:11" x14ac:dyDescent="0.2">
      <c r="B145" s="212" t="s">
        <v>163</v>
      </c>
      <c r="C145" s="200">
        <f>-X_ail+m_ail-p_ail</f>
        <v>-1030</v>
      </c>
      <c r="D145" s="209">
        <f>-D_ail/2-E_ail-Long_tot/30</f>
        <v>-234.33333333333334</v>
      </c>
      <c r="E145" s="93"/>
      <c r="K145" s="46"/>
    </row>
    <row r="146" spans="2:11" x14ac:dyDescent="0.2">
      <c r="B146" s="192" t="str">
        <f>IF(n_ail&gt;0,IF(Lang="Français","Saumon","Tip edge"),"")</f>
        <v>Saumon</v>
      </c>
      <c r="C146" s="197">
        <f>-X_ail+m_ail-p_ail</f>
        <v>-1030</v>
      </c>
      <c r="D146" s="207">
        <f>-D_ail/2-E_ail-Long_tot/20</f>
        <v>-253</v>
      </c>
      <c r="E146" s="93"/>
      <c r="K146" s="46"/>
    </row>
    <row r="147" spans="2:11" x14ac:dyDescent="0.2">
      <c r="B147" s="195" t="s">
        <v>167</v>
      </c>
      <c r="C147" s="46">
        <f>-X_ail+m_ail-p_ail-n_ail/2</f>
        <v>-1070</v>
      </c>
      <c r="D147" s="208">
        <f>-D_ail/2-E_ail-Long_tot/20</f>
        <v>-253</v>
      </c>
      <c r="E147" s="93"/>
      <c r="K147" s="46"/>
    </row>
    <row r="148" spans="2:11" x14ac:dyDescent="0.2">
      <c r="B148" s="212" t="s">
        <v>164</v>
      </c>
      <c r="C148" s="200">
        <f>-X_ail+m_ail-p_ail-n_ail</f>
        <v>-1110</v>
      </c>
      <c r="D148" s="209">
        <f>-D_ail/2-E_ail-Long_tot/20</f>
        <v>-253</v>
      </c>
      <c r="E148" s="93"/>
      <c r="K148" s="46"/>
    </row>
    <row r="149" spans="2:11" x14ac:dyDescent="0.2">
      <c r="B149" s="183" t="s">
        <v>82</v>
      </c>
      <c r="C149" s="197">
        <f ca="1">-XcgPlein</f>
        <v>-495.01210367833738</v>
      </c>
      <c r="D149" s="207">
        <v>0</v>
      </c>
      <c r="E149" s="93"/>
      <c r="K149" s="46"/>
    </row>
    <row r="150" spans="2:11" x14ac:dyDescent="0.2">
      <c r="B150" s="187" t="s">
        <v>83</v>
      </c>
      <c r="C150" s="200">
        <f ca="1">-XcgVide</f>
        <v>-495</v>
      </c>
      <c r="D150" s="209">
        <v>0</v>
      </c>
      <c r="E150" s="93"/>
      <c r="K150" s="46"/>
    </row>
    <row r="151" spans="2:11" x14ac:dyDescent="0.2">
      <c r="B151" s="183" t="s">
        <v>84</v>
      </c>
      <c r="C151" s="197">
        <f>-XCp</f>
        <v>-836.17122860587619</v>
      </c>
      <c r="D151" s="207">
        <v>0</v>
      </c>
      <c r="E151" s="93"/>
      <c r="K151" s="46"/>
    </row>
    <row r="152" spans="2:11" x14ac:dyDescent="0.2">
      <c r="B152" s="187" t="s">
        <v>84</v>
      </c>
      <c r="C152" s="200">
        <f>-XCp</f>
        <v>-836.17122860587619</v>
      </c>
      <c r="D152" s="209">
        <f>Cn*D_ref/CritCnmin</f>
        <v>108.6951459173211</v>
      </c>
      <c r="E152" s="93"/>
      <c r="K152" s="46"/>
    </row>
    <row r="153" spans="2:11" x14ac:dyDescent="0.2">
      <c r="B153" s="185" t="s">
        <v>422</v>
      </c>
      <c r="C153" s="46">
        <f>-XCp0</f>
        <v>-836.17122860587619</v>
      </c>
      <c r="D153" s="208">
        <f>Cn0*D_ref/CritCnmin</f>
        <v>108.6951459173211</v>
      </c>
      <c r="E153" s="93"/>
      <c r="K153" s="46"/>
    </row>
    <row r="154" spans="2:11" x14ac:dyDescent="0.2">
      <c r="B154" s="185" t="s">
        <v>422</v>
      </c>
      <c r="C154" s="46">
        <f>-XCp0</f>
        <v>-836.17122860587619</v>
      </c>
      <c r="D154" s="208">
        <v>0</v>
      </c>
      <c r="E154" s="93"/>
      <c r="K154" s="46"/>
    </row>
    <row r="155" spans="2:11" x14ac:dyDescent="0.2">
      <c r="B155" s="192" t="str">
        <f>IF(n_ail&gt;0,IF(Lang="Français","Marge Statique","Static Margin"),"")</f>
        <v>Marge Statique</v>
      </c>
      <c r="C155" s="197">
        <f ca="1">(-XcgPlein-XcgVide)/2</f>
        <v>-495.00605183916866</v>
      </c>
      <c r="D155" s="207">
        <f>-D_ail/2-E_ail-Long_tot/20</f>
        <v>-253</v>
      </c>
      <c r="E155" s="93"/>
      <c r="K155" s="46"/>
    </row>
    <row r="156" spans="2:11" x14ac:dyDescent="0.2">
      <c r="B156" s="195" t="s">
        <v>170</v>
      </c>
      <c r="C156" s="46">
        <f ca="1">(C155+C157)/2</f>
        <v>-665.58864022252237</v>
      </c>
      <c r="D156" s="208">
        <f>-D_ail/2-E_ail-Long_tot/20</f>
        <v>-253</v>
      </c>
      <c r="E156" s="93"/>
      <c r="K156" s="46"/>
    </row>
    <row r="157" spans="2:11" x14ac:dyDescent="0.2">
      <c r="B157" s="212" t="s">
        <v>171</v>
      </c>
      <c r="C157" s="200">
        <f>-XCp</f>
        <v>-836.17122860587619</v>
      </c>
      <c r="D157" s="209">
        <f>-D_ail/2-E_ail-Long_tot/20</f>
        <v>-253</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-1131.2</v>
      </c>
      <c r="D168" s="46">
        <f>MAX(E_ail+D_ail/2, Long_tot/3)</f>
        <v>373.33333333333331</v>
      </c>
      <c r="E168" s="93"/>
      <c r="K168" s="46"/>
    </row>
    <row r="169" spans="2:11" x14ac:dyDescent="0.2">
      <c r="B169" s="45" t="s">
        <v>93</v>
      </c>
      <c r="C169" s="46">
        <f>C168</f>
        <v>-1131.2</v>
      </c>
      <c r="D169" s="46">
        <f>-D168</f>
        <v>-373.33333333333331</v>
      </c>
      <c r="E169" s="93"/>
      <c r="K169" s="46"/>
    </row>
    <row r="170" spans="2:11" x14ac:dyDescent="0.2">
      <c r="B170" s="183" t="s">
        <v>94</v>
      </c>
      <c r="C170" s="197">
        <f ca="1">-XpropuRef+Long_propu</f>
        <v>-1110</v>
      </c>
      <c r="D170" s="207">
        <f ca="1">-Diam_propu/2</f>
        <v>0</v>
      </c>
      <c r="E170" s="93"/>
      <c r="K170" s="46"/>
    </row>
    <row r="171" spans="2:11" x14ac:dyDescent="0.2">
      <c r="B171" s="185" t="s">
        <v>95</v>
      </c>
      <c r="C171" s="46">
        <f ca="1">-XpropuRef+Long_propu</f>
        <v>-1110</v>
      </c>
      <c r="D171" s="208">
        <f ca="1">Diam_propu/2</f>
        <v>0</v>
      </c>
      <c r="E171" s="93"/>
      <c r="K171" s="46"/>
    </row>
    <row r="172" spans="2:11" x14ac:dyDescent="0.2">
      <c r="B172" s="185" t="s">
        <v>96</v>
      </c>
      <c r="C172" s="46">
        <f>-XpropuRef</f>
        <v>-1110</v>
      </c>
      <c r="D172" s="208">
        <f ca="1">Diam_propu/2</f>
        <v>0</v>
      </c>
      <c r="E172" s="93"/>
      <c r="K172" s="46"/>
    </row>
    <row r="173" spans="2:11" x14ac:dyDescent="0.2">
      <c r="B173" s="185" t="s">
        <v>97</v>
      </c>
      <c r="C173" s="46">
        <f>-XpropuRef</f>
        <v>-1110</v>
      </c>
      <c r="D173" s="208">
        <f ca="1">-Diam_propu/2</f>
        <v>0</v>
      </c>
      <c r="E173" s="93"/>
      <c r="K173" s="46"/>
    </row>
    <row r="174" spans="2:11" x14ac:dyDescent="0.2">
      <c r="B174" s="187" t="s">
        <v>98</v>
      </c>
      <c r="C174" s="200">
        <f ca="1">-XpropuRef+Long_propu</f>
        <v>-1110</v>
      </c>
      <c r="D174" s="209">
        <f ca="1">-Diam_propu/2</f>
        <v>0</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-0.1</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-0.25</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-0.5</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-0.75</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-1</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3.2803762012263347</v>
      </c>
      <c r="C190" s="203">
        <f>Cn</f>
        <v>15.677184507305929</v>
      </c>
      <c r="D190" s="185">
        <v>3</v>
      </c>
      <c r="E190" s="205">
        <f t="shared" si="4"/>
        <v>33.333333333333336</v>
      </c>
      <c r="K190" s="45"/>
    </row>
    <row r="191" spans="2:11" x14ac:dyDescent="0.2">
      <c r="B191" s="512">
        <f ca="1">(XCp0-XcgPlein)/D_ref</f>
        <v>3.2803762012263347</v>
      </c>
      <c r="C191" s="513">
        <f>Cn0</f>
        <v>15.677184507305929</v>
      </c>
      <c r="D191" s="185">
        <v>4</v>
      </c>
      <c r="E191" s="205">
        <f t="shared" si="4"/>
        <v>25</v>
      </c>
      <c r="K191" s="45"/>
    </row>
    <row r="192" spans="2:11" x14ac:dyDescent="0.2">
      <c r="B192" s="512">
        <f ca="1">(XCp0-XcgVide)/D_ref</f>
        <v>3.2804925827488094</v>
      </c>
      <c r="C192" s="513">
        <f>Cn0</f>
        <v>15.677184507305929</v>
      </c>
      <c r="D192" s="185">
        <v>6</v>
      </c>
      <c r="E192" s="205">
        <f t="shared" si="4"/>
        <v>16.666666666666668</v>
      </c>
      <c r="K192" s="45"/>
    </row>
    <row r="193" spans="2:11" x14ac:dyDescent="0.2">
      <c r="B193" s="512">
        <f ca="1">(XCp-XcgVide)/D_ref</f>
        <v>3.2804925827488094</v>
      </c>
      <c r="C193" s="513">
        <f>Cn</f>
        <v>15.677184507305929</v>
      </c>
      <c r="D193" s="187">
        <v>7</v>
      </c>
      <c r="E193" s="206">
        <f t="shared" si="4"/>
        <v>14.285714285714286</v>
      </c>
      <c r="K193" s="45"/>
    </row>
    <row r="194" spans="2:11" x14ac:dyDescent="0.2">
      <c r="B194" s="512">
        <f ca="1">MS_min</f>
        <v>3.2803762012263347</v>
      </c>
      <c r="C194" s="514">
        <f>Cn</f>
        <v>15.677184507305929</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462</v>
      </c>
    </row>
    <row r="226" spans="1:1" x14ac:dyDescent="0.2">
      <c r="A226" s="24" t="s">
        <v>475</v>
      </c>
    </row>
    <row r="228" spans="1:1" x14ac:dyDescent="0.2">
      <c r="A228" s="24" t="s">
        <v>476</v>
      </c>
    </row>
    <row r="230" spans="1:1" x14ac:dyDescent="0.2">
      <c r="A230" s="24" t="s">
        <v>477</v>
      </c>
    </row>
    <row r="232" spans="1:1" x14ac:dyDescent="0.2">
      <c r="A232" s="24" t="s">
        <v>478</v>
      </c>
    </row>
    <row r="233" spans="1:1" x14ac:dyDescent="0.2">
      <c r="A233" s="24" t="s">
        <v>479</v>
      </c>
    </row>
    <row r="234" spans="1:1" x14ac:dyDescent="0.2">
      <c r="A234" s="24" t="s">
        <v>480</v>
      </c>
    </row>
    <row r="235" spans="1:1" x14ac:dyDescent="0.2">
      <c r="A235" s="24" t="s">
        <v>481</v>
      </c>
    </row>
    <row r="236" spans="1:1" x14ac:dyDescent="0.2">
      <c r="A236" s="24" t="s">
        <v>482</v>
      </c>
    </row>
    <row r="237" spans="1:1" x14ac:dyDescent="0.2">
      <c r="A237" s="24" t="s">
        <v>483</v>
      </c>
    </row>
    <row r="238" spans="1:1" x14ac:dyDescent="0.2">
      <c r="A238" s="24" t="s">
        <v>183</v>
      </c>
    </row>
    <row r="239" spans="1:1" x14ac:dyDescent="0.2">
      <c r="A239" s="24" t="s">
        <v>484</v>
      </c>
    </row>
    <row r="240" spans="1:1" x14ac:dyDescent="0.2">
      <c r="A240" s="24" t="s">
        <v>485</v>
      </c>
    </row>
    <row r="241" spans="1:1" x14ac:dyDescent="0.2">
      <c r="A241" s="24" t="s">
        <v>183</v>
      </c>
    </row>
    <row r="242" spans="1:1" x14ac:dyDescent="0.2">
      <c r="A242" s="24" t="s">
        <v>486</v>
      </c>
    </row>
    <row r="244" spans="1:1" x14ac:dyDescent="0.2">
      <c r="A244" s="24" t="s">
        <v>487</v>
      </c>
    </row>
    <row r="246" spans="1:1" x14ac:dyDescent="0.2">
      <c r="A246" s="24" t="s">
        <v>488</v>
      </c>
    </row>
    <row r="248" spans="1:1" x14ac:dyDescent="0.2">
      <c r="A248" s="24" t="s">
        <v>489</v>
      </c>
    </row>
    <row r="249" spans="1:1" x14ac:dyDescent="0.2">
      <c r="A249" s="24" t="s">
        <v>490</v>
      </c>
    </row>
    <row r="250" spans="1:1" x14ac:dyDescent="0.2">
      <c r="A250" s="24" t="s">
        <v>491</v>
      </c>
    </row>
    <row r="251" spans="1:1" x14ac:dyDescent="0.2">
      <c r="A251" s="24" t="s">
        <v>492</v>
      </c>
    </row>
    <row r="252" spans="1:1" x14ac:dyDescent="0.2">
      <c r="A252" s="24" t="s">
        <v>493</v>
      </c>
    </row>
    <row r="254" spans="1:1" x14ac:dyDescent="0.2">
      <c r="A254" s="24" t="s">
        <v>494</v>
      </c>
    </row>
    <row r="255" spans="1:1" x14ac:dyDescent="0.2">
      <c r="A255" s="24" t="s">
        <v>495</v>
      </c>
    </row>
    <row r="256" spans="1:1" x14ac:dyDescent="0.2">
      <c r="A256" s="24" t="s">
        <v>496</v>
      </c>
    </row>
    <row r="257" spans="1:1" x14ac:dyDescent="0.2">
      <c r="A257" s="24" t="s">
        <v>497</v>
      </c>
    </row>
    <row r="258" spans="1:1" x14ac:dyDescent="0.2">
      <c r="A258" s="24" t="s">
        <v>498</v>
      </c>
    </row>
    <row r="261" spans="1:1" x14ac:dyDescent="0.2">
      <c r="A261" s="24" t="s">
        <v>499</v>
      </c>
    </row>
    <row r="262" spans="1:1" x14ac:dyDescent="0.2">
      <c r="A262" s="24" t="s">
        <v>500</v>
      </c>
    </row>
    <row r="263" spans="1:1" x14ac:dyDescent="0.2">
      <c r="A263" s="24" t="s">
        <v>501</v>
      </c>
    </row>
    <row r="264" spans="1:1" x14ac:dyDescent="0.2">
      <c r="A264" s="24" t="s">
        <v>502</v>
      </c>
    </row>
    <row r="265" spans="1:1" x14ac:dyDescent="0.2">
      <c r="A265" s="24" t="s">
        <v>503</v>
      </c>
    </row>
    <row r="267" spans="1:1" x14ac:dyDescent="0.2">
      <c r="A267" s="24" t="s">
        <v>496</v>
      </c>
    </row>
    <row r="268" spans="1:1" x14ac:dyDescent="0.2">
      <c r="A268" s="24" t="s">
        <v>497</v>
      </c>
    </row>
    <row r="269" spans="1:1" x14ac:dyDescent="0.2">
      <c r="A269" s="24" t="s">
        <v>504</v>
      </c>
    </row>
    <row r="272" spans="1:1" x14ac:dyDescent="0.2">
      <c r="A272" s="24" t="s">
        <v>464</v>
      </c>
    </row>
    <row r="273" spans="1:1" x14ac:dyDescent="0.2">
      <c r="A273" s="24" t="s">
        <v>465</v>
      </c>
    </row>
    <row r="275" spans="1:1" x14ac:dyDescent="0.2">
      <c r="A275" s="24" t="s">
        <v>505</v>
      </c>
    </row>
    <row r="277" spans="1:1" x14ac:dyDescent="0.2">
      <c r="A277" s="24" t="s">
        <v>504</v>
      </c>
    </row>
    <row r="280" spans="1:1" x14ac:dyDescent="0.2">
      <c r="A280" s="24" t="s">
        <v>466</v>
      </c>
    </row>
    <row r="281" spans="1:1" x14ac:dyDescent="0.2">
      <c r="A281" s="24" t="s">
        <v>467</v>
      </c>
    </row>
    <row r="282" spans="1:1" x14ac:dyDescent="0.2">
      <c r="A282" s="24" t="s">
        <v>506</v>
      </c>
    </row>
    <row r="283" spans="1:1" x14ac:dyDescent="0.2">
      <c r="A283" s="24" t="s">
        <v>507</v>
      </c>
    </row>
    <row r="284" spans="1:1" x14ac:dyDescent="0.2">
      <c r="A284" s="24" t="s">
        <v>504</v>
      </c>
    </row>
    <row r="285" spans="1:1" x14ac:dyDescent="0.2">
      <c r="A285" s="24" t="s">
        <v>468</v>
      </c>
    </row>
    <row r="287" spans="1:1" x14ac:dyDescent="0.2">
      <c r="A287" s="24" t="s">
        <v>508</v>
      </c>
    </row>
    <row r="288" spans="1:1" x14ac:dyDescent="0.2">
      <c r="A288" s="24" t="s">
        <v>506</v>
      </c>
    </row>
    <row r="289" spans="1:1" x14ac:dyDescent="0.2">
      <c r="A289" s="24" t="s">
        <v>509</v>
      </c>
    </row>
    <row r="291" spans="1:1" x14ac:dyDescent="0.2">
      <c r="A291" s="24" t="s">
        <v>504</v>
      </c>
    </row>
    <row r="294" spans="1:1" x14ac:dyDescent="0.2">
      <c r="A294" s="24" t="s">
        <v>510</v>
      </c>
    </row>
    <row r="295" spans="1:1" x14ac:dyDescent="0.2">
      <c r="A295" s="24" t="s">
        <v>511</v>
      </c>
    </row>
    <row r="296" spans="1:1" x14ac:dyDescent="0.2">
      <c r="A296" s="24" t="s">
        <v>512</v>
      </c>
    </row>
    <row r="298" spans="1:1" x14ac:dyDescent="0.2">
      <c r="A298" s="24" t="s">
        <v>504</v>
      </c>
    </row>
    <row r="301" spans="1:1" x14ac:dyDescent="0.2">
      <c r="A301" s="24" t="s">
        <v>513</v>
      </c>
    </row>
    <row r="302" spans="1:1" x14ac:dyDescent="0.2">
      <c r="A302" s="24" t="s">
        <v>514</v>
      </c>
    </row>
    <row r="304" spans="1:1" x14ac:dyDescent="0.2">
      <c r="A304" s="24" t="s">
        <v>515</v>
      </c>
    </row>
    <row r="305" spans="1:1" x14ac:dyDescent="0.2">
      <c r="A305" s="24" t="s">
        <v>516</v>
      </c>
    </row>
    <row r="306" spans="1:1" x14ac:dyDescent="0.2">
      <c r="A306" s="24" t="s">
        <v>504</v>
      </c>
    </row>
    <row r="309" spans="1:1" x14ac:dyDescent="0.2">
      <c r="A309" s="24" t="s">
        <v>513</v>
      </c>
    </row>
    <row r="310" spans="1:1" x14ac:dyDescent="0.2">
      <c r="A310" s="24" t="s">
        <v>517</v>
      </c>
    </row>
    <row r="311" spans="1:1" x14ac:dyDescent="0.2">
      <c r="A311" s="24" t="s">
        <v>513</v>
      </c>
    </row>
    <row r="312" spans="1:1" x14ac:dyDescent="0.2">
      <c r="A312" s="24" t="s">
        <v>518</v>
      </c>
    </row>
    <row r="314" spans="1:1" x14ac:dyDescent="0.2">
      <c r="A314" s="24" t="s">
        <v>519</v>
      </c>
    </row>
    <row r="316" spans="1:1" x14ac:dyDescent="0.2">
      <c r="A316" s="24" t="s">
        <v>504</v>
      </c>
    </row>
    <row r="319" spans="1:1" x14ac:dyDescent="0.2">
      <c r="A319" s="24" t="s">
        <v>513</v>
      </c>
    </row>
    <row r="320" spans="1:1" x14ac:dyDescent="0.2">
      <c r="A320" s="24" t="s">
        <v>520</v>
      </c>
    </row>
    <row r="321" spans="1:1" x14ac:dyDescent="0.2">
      <c r="A321" s="24" t="s">
        <v>521</v>
      </c>
    </row>
    <row r="322" spans="1:1" x14ac:dyDescent="0.2">
      <c r="A322" s="24" t="s">
        <v>522</v>
      </c>
    </row>
    <row r="324" spans="1:1" x14ac:dyDescent="0.2">
      <c r="A324" s="24" t="s">
        <v>504</v>
      </c>
    </row>
    <row r="326" spans="1:1" x14ac:dyDescent="0.2">
      <c r="A326" s="24" t="s">
        <v>463</v>
      </c>
    </row>
    <row r="329" spans="1:1" x14ac:dyDescent="0.2">
      <c r="A329" s="24" t="s">
        <v>469</v>
      </c>
    </row>
    <row r="330" spans="1:1" x14ac:dyDescent="0.2">
      <c r="A330" s="24" t="s">
        <v>470</v>
      </c>
    </row>
    <row r="331" spans="1:1" x14ac:dyDescent="0.2">
      <c r="A331" s="24" t="s">
        <v>523</v>
      </c>
    </row>
    <row r="332" spans="1:1" x14ac:dyDescent="0.2">
      <c r="A332" s="24" t="s">
        <v>524</v>
      </c>
    </row>
    <row r="333" spans="1:1" x14ac:dyDescent="0.2">
      <c r="A333" s="24" t="s">
        <v>525</v>
      </c>
    </row>
    <row r="334" spans="1:1" x14ac:dyDescent="0.2">
      <c r="A334" s="24" t="s">
        <v>526</v>
      </c>
    </row>
    <row r="335" spans="1:1" x14ac:dyDescent="0.2">
      <c r="A335" s="24" t="s">
        <v>527</v>
      </c>
    </row>
    <row r="336" spans="1:1" x14ac:dyDescent="0.2">
      <c r="A336" s="24" t="s">
        <v>480</v>
      </c>
    </row>
    <row r="337" spans="1:1" x14ac:dyDescent="0.2">
      <c r="A337" s="24" t="s">
        <v>471</v>
      </c>
    </row>
    <row r="340" spans="1:1" x14ac:dyDescent="0.2">
      <c r="A340" s="24" t="s">
        <v>472</v>
      </c>
    </row>
    <row r="342" spans="1:1" x14ac:dyDescent="0.2">
      <c r="A342" s="24" t="s">
        <v>528</v>
      </c>
    </row>
    <row r="343" spans="1:1" x14ac:dyDescent="0.2">
      <c r="A343" s="24" t="s">
        <v>529</v>
      </c>
    </row>
    <row r="344" spans="1:1" x14ac:dyDescent="0.2">
      <c r="A344" s="24" t="s">
        <v>530</v>
      </c>
    </row>
    <row r="345" spans="1:1" x14ac:dyDescent="0.2">
      <c r="A345" s="24" t="s">
        <v>531</v>
      </c>
    </row>
    <row r="346" spans="1:1" x14ac:dyDescent="0.2">
      <c r="A346" s="24" t="s">
        <v>532</v>
      </c>
    </row>
    <row r="347" spans="1:1" x14ac:dyDescent="0.2">
      <c r="A347" s="24" t="s">
        <v>480</v>
      </c>
    </row>
    <row r="348" spans="1:1" x14ac:dyDescent="0.2">
      <c r="A348" s="24" t="s">
        <v>473</v>
      </c>
    </row>
    <row r="349" spans="1:1" x14ac:dyDescent="0.2">
      <c r="A349" s="24" t="s">
        <v>533</v>
      </c>
    </row>
    <row r="350" spans="1:1" x14ac:dyDescent="0.2">
      <c r="A350" s="24" t="s">
        <v>534</v>
      </c>
    </row>
    <row r="352" spans="1:1" x14ac:dyDescent="0.2">
      <c r="A352" s="24" t="s">
        <v>504</v>
      </c>
    </row>
    <row r="355" spans="1:1" x14ac:dyDescent="0.2">
      <c r="A355" s="24" t="s">
        <v>463</v>
      </c>
    </row>
    <row r="361" spans="1:1" x14ac:dyDescent="0.2">
      <c r="A361" s="24" t="s">
        <v>474</v>
      </c>
    </row>
  </sheetData>
  <dataConsolidate/>
  <mergeCells count="56">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 ref="C27:D27"/>
    <mergeCell ref="C19:D19"/>
    <mergeCell ref="C20:D20"/>
    <mergeCell ref="O23:P23"/>
    <mergeCell ref="O24:P24"/>
    <mergeCell ref="C23:D23"/>
    <mergeCell ref="C22:D22"/>
    <mergeCell ref="C24:D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zoomScaleNormal="100" workbookViewId="0">
      <selection activeCell="H32" sqref="H32"/>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632" t="s">
        <v>0</v>
      </c>
      <c r="D2" s="632"/>
      <c r="F2" s="3"/>
      <c r="J2" s="4"/>
      <c r="N2" s="57"/>
    </row>
    <row r="3" spans="1:14" ht="12.75" customHeight="1" x14ac:dyDescent="0.2">
      <c r="A3" s="56"/>
      <c r="B3" s="2"/>
      <c r="C3" s="632"/>
      <c r="D3" s="632"/>
      <c r="H3" s="5"/>
      <c r="J3" s="4"/>
      <c r="N3" s="57"/>
    </row>
    <row r="4" spans="1:14" ht="12.75" customHeight="1" x14ac:dyDescent="0.2">
      <c r="A4" s="56"/>
      <c r="B4" s="2"/>
      <c r="C4" s="636" t="str">
        <f>IF(Lang="Français","Trajectographie de fusée",IF(Lang="English","Rocket Trajectography",""))</f>
        <v>Trajectographie de fusée</v>
      </c>
      <c r="D4" s="636"/>
      <c r="H4" s="5"/>
      <c r="J4" s="4"/>
      <c r="N4" s="57"/>
    </row>
    <row r="5" spans="1:14" ht="12.75" customHeight="1" x14ac:dyDescent="0.2">
      <c r="A5" s="56"/>
      <c r="B5" s="2"/>
      <c r="C5" s="631"/>
      <c r="D5" s="631"/>
      <c r="J5" s="4"/>
      <c r="N5" s="57"/>
    </row>
    <row r="6" spans="1:14" ht="12.95" customHeight="1" x14ac:dyDescent="0.2">
      <c r="A6" s="56"/>
      <c r="B6" s="87"/>
      <c r="C6" s="635" t="str">
        <f>IF(Lang="Français","Remplir les cases jaunes",IF(Lang="English","Fill-in yellow cells only",""))</f>
        <v>Remplir les cases jaunes</v>
      </c>
      <c r="D6" s="635"/>
      <c r="J6" s="4"/>
      <c r="N6" s="57"/>
    </row>
    <row r="7" spans="1:14" x14ac:dyDescent="0.2">
      <c r="A7" s="56"/>
      <c r="B7" s="6"/>
      <c r="C7" s="612" t="str">
        <f>IF(Lang="Français","Fusée",IF(Lang="English","Rocket",""))</f>
        <v>Fusée</v>
      </c>
      <c r="D7" s="612"/>
      <c r="N7" s="58"/>
    </row>
    <row r="8" spans="1:14" ht="12.75" customHeight="1" x14ac:dyDescent="0.25">
      <c r="A8" s="56"/>
      <c r="B8" s="140" t="str">
        <f>IF(Lang="Français","Nom",IF(Lang="English","Name",""))</f>
        <v>Nom</v>
      </c>
      <c r="C8" s="633" t="str">
        <f>Nom</f>
        <v>SP02</v>
      </c>
      <c r="D8" s="633"/>
      <c r="E8" s="5"/>
      <c r="F8" s="5"/>
      <c r="J8" s="4"/>
      <c r="N8" s="57"/>
    </row>
    <row r="9" spans="1:14" ht="12.75" customHeight="1" x14ac:dyDescent="0.25">
      <c r="A9" s="59"/>
      <c r="B9" s="140" t="s">
        <v>4</v>
      </c>
      <c r="C9" s="634" t="str">
        <f>Club</f>
        <v>L'AéroIPSA</v>
      </c>
      <c r="D9" s="634"/>
      <c r="F9" s="5"/>
      <c r="N9" s="58"/>
    </row>
    <row r="10" spans="1:14" ht="12.75" customHeight="1" x14ac:dyDescent="0.25">
      <c r="A10" s="59"/>
      <c r="B10" s="141" t="s">
        <v>562</v>
      </c>
      <c r="C10" s="630" t="str">
        <f>Matricule</f>
        <v>FX0</v>
      </c>
      <c r="D10" s="630"/>
      <c r="F10" s="5"/>
      <c r="N10" s="58"/>
    </row>
    <row r="11" spans="1:14" ht="12.75" customHeight="1" x14ac:dyDescent="0.2">
      <c r="A11" s="59"/>
      <c r="B11" s="140" t="str">
        <f>IF(Lang="Français","Masse totale",IF(Lang="English","Total Mass",""))</f>
        <v>Masse totale</v>
      </c>
      <c r="C11" s="607">
        <f ca="1">MassePlein</f>
        <v>5.0811000000000002</v>
      </c>
      <c r="D11" s="607"/>
      <c r="F11" s="5"/>
      <c r="N11" s="58"/>
    </row>
    <row r="12" spans="1:14" ht="12.75" customHeight="1" x14ac:dyDescent="0.2">
      <c r="A12" s="59"/>
      <c r="B12" s="227" t="str">
        <f>IF(Lang="Français","Propulseur",IF(Lang="English","Motor",""))</f>
        <v>Propulseur</v>
      </c>
      <c r="C12" s="610" t="str">
        <f>Propu</f>
        <v>Aucun (2e ét. inerte)</v>
      </c>
      <c r="D12" s="611"/>
      <c r="F12" s="5"/>
      <c r="N12" s="58"/>
    </row>
    <row r="13" spans="1:14" ht="12.75" customHeight="1" x14ac:dyDescent="0.2">
      <c r="A13" s="59"/>
      <c r="N13" s="58"/>
    </row>
    <row r="14" spans="1:14" ht="12.75" customHeight="1" x14ac:dyDescent="0.2">
      <c r="A14" s="59"/>
      <c r="B14"/>
      <c r="C14" s="612" t="str">
        <f>IF(Lang="Français","Traînée Aérdynamique",IF(Lang="English","Drag",""))</f>
        <v>Traînée Aérdynamique</v>
      </c>
      <c r="D14" s="612"/>
      <c r="N14" s="58"/>
    </row>
    <row r="15" spans="1:14" ht="12.75" customHeight="1" x14ac:dyDescent="0.2">
      <c r="A15" s="59"/>
      <c r="B15" s="140" t="s">
        <v>40</v>
      </c>
      <c r="C15" s="613">
        <f>(PI()*D_ref^2/4+E_ail*ep_ail*Q_ail)/10^6</f>
        <v>1.0234866535306801E-2</v>
      </c>
      <c r="D15" s="613"/>
      <c r="N15" s="58"/>
    </row>
    <row r="16" spans="1:14" ht="12.75" customHeight="1" x14ac:dyDescent="0.2">
      <c r="A16" s="59"/>
      <c r="B16" s="141" t="s">
        <v>5</v>
      </c>
      <c r="C16" s="605">
        <v>0.6</v>
      </c>
      <c r="D16" s="606"/>
      <c r="N16" s="58"/>
    </row>
    <row r="17" spans="1:18" ht="12.75" customHeight="1" x14ac:dyDescent="0.2">
      <c r="A17" s="59"/>
      <c r="N17" s="58"/>
    </row>
    <row r="18" spans="1:18" ht="12.75" customHeight="1" x14ac:dyDescent="0.2">
      <c r="A18" s="59"/>
      <c r="B18"/>
      <c r="C18" s="612" t="str">
        <f>IF(Lang="Français","Rampe de Lancement",IF(Lang="English","Launch Pad",""))</f>
        <v>Rampe de Lancement</v>
      </c>
      <c r="D18" s="612"/>
      <c r="N18" s="58"/>
    </row>
    <row r="19" spans="1:18" ht="12.75" customHeight="1" x14ac:dyDescent="0.2">
      <c r="A19" s="59"/>
      <c r="B19" s="140" t="str">
        <f>IF(Lang="Français","Longueur",IF(Lang="English","Length",""))</f>
        <v>Longueur</v>
      </c>
      <c r="C19" s="609">
        <f>IF(RIGHT(Type_fusee,1)=".",4, IF(LEFT(Type_fusee,4)="Mini",2.5, IF(LEFT(Type_fusee,5)="Micro",1, IF(RIGHT(Type_fusee,1)=" ",0.1,IF(LEFT(Type_fusee,1)="R",3, 2.5)))))</f>
        <v>4</v>
      </c>
      <c r="D19" s="609"/>
      <c r="N19" s="58"/>
    </row>
    <row r="20" spans="1:18" ht="12.75" customHeight="1" x14ac:dyDescent="0.2">
      <c r="A20" s="59"/>
      <c r="B20" s="140" t="str">
        <f>IF(Lang="Français","Élévation",IF(Lang="English","Angle /horizon",""))</f>
        <v>Élévation</v>
      </c>
      <c r="C20" s="608">
        <v>77.775282912698117</v>
      </c>
      <c r="D20" s="608"/>
      <c r="N20" s="58"/>
    </row>
    <row r="21" spans="1:18" ht="12.75" customHeight="1" x14ac:dyDescent="0.2">
      <c r="A21" s="59"/>
      <c r="B21" s="140" t="s">
        <v>6</v>
      </c>
      <c r="C21" s="609">
        <v>0</v>
      </c>
      <c r="D21" s="609"/>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4" t="str">
        <f>IF(Lang="Français","DescenteSousParachute",IF(Lang="English","Over Parachute",""))</f>
        <v>DescenteSousParachute</v>
      </c>
      <c r="D23" s="615"/>
      <c r="F23" s="4"/>
      <c r="G23" s="50">
        <f ca="1">TODAY()</f>
        <v>45957</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6" t="str">
        <f>IF(Lang="Français","Sortie de Rampe",IF(Lang="English","Launch-Pad Exit",""))</f>
        <v>Sortie de Rampe</v>
      </c>
      <c r="G24" s="617"/>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5.0810000000000004</v>
      </c>
      <c r="D25" s="480">
        <f>IF(RIGHT(Type_fusee,1)=".",1,0.15)</f>
        <v>1</v>
      </c>
      <c r="F25" s="619" t="str">
        <f>IF(Lang="Français","Vit max &amp; Acc max",IF(Lang="English","Max Velocity &amp; Acc",""))</f>
        <v>Vit max &amp; Acc max</v>
      </c>
      <c r="G25" s="599"/>
      <c r="H25" s="115"/>
      <c r="I25" s="115"/>
      <c r="J25" s="115"/>
      <c r="K25" s="158">
        <f ca="1">MAX(vit_xz)</f>
        <v>176.71085285003218</v>
      </c>
      <c r="L25" s="494">
        <f ca="1">MAX(acc_xz)</f>
        <v>31.650091071121114</v>
      </c>
      <c r="M25" s="500"/>
      <c r="N25" s="58"/>
    </row>
    <row r="26" spans="1:18" x14ac:dyDescent="0.2">
      <c r="A26" s="59"/>
      <c r="B26" s="469" t="str">
        <f>IF(Lang="Français","Dépotage",IF(Lang="English","Delay",""))</f>
        <v>Dépotage</v>
      </c>
      <c r="C26" s="505" t="s">
        <v>407</v>
      </c>
      <c r="D26" s="535"/>
      <c r="F26" s="620" t="str">
        <f>IF(Lang="Français","Largage du satellite",IF(Lang="English","Satellite separation",""))</f>
        <v>Largage du satellite</v>
      </c>
      <c r="G26" s="601"/>
      <c r="H26" s="152">
        <f>IF(T_satellite&lt;&gt;0,T_satellite,"")</f>
        <v>4.7</v>
      </c>
      <c r="I26" s="156">
        <f ca="1">IF(T_satellite&lt;&gt;0,INDEX(pos_z,MATCH("Satellite",Event_sat,0)),"")</f>
        <v>1053.5841993715178</v>
      </c>
      <c r="J26" s="154">
        <f ca="1">IF(T_satellite&lt;&gt;0,INDEX(pos_x,MATCH("Satellite",Event_sat,0)),"")</f>
        <v>241.84890966156186</v>
      </c>
      <c r="K26" s="159">
        <f ca="1">IF(T_satellite&lt;&gt;0,INDEX(vit_xz,MATCH("Satellite",Event_sat,0)),"")</f>
        <v>80.899547236510557</v>
      </c>
      <c r="L26" s="495"/>
      <c r="M26" s="485">
        <f ca="1">1/2*Rho_moyen*1*V_ouv_sat^2*S_satellite</f>
        <v>400.86512551318469</v>
      </c>
      <c r="N26" s="58"/>
    </row>
    <row r="27" spans="1:18" x14ac:dyDescent="0.2">
      <c r="A27" s="59"/>
      <c r="B27" s="468" t="str">
        <f>IF(Lang="Français","Ouverture para",IF(Lang="English","Opening time",""))</f>
        <v>Ouverture para</v>
      </c>
      <c r="C27" s="507">
        <v>11.2</v>
      </c>
      <c r="D27" s="507">
        <v>4.7</v>
      </c>
      <c r="F27" s="619" t="s">
        <v>15</v>
      </c>
      <c r="G27" s="599"/>
      <c r="H27" s="153">
        <f ca="1">INDEX(t,MATCH("Apogée",Event,0))</f>
        <v>11.499999999999977</v>
      </c>
      <c r="I27" s="157">
        <f ca="1">INDEX(pos_z,MATCH("Apogée",Event,0))</f>
        <v>1302.888748799307</v>
      </c>
      <c r="J27" s="155">
        <f ca="1">INDEX(pos_x,MATCH("Apogée",Event,0))</f>
        <v>393.12278599832877</v>
      </c>
      <c r="K27" s="160">
        <f ca="1">INDEX(vit_xz,MATCH("Apogée",Event,0))</f>
        <v>20.589243348373724</v>
      </c>
      <c r="L27" s="496"/>
      <c r="M27" s="500"/>
      <c r="N27" s="58"/>
    </row>
    <row r="28" spans="1:18" x14ac:dyDescent="0.2">
      <c r="A28" s="59"/>
      <c r="B28" s="534" t="s">
        <v>557</v>
      </c>
      <c r="C28" s="507" t="s">
        <v>559</v>
      </c>
      <c r="D28" s="507"/>
      <c r="F28" s="618" t="str">
        <f>IF(Lang="Français","Ouverture parachute fusée",IF(Lang="English","Rocket parachute opening",""))</f>
        <v>Ouverture parachute fusée</v>
      </c>
      <c r="G28" s="604"/>
      <c r="H28" s="152">
        <f>T_para</f>
        <v>11.2</v>
      </c>
      <c r="I28" s="156">
        <f ca="1">INDEX(pos_z,MATCH("Para",Event_para,0))</f>
        <v>1302.1746990200659</v>
      </c>
      <c r="J28" s="486">
        <f ca="1">INDEX(pos_x,MATCH("Para",Event_para,0))</f>
        <v>386.93945043660966</v>
      </c>
      <c r="K28" s="159">
        <f ca="1">INDEX(vit_xz,MATCH("Para",Event_para,0))</f>
        <v>21.010504726212883</v>
      </c>
      <c r="L28" s="495"/>
      <c r="M28" s="485">
        <f ca="1">1/2*Rho_moyen*1*V_ouverture^2*S_para</f>
        <v>129.91893620279825</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23" t="str">
        <f>IF(Lang="Français","Impact balistique",IF(Lang="English","Balistic Impact",""))</f>
        <v>Impact balistique</v>
      </c>
      <c r="G29" s="624"/>
      <c r="H29" s="497">
        <f ca="1">INDEX(t,MATCH("Impact balistique",Event,0))</f>
        <v>30.500000000000167</v>
      </c>
      <c r="I29" s="517" t="s">
        <v>427</v>
      </c>
      <c r="J29" s="487">
        <f ca="1">INDEX(pos_x,MATCH("Impact balistique",Event,0))</f>
        <v>677.21007955475034</v>
      </c>
      <c r="K29" s="501">
        <f ca="1">K47</f>
        <v>107.90594328810735</v>
      </c>
      <c r="L29" s="498"/>
      <c r="M29" s="502">
        <f ca="1">0.5*m_vide*K29^2</f>
        <v>29580.8010424149</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13.013956736189286</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100.05986076463363</v>
      </c>
      <c r="D33" s="132">
        <f ca="1">IF(V_satellite&lt;&gt;0,Alt_sat/V_satellite,0)</f>
        <v>83.250680412421204</v>
      </c>
      <c r="H33" s="625" t="str">
        <f>IF(Lang="Français","Pour localiser la fusée","To locate the rocket")</f>
        <v>Pour localiser la fusée</v>
      </c>
      <c r="I33" s="625"/>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111.25986076463363</v>
      </c>
      <c r="D34" s="132">
        <f ca="1">T_satellite+Dt_satellite</f>
        <v>87.950680412421207</v>
      </c>
      <c r="F34" s="625" t="str">
        <f>IF(Lang="Français","Couleur fuselage/coiffe","Body/Nose color")</f>
        <v>Couleur fuselage/coiffe</v>
      </c>
      <c r="G34" s="625"/>
      <c r="H34" s="621" t="s">
        <v>266</v>
      </c>
      <c r="I34" s="622"/>
      <c r="J34" s="1"/>
      <c r="K34" s="1"/>
      <c r="L34" s="1"/>
      <c r="M34" s="1"/>
      <c r="N34" s="394"/>
    </row>
    <row r="35" spans="1:16" x14ac:dyDescent="0.2">
      <c r="A35" s="74"/>
      <c r="B35" s="133" t="str">
        <f>IF(Lang="Français","Déport latéral",IF(Lang="English","Lateral shift",""))</f>
        <v>Déport latéral</v>
      </c>
      <c r="C35" s="151">
        <f ca="1">Alt_para*V_vent/V_para</f>
        <v>500.2993038231682</v>
      </c>
      <c r="D35" s="151">
        <f ca="1">IF(V_satellite&lt;&gt;0,Alt_sat*V_vent_sat/V_satellite,0)</f>
        <v>416.25340206210598</v>
      </c>
      <c r="F35" s="625" t="str">
        <f>IF(Lang="Français","Couleur parachute fusée","Rocket parachute color")</f>
        <v>Couleur parachute fusée</v>
      </c>
      <c r="G35" s="625"/>
      <c r="H35" s="621" t="s">
        <v>267</v>
      </c>
      <c r="I35" s="622"/>
      <c r="J35"/>
      <c r="K35"/>
      <c r="L35"/>
      <c r="M35"/>
      <c r="N35" s="394" t="str">
        <f>IF(Lang="Français","fichier initial","Initial file")</f>
        <v>fichier initial</v>
      </c>
      <c r="P35"/>
    </row>
    <row r="36" spans="1:16" x14ac:dyDescent="0.2">
      <c r="A36" s="59"/>
      <c r="F36" s="625" t="str">
        <f>IF(Lang="Français","Couleur parachute satellite","Satellite parachute color")</f>
        <v>Couleur parachute satellite</v>
      </c>
      <c r="G36" s="625"/>
      <c r="H36" s="629" t="s">
        <v>158</v>
      </c>
      <c r="I36" s="629"/>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566</v>
      </c>
    </row>
    <row r="40" spans="1:16" x14ac:dyDescent="0.2">
      <c r="A40" s="626" t="str">
        <f>IF(Lang="Français","Calcul de la surface d'un parachute","Parachute surface calculation")</f>
        <v>Calcul de la surface d'un parachute</v>
      </c>
      <c r="B40" s="627"/>
      <c r="C40" s="627"/>
      <c r="D40" s="628"/>
      <c r="F40" s="626" t="str">
        <f>IF(Lang="Français","Résultats détaillés","Detailled results")</f>
        <v>Résultats détaillés</v>
      </c>
      <c r="G40" s="628"/>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598" t="str">
        <f>IF(Lang="Français","Décollage",IF(Lang="English","Lift-Off",""))</f>
        <v>Décollage</v>
      </c>
      <c r="G42" s="598"/>
      <c r="H42" s="150">
        <v>0</v>
      </c>
      <c r="I42" s="150">
        <v>497.16938386972515</v>
      </c>
      <c r="J42" s="150">
        <v>100.55190764607381</v>
      </c>
      <c r="K42" s="150">
        <v>176.71085285003218</v>
      </c>
      <c r="L42" s="148" t="s">
        <v>14</v>
      </c>
      <c r="M42" s="149">
        <f>Beta_rampe</f>
        <v>77.775282912698117</v>
      </c>
    </row>
    <row r="43" spans="1:16" x14ac:dyDescent="0.2">
      <c r="A43" s="161"/>
      <c r="B43" s="166" t="str">
        <f>IF(Lang="Français","Bord   'a'","Side length 'a'")</f>
        <v>Bord   'a'</v>
      </c>
      <c r="D43" s="162"/>
      <c r="F43" s="599" t="str">
        <f>IF(Lang="Français","Sortie de Rampe",IF(Lang="English","Launch-Pad Exit",""))</f>
        <v>Sortie de Rampe</v>
      </c>
      <c r="G43" s="599"/>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599" t="str">
        <f>IF(Lang="Français","Vit max &amp; Acc max",IF(Lang="English","Max Velocity &amp; Acc",""))</f>
        <v>Vit max &amp; Acc max</v>
      </c>
      <c r="G44" s="599"/>
      <c r="H44" s="115" t="s">
        <v>14</v>
      </c>
      <c r="I44" s="115" t="s">
        <v>14</v>
      </c>
      <c r="J44" s="115" t="s">
        <v>14</v>
      </c>
      <c r="K44" s="117">
        <f ca="1">MAX(vit_xz)</f>
        <v>176.71085285003218</v>
      </c>
      <c r="L44" s="118">
        <f ca="1">MAX(acc_xz)</f>
        <v>31.650091071121114</v>
      </c>
      <c r="M44" s="116" t="s">
        <v>14</v>
      </c>
    </row>
    <row r="45" spans="1:16" x14ac:dyDescent="0.2">
      <c r="A45" s="161"/>
      <c r="B45" s="166" t="str">
        <f>IF(Lang="Français","Coté   'b'","Side width 'b'")</f>
        <v>Coté   'b'</v>
      </c>
      <c r="D45" s="162"/>
      <c r="F45" s="599" t="str">
        <f>IF(Lang="Français","Fin de Propulsion",IF(Lang="English","Motor Burn-Out",""))</f>
        <v>Fin de Propulsion</v>
      </c>
      <c r="G45" s="599"/>
      <c r="H45" s="116">
        <f ca="1">INDEX(t,MATCH("Fin de propulsion",Event,0))</f>
        <v>0.21000000000000005</v>
      </c>
      <c r="I45" s="119">
        <f ca="1">INDEX(pos_z,MATCH("Fin de propulsion",Event,0))</f>
        <v>532.75830628966264</v>
      </c>
      <c r="J45" s="119">
        <f ca="1">INDEX(pos_x,MATCH("Fin de propulsion",Event,0))</f>
        <v>108.30907276364751</v>
      </c>
      <c r="K45" s="119">
        <f ca="1">INDEX(vit_xz,MATCH("Fin de propulsion",Event,0))</f>
        <v>170.24731613953338</v>
      </c>
      <c r="L45" s="116">
        <f ca="1">INDEX(acc_xz,MATCH("Fin de propulsion",Event,0))</f>
        <v>30.073786090449317</v>
      </c>
      <c r="M45" s="116">
        <f ca="1">INDEX(BetaD,MATCH("Fin de propulsion",Event,0))</f>
        <v>77.63024137533003</v>
      </c>
    </row>
    <row r="46" spans="1:16" x14ac:dyDescent="0.2">
      <c r="A46" s="161"/>
      <c r="B46" s="168">
        <v>310</v>
      </c>
      <c r="D46" s="162"/>
      <c r="F46" s="599" t="s">
        <v>15</v>
      </c>
      <c r="G46" s="599"/>
      <c r="H46" s="118">
        <f ca="1">INDEX(t,MATCH("Apogée",Event,0))</f>
        <v>11.499999999999977</v>
      </c>
      <c r="I46" s="117">
        <f ca="1">INDEX(pos_z,MATCH("Apogée",Event,0))</f>
        <v>1302.888748799307</v>
      </c>
      <c r="J46" s="120">
        <f ca="1">INDEX(pos_x,MATCH("Apogée",Event,0))</f>
        <v>393.12278599832877</v>
      </c>
      <c r="K46" s="120">
        <f ca="1">INDEX(vit_xz,MATCH("Apogée",Event,0))</f>
        <v>20.589243348373724</v>
      </c>
      <c r="L46" s="116">
        <f ca="1">INDEX(acc_xz,MATCH("Apogée",Event,0))</f>
        <v>9.8392563528962551</v>
      </c>
      <c r="M46" s="121">
        <f ca="1">INDEX(BetaD,MATCH("Apogée",Event,0))</f>
        <v>2.5157135677856264</v>
      </c>
    </row>
    <row r="47" spans="1:16" x14ac:dyDescent="0.2">
      <c r="A47" s="161"/>
      <c r="B47" s="169" t="s">
        <v>9</v>
      </c>
      <c r="D47" s="162"/>
      <c r="F47" s="602" t="str">
        <f>IF(Lang="Français","Impact balistique",IF(Lang="English","Balistic Impact",""))</f>
        <v>Impact balistique</v>
      </c>
      <c r="G47" s="602"/>
      <c r="H47" s="116">
        <f ca="1">INDEX(t,MATCH("Impact balistique",Event,0))</f>
        <v>30.500000000000167</v>
      </c>
      <c r="I47" s="148" t="s">
        <v>16</v>
      </c>
      <c r="J47" s="117">
        <f ca="1">INDEX(pos_x,MATCH("Impact balistique",Event,0))</f>
        <v>677.21007955475034</v>
      </c>
      <c r="K47" s="119">
        <f ca="1">INDEX(vit_xz,MATCH("Impact balistique",Event,0))</f>
        <v>107.90594328810735</v>
      </c>
      <c r="L47" s="116">
        <f ca="1">INDEX(acc_xz,MATCH("Impact balistique",Event,0))</f>
        <v>1.3942085801409727</v>
      </c>
      <c r="M47" s="116">
        <f ca="1">INDEX(BetaD,MATCH("Impact balistique",Event,0))</f>
        <v>-85.765504634732494</v>
      </c>
    </row>
    <row r="48" spans="1:16" x14ac:dyDescent="0.2">
      <c r="A48" s="161"/>
      <c r="B48" s="174">
        <f>(4*B44*B46+B44^2)/10^6</f>
        <v>0.48049999999999998</v>
      </c>
      <c r="D48" s="162"/>
      <c r="F48" s="604" t="str">
        <f>IF(Lang="Français","Ouverture parachute fusée",IF(Lang="English","Rocket parachute opening",""))</f>
        <v>Ouverture parachute fusée</v>
      </c>
      <c r="G48" s="604"/>
      <c r="H48" s="122">
        <f>T_para</f>
        <v>11.2</v>
      </c>
      <c r="I48" s="123">
        <f ca="1">INDEX(pos_z,MATCH("Para",Event_para,0))</f>
        <v>1302.1746990200659</v>
      </c>
      <c r="J48" s="123">
        <f ca="1">INDEX(pos_x,MATCH("Para",Event_para,0))</f>
        <v>386.93945043660966</v>
      </c>
      <c r="K48" s="123">
        <f ca="1">INDEX(vit_xz,MATCH("Para",Event_para,0))</f>
        <v>21.010504726212883</v>
      </c>
      <c r="L48" s="122">
        <f ca="1">INDEX(acc_xz,MATCH("Para",Event_para,0))</f>
        <v>9.8810148358461642</v>
      </c>
      <c r="M48" s="124">
        <f ca="1">INDEX(BetaD,MATCH("Para",Event_para,0))</f>
        <v>10.581996499540358</v>
      </c>
    </row>
    <row r="49" spans="1:13" x14ac:dyDescent="0.2">
      <c r="A49" s="161"/>
      <c r="D49" s="162"/>
      <c r="F49" s="603" t="str">
        <f>IF(Lang="Français","Impact fusée sous para.",IF(Lang="English","Impact of rocket with para. ",""))</f>
        <v>Impact fusée sous para.</v>
      </c>
      <c r="G49" s="603"/>
      <c r="H49" s="125">
        <f ca="1">T_para+Dt_para</f>
        <v>111.25986076463363</v>
      </c>
      <c r="I49" s="127" t="s">
        <v>16</v>
      </c>
      <c r="J49" s="126" t="str">
        <f ca="1">CONCATENATE(TEXT(X_para-Dx_para,"0")," | ",TEXT(X_para+Dx_para,"0"))</f>
        <v>-113 | 887</v>
      </c>
      <c r="K49" s="126">
        <f ca="1">V_para</f>
        <v>13.013956736189286</v>
      </c>
      <c r="L49" s="128">
        <f>g</f>
        <v>9.81</v>
      </c>
      <c r="M49" s="128" t="s">
        <v>14</v>
      </c>
    </row>
    <row r="50" spans="1:13" x14ac:dyDescent="0.2">
      <c r="A50" s="161"/>
      <c r="D50" s="162"/>
      <c r="F50" s="600" t="str">
        <f>IF(Lang="Français","Largage du satellite",IF(Lang="English","Satellite separation",""))</f>
        <v>Largage du satellite</v>
      </c>
      <c r="G50" s="601"/>
      <c r="H50" s="122">
        <f>IF(T_satellite&lt;&gt;0,T_satellite,"")</f>
        <v>4.7</v>
      </c>
      <c r="I50" s="123">
        <f ca="1">IF(T_satellite&lt;&gt;0,INDEX(pos_z,MATCH("Satellite",Event_sat,0)),"")</f>
        <v>1053.5841993715178</v>
      </c>
      <c r="J50" s="129">
        <f ca="1">IF(T_satellite&lt;&gt;0,INDEX(pos_x,MATCH("Satellite",Event_sat,0)),"")</f>
        <v>241.84890966156186</v>
      </c>
      <c r="K50" s="123">
        <f ca="1">IF(T_satellite&lt;&gt;0,INDEX(vit_xz,MATCH("Satellite",Event_sat,0)),"")</f>
        <v>80.899547236510557</v>
      </c>
      <c r="L50" s="122">
        <f ca="1">IF(T_satellite&lt;&gt;0,INDEX(acc_xz,MATCH("Satellite",Event_sat,0)),"")</f>
        <v>14.173519653671047</v>
      </c>
      <c r="M50" s="124">
        <f ca="1">IF(T_satellite&lt;&gt;0,INDEX(BetaD,MATCH("Satellite",Event_sat,0)),"")</f>
        <v>71.885325502477713</v>
      </c>
    </row>
    <row r="51" spans="1:13" x14ac:dyDescent="0.2">
      <c r="A51" s="161"/>
      <c r="B51" s="166" t="str">
        <f>IF(Lang="Français","Rayon exterieur","Half-diameter ext")</f>
        <v>Rayon exterieur</v>
      </c>
      <c r="D51" s="162"/>
      <c r="F51" s="596" t="str">
        <f>IF(Lang="Français","Impact du satellite",IF(Lang="English","Satellite impact",""))</f>
        <v>Impact du satellite</v>
      </c>
      <c r="G51" s="597"/>
      <c r="H51" s="125">
        <f ca="1">IF(T_satellite&lt;&gt;0,T_satellite+Dt_satellite,"")</f>
        <v>87.950680412421207</v>
      </c>
      <c r="I51" s="130" t="str">
        <f>IF(T_satellite&lt;&gt;0,"~0","")</f>
        <v>~0</v>
      </c>
      <c r="J51" s="130" t="str">
        <f ca="1">IF(T_satellite&lt;&gt;0,CONCATENATE(TEXT(X_satellite-Dx_sat,"0")," | ",TEXT(X_satellite+Dx_sat,"0")),"")</f>
        <v>-174 | 658</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558</v>
      </c>
    </row>
    <row r="105" spans="2:9" x14ac:dyDescent="0.2">
      <c r="B105" s="1" t="s">
        <v>120</v>
      </c>
      <c r="F105" s="477">
        <f ca="1">Combustion+Depotage-9</f>
        <v>-9</v>
      </c>
      <c r="G105" s="478" t="s">
        <v>409</v>
      </c>
      <c r="I105" s="1" t="s">
        <v>559</v>
      </c>
    </row>
    <row r="106" spans="2:9" x14ac:dyDescent="0.2">
      <c r="B106" s="1" t="s">
        <v>121</v>
      </c>
      <c r="F106" s="477">
        <f ca="1">Combustion+Depotage-7</f>
        <v>-7</v>
      </c>
      <c r="G106" s="478" t="s">
        <v>410</v>
      </c>
      <c r="I106" s="1" t="s">
        <v>560</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11.2</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1302.888748799307</v>
      </c>
      <c r="C121" s="216">
        <f ca="1">MAX(Altitude_culmi,Portee_balistique)</f>
        <v>1302.888748799307</v>
      </c>
    </row>
    <row r="123" spans="2:3" x14ac:dyDescent="0.2">
      <c r="B123" s="210" t="s">
        <v>49</v>
      </c>
      <c r="C123" s="211" t="s">
        <v>45</v>
      </c>
    </row>
    <row r="124" spans="2:3" x14ac:dyDescent="0.2">
      <c r="B124" s="217">
        <f ca="1">X_para</f>
        <v>386.93945043660966</v>
      </c>
      <c r="C124" s="214">
        <f ca="1">Alt_para</f>
        <v>1302.1746990200659</v>
      </c>
    </row>
    <row r="125" spans="2:3" x14ac:dyDescent="0.2">
      <c r="B125" s="217">
        <f ca="1">X_para</f>
        <v>386.93945043660966</v>
      </c>
      <c r="C125" s="214">
        <f ca="1">Alt_para/2</f>
        <v>651.08734951003294</v>
      </c>
    </row>
    <row r="126" spans="2:3" x14ac:dyDescent="0.2">
      <c r="B126" s="217">
        <f ca="1">X_para</f>
        <v>386.93945043660966</v>
      </c>
      <c r="C126" s="214">
        <v>0</v>
      </c>
    </row>
    <row r="127" spans="2:3" x14ac:dyDescent="0.2">
      <c r="B127" s="217">
        <f ca="1">X_para+Alt_para/40</f>
        <v>419.4938179121113</v>
      </c>
      <c r="C127" s="214">
        <f ca="1">Alt_para/20</f>
        <v>65.108734951003299</v>
      </c>
    </row>
    <row r="128" spans="2:3" x14ac:dyDescent="0.2">
      <c r="B128" s="217">
        <f ca="1">X_para</f>
        <v>386.93945043660966</v>
      </c>
      <c r="C128" s="214">
        <v>0</v>
      </c>
    </row>
    <row r="129" spans="2:6" x14ac:dyDescent="0.2">
      <c r="B129" s="217">
        <f ca="1">X_para-Alt_para/40</f>
        <v>354.38508296110803</v>
      </c>
      <c r="C129" s="214">
        <f ca="1">Alt_para/20</f>
        <v>65.108734951003299</v>
      </c>
    </row>
    <row r="130" spans="2:6" x14ac:dyDescent="0.2">
      <c r="B130" s="218">
        <f ca="1">X_para</f>
        <v>386.93945043660966</v>
      </c>
      <c r="C130" s="219">
        <v>0</v>
      </c>
    </row>
    <row r="131" spans="2:6" x14ac:dyDescent="0.2">
      <c r="B131" s="210" t="s">
        <v>48</v>
      </c>
      <c r="C131" s="211" t="s">
        <v>45</v>
      </c>
    </row>
    <row r="132" spans="2:6" x14ac:dyDescent="0.2">
      <c r="B132" s="213">
        <f>T_para</f>
        <v>11.2</v>
      </c>
      <c r="C132" s="214">
        <f ca="1">Alt_para</f>
        <v>1302.1746990200659</v>
      </c>
    </row>
    <row r="133" spans="2:6" x14ac:dyDescent="0.2">
      <c r="B133" s="213">
        <f ca="1">(B132+B134)/2</f>
        <v>61.229930382316816</v>
      </c>
      <c r="C133" s="214">
        <f ca="1">(C132+C134)/2</f>
        <v>651.08734951003294</v>
      </c>
      <c r="E133" s="232">
        <v>1</v>
      </c>
      <c r="F133" s="233" t="s">
        <v>175</v>
      </c>
    </row>
    <row r="134" spans="2:6" x14ac:dyDescent="0.2">
      <c r="B134" s="213">
        <f ca="1">H49</f>
        <v>111.25986076463363</v>
      </c>
      <c r="C134" s="214">
        <f>0</f>
        <v>0</v>
      </c>
      <c r="E134" s="161">
        <v>1</v>
      </c>
      <c r="F134" s="234" t="s">
        <v>176</v>
      </c>
    </row>
    <row r="135" spans="2:6" x14ac:dyDescent="0.2">
      <c r="B135" s="213">
        <f ca="1">H49+E133*sS/2*zZ_fus-E134*sS*tT_fus</f>
        <v>110.04188973056289</v>
      </c>
      <c r="C135" s="214">
        <f ca="1">Alt_para-V_para*(H49-T_para)+E133*sS*Altitude_culmi/H49*zZ_fus+E134*sS/2*Altitude_culmi/H49*tT_fus</f>
        <v>51.777017277696082</v>
      </c>
      <c r="E135" s="161"/>
      <c r="F135" s="241" t="s">
        <v>177</v>
      </c>
    </row>
    <row r="136" spans="2:6" x14ac:dyDescent="0.2">
      <c r="B136" s="213">
        <f ca="1">H49</f>
        <v>111.25986076463363</v>
      </c>
      <c r="C136" s="214">
        <f ca="1">Alt_para-V_para*(H49-T_para)</f>
        <v>0</v>
      </c>
      <c r="E136" s="235" t="s">
        <v>172</v>
      </c>
      <c r="F136" s="236">
        <f ca="1">T_balistique/10</f>
        <v>3.0500000000000167</v>
      </c>
    </row>
    <row r="137" spans="2:6" x14ac:dyDescent="0.2">
      <c r="B137" s="213">
        <f ca="1">H49-E133*sS/2*zZ_fus-E134*sS*tT_fus</f>
        <v>106.99188973056287</v>
      </c>
      <c r="C137" s="214">
        <f ca="1">Alt_para-V_para*(H49-T_para)+E133*sS*Altitude_culmi/H49*zZ_fus-E134*sS/2*Altitude_culmi/H49*tT_fus</f>
        <v>19.655944376720633</v>
      </c>
      <c r="E137" s="235" t="s">
        <v>173</v>
      </c>
      <c r="F137" s="236">
        <f ca="1">(H49-T_para)/H49</f>
        <v>0.89933476526909184</v>
      </c>
    </row>
    <row r="138" spans="2:6" x14ac:dyDescent="0.2">
      <c r="B138" s="215">
        <f ca="1">H49</f>
        <v>111.25986076463363</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0.84590163934426321</v>
      </c>
    </row>
    <row r="155" spans="2:6" x14ac:dyDescent="0.2">
      <c r="B155" s="215" t="b">
        <f>IF(Nb_sat="1 satellite",H51)</f>
        <v>0</v>
      </c>
      <c r="C155" s="216" t="b">
        <f>IF(Nb_sat="1 satellite",0)</f>
        <v>0</v>
      </c>
      <c r="E155" s="237" t="s">
        <v>174</v>
      </c>
      <c r="F155" s="238">
        <f ca="1">V_satellite*(T_balistique-T_satellite)/Alt_sat</f>
        <v>0.30990737699905629</v>
      </c>
    </row>
    <row r="157" spans="2:6" x14ac:dyDescent="0.2">
      <c r="B157" s="210" t="s">
        <v>2</v>
      </c>
      <c r="C157" s="228" t="s">
        <v>29</v>
      </c>
      <c r="D157" s="211" t="s">
        <v>3</v>
      </c>
    </row>
    <row r="158" spans="2:6" x14ac:dyDescent="0.2">
      <c r="B158" s="231">
        <f>T_para/4</f>
        <v>2.8</v>
      </c>
      <c r="C158" s="82">
        <f ca="1">Alt_para/2</f>
        <v>651.08734951003294</v>
      </c>
      <c r="D158" s="214">
        <f ca="1">X_para/4</f>
        <v>96.734862609152415</v>
      </c>
    </row>
    <row r="159" spans="2:6" x14ac:dyDescent="0.2">
      <c r="B159" s="229">
        <f ca="1">Temps_culmi + (T_balistique-Temps_culmi)/2</f>
        <v>21.000000000000071</v>
      </c>
      <c r="C159" s="230">
        <f ca="1">Altitude_culmi/2</f>
        <v>651.4443743996535</v>
      </c>
      <c r="D159" s="216">
        <f ca="1">X_culmi+(Portee_balistique-X_culmi)*2/3</f>
        <v>582.51431503594313</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393.12278599832877</v>
      </c>
      <c r="E162" s="422"/>
      <c r="F162" s="423" t="s">
        <v>305</v>
      </c>
    </row>
    <row r="163" spans="2:6" x14ac:dyDescent="0.2">
      <c r="B163" s="231" t="e">
        <f ca="1">IF(AND(Altitude_culmi&gt;80, Altitude_culmi&lt;=350), 49, NA())</f>
        <v>#N/A</v>
      </c>
      <c r="C163" s="5">
        <v>23</v>
      </c>
      <c r="D163" s="82">
        <f t="shared" ca="1" si="0"/>
        <v>416.12278599832877</v>
      </c>
      <c r="E163" s="82"/>
      <c r="F163" s="214">
        <f t="shared" ref="F163:F178" ca="1" si="1">X_culmi-C162</f>
        <v>393.12278599832877</v>
      </c>
    </row>
    <row r="164" spans="2:6" x14ac:dyDescent="0.2">
      <c r="B164" s="231" t="e">
        <f ca="1">IF(AND(Altitude_culmi&gt;80, Altitude_culmi&lt;=350), 43, NA())</f>
        <v>#N/A</v>
      </c>
      <c r="C164" s="5">
        <v>23</v>
      </c>
      <c r="D164" s="82">
        <f t="shared" ca="1" si="0"/>
        <v>416.12278599832877</v>
      </c>
      <c r="E164" s="82"/>
      <c r="F164" s="214">
        <f t="shared" ca="1" si="1"/>
        <v>370.12278599832877</v>
      </c>
    </row>
    <row r="165" spans="2:6" x14ac:dyDescent="0.2">
      <c r="B165" s="231" t="e">
        <f ca="1">IF(AND(Altitude_culmi&gt;80, Altitude_culmi&lt;=350), 43, NA())</f>
        <v>#N/A</v>
      </c>
      <c r="C165" s="5">
        <v>0</v>
      </c>
      <c r="D165" s="82">
        <f t="shared" ca="1" si="0"/>
        <v>393.12278599832877</v>
      </c>
      <c r="E165" s="82"/>
      <c r="F165" s="214">
        <f t="shared" ca="1" si="1"/>
        <v>370.12278599832877</v>
      </c>
    </row>
    <row r="166" spans="2:6" x14ac:dyDescent="0.2">
      <c r="B166" s="231" t="e">
        <f ca="1">IF(AND(Altitude_culmi&gt;80, Altitude_culmi&lt;=350), 43, NA())</f>
        <v>#N/A</v>
      </c>
      <c r="C166" s="5">
        <v>23</v>
      </c>
      <c r="D166" s="82">
        <f t="shared" ca="1" si="0"/>
        <v>416.12278599832877</v>
      </c>
      <c r="E166" s="82"/>
      <c r="F166" s="214">
        <f t="shared" ca="1" si="1"/>
        <v>393.12278599832877</v>
      </c>
    </row>
    <row r="167" spans="2:6" x14ac:dyDescent="0.2">
      <c r="B167" s="231" t="e">
        <f ca="1">IF(AND(Altitude_culmi&gt;80, Altitude_culmi&lt;=350), 0.5, NA())</f>
        <v>#N/A</v>
      </c>
      <c r="C167" s="5">
        <v>23</v>
      </c>
      <c r="D167" s="82">
        <f t="shared" ca="1" si="0"/>
        <v>416.12278599832877</v>
      </c>
      <c r="E167" s="82"/>
      <c r="F167" s="214">
        <f t="shared" ca="1" si="1"/>
        <v>370.12278599832877</v>
      </c>
    </row>
    <row r="168" spans="2:6" x14ac:dyDescent="0.2">
      <c r="B168" s="231" t="e">
        <f ca="1">IF(AND(Altitude_culmi&gt;80, Altitude_culmi&lt;=350), 0.5, NA())</f>
        <v>#N/A</v>
      </c>
      <c r="C168" s="5">
        <v>8</v>
      </c>
      <c r="D168" s="82">
        <f t="shared" ca="1" si="0"/>
        <v>401.12278599832877</v>
      </c>
      <c r="E168" s="82"/>
      <c r="F168" s="214">
        <f t="shared" ca="1" si="1"/>
        <v>370.12278599832877</v>
      </c>
    </row>
    <row r="169" spans="2:6" x14ac:dyDescent="0.2">
      <c r="B169" s="231" t="e">
        <f ca="1">IF(AND(Altitude_culmi&gt;80, Altitude_culmi&lt;=350), 27, NA())</f>
        <v>#N/A</v>
      </c>
      <c r="C169" s="5">
        <v>8</v>
      </c>
      <c r="D169" s="82">
        <f t="shared" ca="1" si="0"/>
        <v>401.12278599832877</v>
      </c>
      <c r="E169" s="82"/>
      <c r="F169" s="214">
        <f t="shared" ca="1" si="1"/>
        <v>385.12278599832877</v>
      </c>
    </row>
    <row r="170" spans="2:6" x14ac:dyDescent="0.2">
      <c r="B170" s="231" t="e">
        <f ca="1">IF(AND(Altitude_culmi&gt;80, Altitude_culmi&lt;=350), 27, NA())</f>
        <v>#N/A</v>
      </c>
      <c r="C170" s="5">
        <v>23</v>
      </c>
      <c r="D170" s="82">
        <f t="shared" ca="1" si="0"/>
        <v>416.12278599832877</v>
      </c>
      <c r="E170" s="82"/>
      <c r="F170" s="214">
        <f t="shared" ca="1" si="1"/>
        <v>385.12278599832877</v>
      </c>
    </row>
    <row r="171" spans="2:6" x14ac:dyDescent="0.2">
      <c r="B171" s="231" t="e">
        <f ca="1">IF(AND(Altitude_culmi&gt;80, Altitude_culmi&lt;=350), 27, NA())</f>
        <v>#N/A</v>
      </c>
      <c r="C171" s="5">
        <v>8</v>
      </c>
      <c r="D171" s="82">
        <f t="shared" ca="1" si="0"/>
        <v>401.12278599832877</v>
      </c>
      <c r="E171" s="82"/>
      <c r="F171" s="214">
        <f t="shared" ca="1" si="1"/>
        <v>370.12278599832877</v>
      </c>
    </row>
    <row r="172" spans="2:6" x14ac:dyDescent="0.2">
      <c r="B172" s="231" t="e">
        <f ca="1">IF(AND(Altitude_culmi&gt;80, Altitude_culmi&lt;=350), 29, NA())</f>
        <v>#N/A</v>
      </c>
      <c r="C172" s="5">
        <v>7.6</v>
      </c>
      <c r="D172" s="82">
        <f t="shared" ca="1" si="0"/>
        <v>400.72278599832879</v>
      </c>
      <c r="E172" s="82"/>
      <c r="F172" s="214">
        <f t="shared" ca="1" si="1"/>
        <v>385.12278599832877</v>
      </c>
    </row>
    <row r="173" spans="2:6" x14ac:dyDescent="0.2">
      <c r="B173" s="231" t="e">
        <f ca="1">IF(AND(Altitude_culmi&gt;80, Altitude_culmi&lt;=350), 31, NA())</f>
        <v>#N/A</v>
      </c>
      <c r="C173" s="5">
        <v>6.8</v>
      </c>
      <c r="D173" s="82">
        <f t="shared" ca="1" si="0"/>
        <v>399.92278599832878</v>
      </c>
      <c r="E173" s="82"/>
      <c r="F173" s="214">
        <f t="shared" ca="1" si="1"/>
        <v>385.52278599832874</v>
      </c>
    </row>
    <row r="174" spans="2:6" x14ac:dyDescent="0.2">
      <c r="B174" s="231" t="e">
        <f ca="1">IF(AND(Altitude_culmi&gt;80, Altitude_culmi&lt;=350), 32, NA())</f>
        <v>#N/A</v>
      </c>
      <c r="C174" s="5">
        <v>6</v>
      </c>
      <c r="D174" s="82">
        <f t="shared" ca="1" si="0"/>
        <v>399.12278599832877</v>
      </c>
      <c r="E174" s="82"/>
      <c r="F174" s="214">
        <f t="shared" ca="1" si="1"/>
        <v>386.32278599832875</v>
      </c>
    </row>
    <row r="175" spans="2:6" x14ac:dyDescent="0.2">
      <c r="B175" s="231" t="e">
        <f ca="1">IF(AND(Altitude_culmi&gt;80, Altitude_culmi&lt;=350), 33, NA())</f>
        <v>#N/A</v>
      </c>
      <c r="C175" s="5">
        <v>5</v>
      </c>
      <c r="D175" s="82">
        <f t="shared" ca="1" si="0"/>
        <v>398.12278599832877</v>
      </c>
      <c r="E175" s="82"/>
      <c r="F175" s="214">
        <f t="shared" ca="1" si="1"/>
        <v>387.12278599832877</v>
      </c>
    </row>
    <row r="176" spans="2:6" x14ac:dyDescent="0.2">
      <c r="B176" s="231" t="e">
        <f ca="1">IF(AND(Altitude_culmi&gt;80, Altitude_culmi&lt;=350), 34, NA())</f>
        <v>#N/A</v>
      </c>
      <c r="C176" s="5">
        <v>3.8</v>
      </c>
      <c r="D176" s="82">
        <f t="shared" ca="1" si="0"/>
        <v>396.92278599832878</v>
      </c>
      <c r="E176" s="82"/>
      <c r="F176" s="214">
        <f t="shared" ca="1" si="1"/>
        <v>388.12278599832877</v>
      </c>
    </row>
    <row r="177" spans="2:6" x14ac:dyDescent="0.2">
      <c r="B177" s="229" t="e">
        <f ca="1">IF(AND(Altitude_culmi&gt;80, Altitude_culmi&lt;=350), 35, NA())</f>
        <v>#N/A</v>
      </c>
      <c r="C177" s="421">
        <v>0</v>
      </c>
      <c r="D177" s="230">
        <f t="shared" ca="1" si="0"/>
        <v>393.12278599832877</v>
      </c>
      <c r="E177" s="82"/>
      <c r="F177" s="214">
        <f t="shared" ca="1" si="1"/>
        <v>389.32278599832875</v>
      </c>
    </row>
    <row r="178" spans="2:6" x14ac:dyDescent="0.2">
      <c r="E178" s="230"/>
      <c r="F178" s="216">
        <f t="shared" ca="1" si="1"/>
        <v>393.12278599832877</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393.12278599832877</v>
      </c>
      <c r="E180" s="228"/>
      <c r="F180" s="211" t="s">
        <v>308</v>
      </c>
    </row>
    <row r="181" spans="2:6" x14ac:dyDescent="0.2">
      <c r="B181" s="231">
        <f ca="1">IF(Altitude_culmi&gt;350, 300, NA())</f>
        <v>300</v>
      </c>
      <c r="C181" s="5">
        <v>0</v>
      </c>
      <c r="D181" s="82">
        <f t="shared" ca="1" si="2"/>
        <v>393.12278599832877</v>
      </c>
      <c r="E181" s="82"/>
      <c r="F181" s="214">
        <f t="shared" ref="F181:F201" ca="1" si="3">X_culmi-C180</f>
        <v>393.12278599832877</v>
      </c>
    </row>
    <row r="182" spans="2:6" x14ac:dyDescent="0.2">
      <c r="B182" s="231">
        <f ca="1">IF(Altitude_culmi&gt;350, 280, NA())</f>
        <v>280</v>
      </c>
      <c r="C182" s="5">
        <v>10</v>
      </c>
      <c r="D182" s="82">
        <f t="shared" ca="1" si="2"/>
        <v>403.12278599832877</v>
      </c>
      <c r="E182" s="82"/>
      <c r="F182" s="214">
        <f t="shared" ca="1" si="3"/>
        <v>393.12278599832877</v>
      </c>
    </row>
    <row r="183" spans="2:6" x14ac:dyDescent="0.2">
      <c r="B183" s="231">
        <f ca="1">IF(Altitude_culmi&gt;350, 280, NA())</f>
        <v>280</v>
      </c>
      <c r="C183" s="5">
        <v>0</v>
      </c>
      <c r="D183" s="82">
        <f t="shared" ca="1" si="2"/>
        <v>393.12278599832877</v>
      </c>
      <c r="E183" s="82"/>
      <c r="F183" s="214">
        <f t="shared" ca="1" si="3"/>
        <v>383.12278599832877</v>
      </c>
    </row>
    <row r="184" spans="2:6" x14ac:dyDescent="0.2">
      <c r="B184" s="231">
        <f ca="1">IF(Altitude_culmi&gt;350, 280, NA())</f>
        <v>280</v>
      </c>
      <c r="C184" s="5">
        <v>10</v>
      </c>
      <c r="D184" s="82">
        <f t="shared" ca="1" si="2"/>
        <v>403.12278599832877</v>
      </c>
      <c r="E184" s="82"/>
      <c r="F184" s="214">
        <f t="shared" ca="1" si="3"/>
        <v>393.12278599832877</v>
      </c>
    </row>
    <row r="185" spans="2:6" x14ac:dyDescent="0.2">
      <c r="B185" s="231">
        <f ca="1">IF(Altitude_culmi&gt;350, 200, NA())</f>
        <v>200</v>
      </c>
      <c r="C185" s="5">
        <v>13</v>
      </c>
      <c r="D185" s="82">
        <f t="shared" ca="1" si="2"/>
        <v>406.12278599832877</v>
      </c>
      <c r="E185" s="82"/>
      <c r="F185" s="214">
        <f t="shared" ca="1" si="3"/>
        <v>383.12278599832877</v>
      </c>
    </row>
    <row r="186" spans="2:6" x14ac:dyDescent="0.2">
      <c r="B186" s="231">
        <f ca="1">IF(Altitude_culmi&gt;350, 160, NA())</f>
        <v>160</v>
      </c>
      <c r="C186" s="5">
        <v>17</v>
      </c>
      <c r="D186" s="82">
        <f t="shared" ca="1" si="2"/>
        <v>410.12278599832877</v>
      </c>
      <c r="E186" s="82"/>
      <c r="F186" s="214">
        <f t="shared" ca="1" si="3"/>
        <v>380.12278599832877</v>
      </c>
    </row>
    <row r="187" spans="2:6" x14ac:dyDescent="0.2">
      <c r="B187" s="231">
        <f ca="1">IF(Altitude_culmi&gt;350, 115, NA())</f>
        <v>115</v>
      </c>
      <c r="C187" s="5">
        <v>20</v>
      </c>
      <c r="D187" s="82">
        <f t="shared" ca="1" si="2"/>
        <v>413.12278599832877</v>
      </c>
      <c r="E187" s="82"/>
      <c r="F187" s="214">
        <f t="shared" ca="1" si="3"/>
        <v>376.12278599832877</v>
      </c>
    </row>
    <row r="188" spans="2:6" x14ac:dyDescent="0.2">
      <c r="B188" s="231">
        <f ca="1">IF(Altitude_culmi&gt;350, 90, NA())</f>
        <v>90</v>
      </c>
      <c r="C188" s="5">
        <v>25</v>
      </c>
      <c r="D188" s="82">
        <f t="shared" ca="1" si="2"/>
        <v>418.12278599832877</v>
      </c>
      <c r="E188" s="82"/>
      <c r="F188" s="214">
        <f t="shared" ca="1" si="3"/>
        <v>373.12278599832877</v>
      </c>
    </row>
    <row r="189" spans="2:6" x14ac:dyDescent="0.2">
      <c r="B189" s="231">
        <f ca="1">IF(Altitude_culmi&gt;350, 57, NA())</f>
        <v>57</v>
      </c>
      <c r="C189" s="5">
        <v>30</v>
      </c>
      <c r="D189" s="82">
        <f t="shared" ca="1" si="2"/>
        <v>423.12278599832877</v>
      </c>
      <c r="E189" s="82"/>
      <c r="F189" s="214">
        <f t="shared" ca="1" si="3"/>
        <v>368.12278599832877</v>
      </c>
    </row>
    <row r="190" spans="2:6" x14ac:dyDescent="0.2">
      <c r="B190" s="231">
        <f ca="1">IF(Altitude_culmi&gt;350, 40, NA())</f>
        <v>40</v>
      </c>
      <c r="C190" s="5">
        <v>36</v>
      </c>
      <c r="D190" s="82">
        <f t="shared" ca="1" si="2"/>
        <v>429.12278599832877</v>
      </c>
      <c r="E190" s="82"/>
      <c r="F190" s="214">
        <f t="shared" ca="1" si="3"/>
        <v>363.12278599832877</v>
      </c>
    </row>
    <row r="191" spans="2:6" x14ac:dyDescent="0.2">
      <c r="B191" s="231">
        <f ca="1">IF(Altitude_culmi&gt;350, 20, NA())</f>
        <v>20</v>
      </c>
      <c r="C191" s="5">
        <v>48</v>
      </c>
      <c r="D191" s="82">
        <f t="shared" ca="1" si="2"/>
        <v>441.12278599832877</v>
      </c>
      <c r="E191" s="82"/>
      <c r="F191" s="214">
        <f t="shared" ca="1" si="3"/>
        <v>357.12278599832877</v>
      </c>
    </row>
    <row r="192" spans="2:6" x14ac:dyDescent="0.2">
      <c r="B192" s="231">
        <f ca="1">IF(Altitude_culmi&gt;350, 0.5, NA())</f>
        <v>0.5</v>
      </c>
      <c r="C192" s="5">
        <v>62</v>
      </c>
      <c r="D192" s="82">
        <f t="shared" ca="1" si="2"/>
        <v>455.12278599832877</v>
      </c>
      <c r="E192" s="82"/>
      <c r="F192" s="214">
        <f t="shared" ca="1" si="3"/>
        <v>345.12278599832877</v>
      </c>
    </row>
    <row r="193" spans="2:6" x14ac:dyDescent="0.2">
      <c r="B193" s="231">
        <f ca="1">IF(Altitude_culmi&gt;350, 0.5, NA())</f>
        <v>0.5</v>
      </c>
      <c r="C193" s="5">
        <v>37</v>
      </c>
      <c r="D193" s="82">
        <f t="shared" ca="1" si="2"/>
        <v>430.12278599832877</v>
      </c>
      <c r="E193" s="82"/>
      <c r="F193" s="214">
        <f t="shared" ca="1" si="3"/>
        <v>331.12278599832877</v>
      </c>
    </row>
    <row r="194" spans="2:6" x14ac:dyDescent="0.2">
      <c r="B194" s="231">
        <f ca="1">IF(Altitude_culmi&gt;350, 15, NA())</f>
        <v>15</v>
      </c>
      <c r="C194" s="5">
        <v>30</v>
      </c>
      <c r="D194" s="82">
        <f t="shared" ca="1" si="2"/>
        <v>423.12278599832877</v>
      </c>
      <c r="E194" s="82"/>
      <c r="F194" s="214">
        <f t="shared" ca="1" si="3"/>
        <v>356.12278599832877</v>
      </c>
    </row>
    <row r="195" spans="2:6" x14ac:dyDescent="0.2">
      <c r="B195" s="231">
        <f ca="1">IF(Altitude_culmi&gt;350, 30, NA())</f>
        <v>30</v>
      </c>
      <c r="C195" s="5">
        <v>15</v>
      </c>
      <c r="D195" s="82">
        <f t="shared" ca="1" si="2"/>
        <v>408.12278599832877</v>
      </c>
      <c r="E195" s="82"/>
      <c r="F195" s="214">
        <f t="shared" ca="1" si="3"/>
        <v>363.12278599832877</v>
      </c>
    </row>
    <row r="196" spans="2:6" x14ac:dyDescent="0.2">
      <c r="B196" s="231">
        <f ca="1">IF(Altitude_culmi&gt;350, 37, NA())</f>
        <v>37</v>
      </c>
      <c r="C196" s="5">
        <v>0</v>
      </c>
      <c r="D196" s="82">
        <f t="shared" ca="1" si="2"/>
        <v>393.12278599832877</v>
      </c>
      <c r="E196" s="82"/>
      <c r="F196" s="214">
        <f t="shared" ca="1" si="3"/>
        <v>378.12278599832877</v>
      </c>
    </row>
    <row r="197" spans="2:6" x14ac:dyDescent="0.2">
      <c r="B197" s="231">
        <f ca="1">IF(Altitude_culmi&gt;350, 67, NA())</f>
        <v>67</v>
      </c>
      <c r="C197" s="5">
        <v>0</v>
      </c>
      <c r="D197" s="82">
        <f t="shared" ca="1" si="2"/>
        <v>393.12278599832877</v>
      </c>
      <c r="E197" s="82"/>
      <c r="F197" s="214">
        <f t="shared" ca="1" si="3"/>
        <v>393.12278599832877</v>
      </c>
    </row>
    <row r="198" spans="2:6" x14ac:dyDescent="0.2">
      <c r="B198" s="231">
        <f ca="1">IF(Altitude_culmi&gt;350, 67, NA())</f>
        <v>67</v>
      </c>
      <c r="C198" s="5">
        <v>17</v>
      </c>
      <c r="D198" s="82">
        <f t="shared" ca="1" si="2"/>
        <v>410.12278599832877</v>
      </c>
      <c r="E198" s="82"/>
      <c r="F198" s="214">
        <f t="shared" ca="1" si="3"/>
        <v>393.12278599832877</v>
      </c>
    </row>
    <row r="199" spans="2:6" x14ac:dyDescent="0.2">
      <c r="B199" s="231">
        <f ca="1">IF(Altitude_culmi&gt;350, 100, NA())</f>
        <v>100</v>
      </c>
      <c r="C199" s="5">
        <v>11</v>
      </c>
      <c r="D199" s="82">
        <f t="shared" ca="1" si="2"/>
        <v>404.12278599832877</v>
      </c>
      <c r="E199" s="82"/>
      <c r="F199" s="214">
        <f t="shared" ca="1" si="3"/>
        <v>376.12278599832877</v>
      </c>
    </row>
    <row r="200" spans="2:6" x14ac:dyDescent="0.2">
      <c r="B200" s="229">
        <f ca="1">IF(Altitude_culmi&gt;350, 100, NA())</f>
        <v>100</v>
      </c>
      <c r="C200" s="421">
        <v>0</v>
      </c>
      <c r="D200" s="230">
        <f t="shared" ca="1" si="2"/>
        <v>393.12278599832877</v>
      </c>
      <c r="E200" s="82"/>
      <c r="F200" s="214">
        <f t="shared" ca="1" si="3"/>
        <v>382.12278599832877</v>
      </c>
    </row>
    <row r="201" spans="2:6" x14ac:dyDescent="0.2">
      <c r="E201" s="230"/>
      <c r="F201" s="216">
        <f t="shared" ca="1" si="3"/>
        <v>393.12278599832877</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C10:D10"/>
    <mergeCell ref="C5:D5"/>
    <mergeCell ref="C2:D3"/>
    <mergeCell ref="C7:D7"/>
    <mergeCell ref="C8:D8"/>
    <mergeCell ref="C9:D9"/>
    <mergeCell ref="C6:D6"/>
    <mergeCell ref="C4:D4"/>
    <mergeCell ref="H35:I35"/>
    <mergeCell ref="H34:I34"/>
    <mergeCell ref="F29:G29"/>
    <mergeCell ref="H33:I33"/>
    <mergeCell ref="A40:D40"/>
    <mergeCell ref="H36:I36"/>
    <mergeCell ref="F36:G36"/>
    <mergeCell ref="F35:G35"/>
    <mergeCell ref="F34:G34"/>
    <mergeCell ref="F40:G40"/>
    <mergeCell ref="C23:D23"/>
    <mergeCell ref="C18:D18"/>
    <mergeCell ref="F24:G24"/>
    <mergeCell ref="F28:G28"/>
    <mergeCell ref="F27:G27"/>
    <mergeCell ref="F25:G25"/>
    <mergeCell ref="F26:G26"/>
    <mergeCell ref="C16:D16"/>
    <mergeCell ref="C11:D11"/>
    <mergeCell ref="C20:D20"/>
    <mergeCell ref="C21:D21"/>
    <mergeCell ref="C12:D12"/>
    <mergeCell ref="C14:D14"/>
    <mergeCell ref="C15:D15"/>
    <mergeCell ref="C19:D19"/>
    <mergeCell ref="F51:G51"/>
    <mergeCell ref="F42:G42"/>
    <mergeCell ref="F43:G43"/>
    <mergeCell ref="F44:G44"/>
    <mergeCell ref="F45:G45"/>
    <mergeCell ref="F50:G50"/>
    <mergeCell ref="F46:G46"/>
    <mergeCell ref="F47:G47"/>
    <mergeCell ref="F49:G49"/>
    <mergeCell ref="F48:G48"/>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topLeftCell="A304"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Aucun (2e ét. inerte)</v>
      </c>
      <c r="B2" s="352">
        <f>VLOOKUP(A2,A26:B314,2,FALSE)</f>
        <v>309</v>
      </c>
      <c r="C2" s="363" t="s">
        <v>115</v>
      </c>
      <c r="D2" s="353">
        <f ca="1">INDIRECT(ADDRESS(B2,4))</f>
        <v>1E-3</v>
      </c>
      <c r="E2" s="363" t="s">
        <v>114</v>
      </c>
      <c r="F2" s="354">
        <f ca="1">INDIRECT(ADDRESS(B2,6))</f>
        <v>1.019367991845056</v>
      </c>
      <c r="G2" s="363" t="s">
        <v>56</v>
      </c>
      <c r="H2" s="355">
        <f ca="1">INDIRECT(ADDRESS(B2,8))</f>
        <v>1E-4</v>
      </c>
      <c r="I2" s="363" t="s">
        <v>273</v>
      </c>
      <c r="J2" s="356">
        <f ca="1">INDIRECT(ADDRESS(B2,10))</f>
        <v>1E-4</v>
      </c>
      <c r="K2" s="363" t="s">
        <v>58</v>
      </c>
      <c r="L2" s="355">
        <f ca="1">INDIRECT(ADDRESS(B2,12))</f>
        <v>0</v>
      </c>
      <c r="M2" s="363" t="s">
        <v>57</v>
      </c>
      <c r="N2" s="357">
        <f ca="1">INDIRECT(ADDRESS(B2,14))</f>
        <v>0</v>
      </c>
      <c r="O2" s="363" t="s">
        <v>59</v>
      </c>
      <c r="P2" s="357">
        <f ca="1">INDIRECT(ADDRESS(B2,16))</f>
        <v>0</v>
      </c>
      <c r="Q2" s="363" t="s">
        <v>60</v>
      </c>
      <c r="R2" s="357">
        <f ca="1">INDIRECT(ADDRESS(B2,18))</f>
        <v>0</v>
      </c>
      <c r="S2" s="363" t="s">
        <v>61</v>
      </c>
      <c r="T2" s="357">
        <f ca="1">INDIRECT(ADDRESS(B2,20))</f>
        <v>0</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0.1</v>
      </c>
      <c r="D3" s="365">
        <f t="shared" ca="1" si="0"/>
        <v>0.2</v>
      </c>
      <c r="E3" s="365">
        <f t="shared" ca="1" si="0"/>
        <v>1</v>
      </c>
      <c r="F3" s="365">
        <f t="shared" ca="1" si="0"/>
        <v>1</v>
      </c>
      <c r="G3" s="365">
        <f t="shared" ca="1" si="0"/>
        <v>1</v>
      </c>
      <c r="H3" s="365">
        <f t="shared" ca="1" si="0"/>
        <v>1</v>
      </c>
      <c r="I3" s="365">
        <f t="shared" ca="1" si="0"/>
        <v>1</v>
      </c>
      <c r="J3" s="365">
        <f t="shared" ca="1" si="0"/>
        <v>1</v>
      </c>
      <c r="K3" s="365">
        <f t="shared" ca="1" si="0"/>
        <v>1</v>
      </c>
      <c r="L3" s="365">
        <f t="shared" ca="1" si="0"/>
        <v>1</v>
      </c>
      <c r="M3" s="365">
        <f t="shared" ca="1" si="0"/>
        <v>1</v>
      </c>
      <c r="N3" s="365">
        <f t="shared" ca="1" si="0"/>
        <v>1</v>
      </c>
      <c r="O3" s="365">
        <f t="shared" ca="1" si="0"/>
        <v>1</v>
      </c>
      <c r="P3" s="365">
        <f t="shared" ca="1" si="0"/>
        <v>1</v>
      </c>
      <c r="Q3" s="365">
        <f t="shared" ca="1" si="0"/>
        <v>1</v>
      </c>
      <c r="R3" s="365">
        <f t="shared" ca="1" si="0"/>
        <v>1</v>
      </c>
      <c r="S3" s="365">
        <f t="shared" ca="1" si="0"/>
        <v>1</v>
      </c>
      <c r="T3" s="365">
        <f t="shared" ca="1" si="0"/>
        <v>1</v>
      </c>
      <c r="U3" s="365">
        <f t="shared" ca="1" si="0"/>
        <v>1</v>
      </c>
      <c r="V3" s="365">
        <f t="shared" ca="1" si="0"/>
        <v>1</v>
      </c>
      <c r="W3" s="365">
        <f t="shared" ca="1" si="0"/>
        <v>1</v>
      </c>
      <c r="X3" s="365">
        <f ca="1">INDIRECT(ADDRESS($B2+1,COLUMN(X3)))</f>
        <v>1</v>
      </c>
      <c r="Y3" s="366">
        <f t="shared" ca="1" si="0"/>
        <v>1000</v>
      </c>
    </row>
    <row r="4" spans="1:26" ht="13.5" thickBot="1" x14ac:dyDescent="0.25">
      <c r="A4" s="379" t="str">
        <f>IF(Lang="Français","Poussée (en N)","Thrust (N)")</f>
        <v>Poussée (en N)</v>
      </c>
      <c r="B4" s="367">
        <f t="shared" ref="B4:Y4" ca="1" si="1">INDIRECT(ADDRESS($B2+2,COLUMN(B3)))</f>
        <v>0</v>
      </c>
      <c r="C4" s="368">
        <f t="shared" ca="1" si="1"/>
        <v>0.01</v>
      </c>
      <c r="D4" s="368">
        <f t="shared" ca="1" si="1"/>
        <v>0</v>
      </c>
      <c r="E4" s="368">
        <f t="shared" ca="1" si="1"/>
        <v>0</v>
      </c>
      <c r="F4" s="368">
        <f t="shared" ca="1" si="1"/>
        <v>0</v>
      </c>
      <c r="G4" s="368">
        <f t="shared" ca="1" si="1"/>
        <v>0</v>
      </c>
      <c r="H4" s="368">
        <f t="shared" ca="1" si="1"/>
        <v>0</v>
      </c>
      <c r="I4" s="368">
        <f t="shared" ca="1" si="1"/>
        <v>0</v>
      </c>
      <c r="J4" s="368">
        <f t="shared" ca="1" si="1"/>
        <v>0</v>
      </c>
      <c r="K4" s="368">
        <f t="shared" ca="1" si="1"/>
        <v>0</v>
      </c>
      <c r="L4" s="368">
        <f t="shared" ca="1" si="1"/>
        <v>0</v>
      </c>
      <c r="M4" s="368">
        <f t="shared" ca="1" si="1"/>
        <v>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540</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538</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539</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543</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535</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544</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547</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537</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536</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548</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551</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549</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555</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550</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51" t="s">
        <v>276</v>
      </c>
      <c r="D316" s="652"/>
      <c r="F316" s="651" t="s">
        <v>181</v>
      </c>
      <c r="G316" s="652"/>
      <c r="H316" s="12"/>
      <c r="I316" s="651" t="s">
        <v>397</v>
      </c>
      <c r="J316" s="652"/>
      <c r="K316" s="12"/>
      <c r="L316" s="651" t="s">
        <v>182</v>
      </c>
      <c r="M316" s="652"/>
      <c r="O316" s="651" t="s">
        <v>396</v>
      </c>
      <c r="P316" s="652"/>
      <c r="R316" s="651" t="s">
        <v>118</v>
      </c>
      <c r="S316" s="652"/>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3" t="str">
        <f>A26</f>
        <v>H2O 1.5L 300g 6bar</v>
      </c>
      <c r="D317" s="644"/>
      <c r="F317" s="643" t="str">
        <f>A67</f>
        <v>µ-propu A8-3</v>
      </c>
      <c r="G317" s="644"/>
      <c r="H317" s="472"/>
      <c r="I317" s="641" t="str">
        <f>A148</f>
        <v>p29-1G 56F31</v>
      </c>
      <c r="J317" s="642"/>
      <c r="K317" s="472"/>
      <c r="L317" s="641" t="str">
        <f>A158</f>
        <v>p29-1G 57F59</v>
      </c>
      <c r="M317" s="642"/>
      <c r="O317" s="643" t="str">
        <f>A108</f>
        <v>p24-1G 24E22</v>
      </c>
      <c r="P317" s="644"/>
      <c r="R317" s="643" t="str">
        <f>A284</f>
        <v>Pro54-5G WT</v>
      </c>
      <c r="S317" s="644"/>
    </row>
    <row r="318" spans="1:25" x14ac:dyDescent="0.2">
      <c r="A318" s="398" t="str">
        <v>Barasinga (Pro54-5G C)</v>
      </c>
      <c r="C318" s="643" t="str">
        <f>A31</f>
        <v>H2O 1.5L 450g 6bar</v>
      </c>
      <c r="D318" s="644"/>
      <c r="F318" s="643" t="str">
        <f>A72</f>
        <v>µ-propu B4-4</v>
      </c>
      <c r="G318" s="644"/>
      <c r="H318" s="472"/>
      <c r="I318" s="641" t="str">
        <f>A153</f>
        <v>p29-1G 56F120</v>
      </c>
      <c r="J318" s="642"/>
      <c r="K318" s="472"/>
      <c r="L318" s="641" t="str">
        <f>A183</f>
        <v>p24-3G 74F85</v>
      </c>
      <c r="M318" s="642"/>
      <c r="O318" s="643" t="str">
        <f>A113</f>
        <v>p24-1G 25E75 (Rufina)</v>
      </c>
      <c r="P318" s="644"/>
      <c r="R318" s="643" t="str">
        <f>A279</f>
        <v>Barasinga (Pro54-5G C)</v>
      </c>
      <c r="S318" s="644"/>
    </row>
    <row r="319" spans="1:25" x14ac:dyDescent="0.2">
      <c r="A319" s="398" t="str">
        <v>Orignal (Pro75-3G C)</v>
      </c>
      <c r="C319" s="643" t="str">
        <f>A36</f>
        <v>H2O 1.5L 600g 6bar</v>
      </c>
      <c r="D319" s="644"/>
      <c r="F319" s="643" t="str">
        <f>A77</f>
        <v>µ-propu C6-3</v>
      </c>
      <c r="G319" s="644"/>
      <c r="H319" s="472"/>
      <c r="I319" s="641" t="str">
        <f>A158</f>
        <v>p29-1G 57F59</v>
      </c>
      <c r="J319" s="642"/>
      <c r="K319" s="472"/>
      <c r="L319" s="641" t="str">
        <f>A188</f>
        <v>p24-3G 75F51</v>
      </c>
      <c r="M319" s="642"/>
      <c r="O319" s="643" t="str">
        <f>A118</f>
        <v>p24-1G 26E31</v>
      </c>
      <c r="P319" s="644"/>
      <c r="R319" s="643" t="str">
        <f>A289</f>
        <v>Orignal (Pro75-3G C)</v>
      </c>
      <c r="S319" s="644"/>
    </row>
    <row r="320" spans="1:25" x14ac:dyDescent="0.2">
      <c r="A320" s="398" t="str">
        <v>Pro98-6G Green</v>
      </c>
      <c r="C320" s="643" t="str">
        <f>A41</f>
        <v>H2O 1.5L 750g 6bar</v>
      </c>
      <c r="D320" s="644"/>
      <c r="F320" s="643" t="str">
        <f>A82</f>
        <v>µ-propu C6-3 x2</v>
      </c>
      <c r="G320" s="644"/>
      <c r="H320" s="472"/>
      <c r="I320" s="641" t="str">
        <f>A183</f>
        <v>p24-3G 74F85</v>
      </c>
      <c r="J320" s="642"/>
      <c r="K320" s="472"/>
      <c r="L320" s="641" t="str">
        <f>A228</f>
        <v>p29-2G 116G126</v>
      </c>
      <c r="M320" s="642"/>
      <c r="O320" s="643" t="str">
        <f>A123</f>
        <v>p24-2G 50E51</v>
      </c>
      <c r="P320" s="644"/>
      <c r="R320" s="643" t="str">
        <f>A294</f>
        <v>Pro98-6G Green</v>
      </c>
      <c r="S320" s="644"/>
    </row>
    <row r="321" spans="1:19" x14ac:dyDescent="0.2">
      <c r="A321" s="398" t="str">
        <v xml:space="preserve"> </v>
      </c>
      <c r="C321" s="643" t="str">
        <f>A46</f>
        <v>H2O 2.0L 400g 6bar</v>
      </c>
      <c r="D321" s="644"/>
      <c r="F321" s="643" t="str">
        <f>A87</f>
        <v>µ-propu C6-3 x3</v>
      </c>
      <c r="G321" s="644"/>
      <c r="H321" s="472"/>
      <c r="I321" s="641" t="str">
        <f>A188</f>
        <v>p24-3G 75F51</v>
      </c>
      <c r="J321" s="642"/>
      <c r="K321" s="472"/>
      <c r="L321" s="641" t="str">
        <f>A198</f>
        <v>Pandora (Pro24-6G BS)</v>
      </c>
      <c r="M321" s="642"/>
      <c r="O321" s="643" t="str">
        <f>A128</f>
        <v>p24-1G 53E70</v>
      </c>
      <c r="P321" s="644"/>
      <c r="R321" s="643" t="s">
        <v>183</v>
      </c>
      <c r="S321" s="644"/>
    </row>
    <row r="322" spans="1:19" x14ac:dyDescent="0.2">
      <c r="A322" s="398" t="str">
        <v xml:space="preserve"> </v>
      </c>
      <c r="C322" s="643" t="str">
        <f>A51</f>
        <v>H2O 2.0L 600g 6bar</v>
      </c>
      <c r="D322" s="644"/>
      <c r="F322" s="643" t="s">
        <v>183</v>
      </c>
      <c r="G322" s="644"/>
      <c r="H322" s="472"/>
      <c r="I322" s="641" t="s">
        <v>183</v>
      </c>
      <c r="J322" s="642"/>
      <c r="K322" s="472"/>
      <c r="L322" s="643" t="str">
        <f>A92</f>
        <v>Klima D9-7</v>
      </c>
      <c r="M322" s="644"/>
      <c r="O322" s="643" t="str">
        <f>A133</f>
        <v>p29-1G 41F36</v>
      </c>
      <c r="P322" s="644"/>
      <c r="R322" s="643" t="s">
        <v>183</v>
      </c>
      <c r="S322" s="644"/>
    </row>
    <row r="323" spans="1:19" x14ac:dyDescent="0.2">
      <c r="A323" s="398" t="str">
        <v xml:space="preserve"> </v>
      </c>
      <c r="C323" s="643" t="str">
        <f>A56</f>
        <v>H2O 2.0L 800g 6bar</v>
      </c>
      <c r="D323" s="644"/>
      <c r="F323" s="643" t="s">
        <v>183</v>
      </c>
      <c r="G323" s="644"/>
      <c r="H323" s="472"/>
      <c r="I323" s="641" t="s">
        <v>183</v>
      </c>
      <c r="J323" s="642"/>
      <c r="K323" s="472"/>
      <c r="L323" s="643" t="str">
        <f>A97</f>
        <v>Klima D9-7 x2</v>
      </c>
      <c r="M323" s="644"/>
      <c r="O323" s="643" t="str">
        <f>A138</f>
        <v>p29-1G 51F36</v>
      </c>
      <c r="P323" s="644"/>
      <c r="R323" s="643" t="s">
        <v>183</v>
      </c>
      <c r="S323" s="644"/>
    </row>
    <row r="324" spans="1:19" x14ac:dyDescent="0.2">
      <c r="A324" s="398" t="str">
        <v xml:space="preserve"> </v>
      </c>
      <c r="C324" s="643" t="str">
        <f>A61</f>
        <v>H2O 2.0L 1000g 6bar</v>
      </c>
      <c r="D324" s="644"/>
      <c r="F324" s="643" t="s">
        <v>183</v>
      </c>
      <c r="G324" s="644"/>
      <c r="H324" s="472"/>
      <c r="I324" s="641" t="s">
        <v>183</v>
      </c>
      <c r="J324" s="642"/>
      <c r="K324" s="472"/>
      <c r="L324" s="643" t="str">
        <f>A102</f>
        <v>Klima D9-7 x3</v>
      </c>
      <c r="M324" s="644"/>
      <c r="O324" s="643" t="str">
        <f>A143</f>
        <v>p29-1G 55F29</v>
      </c>
      <c r="P324" s="644"/>
      <c r="R324" s="643" t="s">
        <v>183</v>
      </c>
      <c r="S324" s="644"/>
    </row>
    <row r="325" spans="1:19" x14ac:dyDescent="0.2">
      <c r="A325" s="398" t="str">
        <v xml:space="preserve"> </v>
      </c>
      <c r="C325" s="643" t="s">
        <v>183</v>
      </c>
      <c r="D325" s="644"/>
      <c r="F325" s="643" t="s">
        <v>183</v>
      </c>
      <c r="G325" s="644"/>
      <c r="H325" s="472"/>
      <c r="I325" s="641" t="s">
        <v>183</v>
      </c>
      <c r="J325" s="642"/>
      <c r="K325" s="472"/>
      <c r="L325" s="643" t="s">
        <v>183</v>
      </c>
      <c r="M325" s="644"/>
      <c r="O325" s="643" t="str">
        <f>A153</f>
        <v>p29-1G 56F120</v>
      </c>
      <c r="P325" s="644"/>
      <c r="R325" s="643" t="s">
        <v>183</v>
      </c>
      <c r="S325" s="644"/>
    </row>
    <row r="326" spans="1:19" x14ac:dyDescent="0.2">
      <c r="A326" s="398" t="str">
        <v xml:space="preserve"> </v>
      </c>
      <c r="C326" s="643" t="s">
        <v>183</v>
      </c>
      <c r="D326" s="644"/>
      <c r="F326" s="643" t="s">
        <v>183</v>
      </c>
      <c r="G326" s="644"/>
      <c r="H326" s="472"/>
      <c r="I326" s="641" t="s">
        <v>183</v>
      </c>
      <c r="J326" s="642"/>
      <c r="K326" s="472"/>
      <c r="L326" s="643" t="s">
        <v>183</v>
      </c>
      <c r="M326" s="644"/>
      <c r="O326" s="643" t="str">
        <f>A158</f>
        <v>p29-1G 57F59</v>
      </c>
      <c r="P326" s="644"/>
      <c r="R326" s="643" t="s">
        <v>183</v>
      </c>
      <c r="S326" s="644"/>
    </row>
    <row r="327" spans="1:19" x14ac:dyDescent="0.2">
      <c r="A327" s="398" t="str">
        <v xml:space="preserve"> </v>
      </c>
      <c r="C327" s="643" t="s">
        <v>183</v>
      </c>
      <c r="D327" s="644"/>
      <c r="F327" s="643" t="s">
        <v>183</v>
      </c>
      <c r="G327" s="644"/>
      <c r="H327" s="472"/>
      <c r="I327" s="641" t="s">
        <v>183</v>
      </c>
      <c r="J327" s="642"/>
      <c r="K327" s="472"/>
      <c r="L327" s="643" t="s">
        <v>183</v>
      </c>
      <c r="M327" s="644"/>
      <c r="O327" s="643" t="str">
        <f>A163</f>
        <v>p24-3G 60F50</v>
      </c>
      <c r="P327" s="644"/>
      <c r="R327" s="643" t="s">
        <v>183</v>
      </c>
      <c r="S327" s="644"/>
    </row>
    <row r="328" spans="1:19" x14ac:dyDescent="0.2">
      <c r="A328" s="398" t="str">
        <v xml:space="preserve"> </v>
      </c>
      <c r="C328" s="643" t="s">
        <v>183</v>
      </c>
      <c r="D328" s="644"/>
      <c r="F328" s="643" t="s">
        <v>183</v>
      </c>
      <c r="G328" s="644"/>
      <c r="H328" s="472"/>
      <c r="I328" s="641" t="s">
        <v>183</v>
      </c>
      <c r="J328" s="642"/>
      <c r="K328" s="472"/>
      <c r="L328" s="643" t="s">
        <v>183</v>
      </c>
      <c r="M328" s="644"/>
      <c r="O328" s="643" t="str">
        <f>A168</f>
        <v>p24-3G 68F79</v>
      </c>
      <c r="P328" s="644"/>
      <c r="R328" s="643" t="s">
        <v>183</v>
      </c>
      <c r="S328" s="644"/>
    </row>
    <row r="329" spans="1:19" x14ac:dyDescent="0.2">
      <c r="A329" s="398" t="str">
        <v xml:space="preserve"> </v>
      </c>
      <c r="C329" s="643" t="s">
        <v>183</v>
      </c>
      <c r="D329" s="644"/>
      <c r="F329" s="643" t="s">
        <v>183</v>
      </c>
      <c r="G329" s="644"/>
      <c r="H329" s="472"/>
      <c r="I329" s="641" t="s">
        <v>183</v>
      </c>
      <c r="J329" s="642"/>
      <c r="K329" s="472"/>
      <c r="L329" s="643" t="s">
        <v>183</v>
      </c>
      <c r="M329" s="644"/>
      <c r="O329" s="643" t="str">
        <f>A173</f>
        <v>p24-3G 68F240</v>
      </c>
      <c r="P329" s="644"/>
      <c r="R329" s="643" t="s">
        <v>183</v>
      </c>
      <c r="S329" s="644"/>
    </row>
    <row r="330" spans="1:19" x14ac:dyDescent="0.2">
      <c r="A330" s="398" t="str">
        <v xml:space="preserve"> </v>
      </c>
      <c r="C330" s="643" t="s">
        <v>183</v>
      </c>
      <c r="D330" s="644"/>
      <c r="F330" s="643" t="s">
        <v>183</v>
      </c>
      <c r="G330" s="644"/>
      <c r="H330" s="472"/>
      <c r="I330" s="641" t="s">
        <v>183</v>
      </c>
      <c r="J330" s="642"/>
      <c r="K330" s="472"/>
      <c r="L330" s="643" t="s">
        <v>183</v>
      </c>
      <c r="M330" s="644"/>
      <c r="O330" s="643" t="str">
        <f>A178</f>
        <v>p24-3G 73F30</v>
      </c>
      <c r="P330" s="644"/>
      <c r="R330" s="643" t="s">
        <v>183</v>
      </c>
      <c r="S330" s="644"/>
    </row>
    <row r="331" spans="1:19" x14ac:dyDescent="0.2">
      <c r="A331" s="398" t="str">
        <v xml:space="preserve"> </v>
      </c>
      <c r="C331" s="643" t="s">
        <v>183</v>
      </c>
      <c r="D331" s="644"/>
      <c r="F331" s="643" t="s">
        <v>183</v>
      </c>
      <c r="G331" s="644"/>
      <c r="H331" s="472"/>
      <c r="I331" s="649" t="s">
        <v>183</v>
      </c>
      <c r="J331" s="650"/>
      <c r="K331" s="472"/>
      <c r="L331" s="643" t="s">
        <v>183</v>
      </c>
      <c r="M331" s="644"/>
      <c r="O331" s="643" t="str">
        <f>A183</f>
        <v>p24-3G 74F85</v>
      </c>
      <c r="P331" s="644"/>
      <c r="R331" s="643" t="s">
        <v>183</v>
      </c>
      <c r="S331" s="644"/>
    </row>
    <row r="332" spans="1:19" x14ac:dyDescent="0.2">
      <c r="A332" s="462" t="str">
        <v xml:space="preserve"> </v>
      </c>
      <c r="C332" s="646" t="s">
        <v>183</v>
      </c>
      <c r="D332" s="647"/>
      <c r="F332" s="646" t="s">
        <v>183</v>
      </c>
      <c r="G332" s="647"/>
      <c r="H332" s="472"/>
      <c r="I332" s="646" t="s">
        <v>183</v>
      </c>
      <c r="J332" s="647"/>
      <c r="K332" s="472"/>
      <c r="L332" s="646" t="s">
        <v>183</v>
      </c>
      <c r="M332" s="647"/>
      <c r="O332" s="643" t="str">
        <f>A188</f>
        <v>p24-3G 75F51</v>
      </c>
      <c r="P332" s="644"/>
      <c r="R332" s="646" t="s">
        <v>183</v>
      </c>
      <c r="S332" s="647"/>
    </row>
    <row r="333" spans="1:19" x14ac:dyDescent="0.2">
      <c r="A333" s="398" t="str">
        <v xml:space="preserve"> </v>
      </c>
      <c r="C333" s="653" t="s">
        <v>183</v>
      </c>
      <c r="D333" s="653"/>
      <c r="F333" s="653" t="s">
        <v>183</v>
      </c>
      <c r="G333" s="653"/>
      <c r="I333" s="640" t="s">
        <v>183</v>
      </c>
      <c r="J333" s="640"/>
      <c r="L333" s="640" t="s">
        <v>183</v>
      </c>
      <c r="M333" s="640"/>
      <c r="O333" s="643" t="str">
        <f>A213</f>
        <v>p29-2G 84G88</v>
      </c>
      <c r="P333" s="644"/>
      <c r="R333" s="648" t="s">
        <v>183</v>
      </c>
      <c r="S333" s="648"/>
    </row>
    <row r="334" spans="1:19" x14ac:dyDescent="0.2">
      <c r="A334" s="398" t="str">
        <v>Isard</v>
      </c>
      <c r="C334" s="637" t="s">
        <v>183</v>
      </c>
      <c r="D334" s="637"/>
      <c r="F334" s="637" t="s">
        <v>183</v>
      </c>
      <c r="G334" s="637"/>
      <c r="I334" s="640" t="s">
        <v>183</v>
      </c>
      <c r="J334" s="640"/>
      <c r="L334" s="640" t="s">
        <v>183</v>
      </c>
      <c r="M334" s="640"/>
      <c r="O334" s="643" t="str">
        <f>A218</f>
        <v>p29-2G 93G80</v>
      </c>
      <c r="P334" s="644"/>
      <c r="R334" s="645" t="str">
        <f>A269</f>
        <v>Isard</v>
      </c>
      <c r="S334" s="645"/>
    </row>
    <row r="335" spans="1:19" x14ac:dyDescent="0.2">
      <c r="A335" s="398" t="str">
        <v>Chamois</v>
      </c>
      <c r="C335" s="637" t="s">
        <v>183</v>
      </c>
      <c r="D335" s="637"/>
      <c r="F335" s="637" t="s">
        <v>183</v>
      </c>
      <c r="G335" s="637"/>
      <c r="I335" s="640" t="s">
        <v>183</v>
      </c>
      <c r="J335" s="640"/>
      <c r="L335" s="640" t="s">
        <v>183</v>
      </c>
      <c r="M335" s="640"/>
      <c r="O335" s="643" t="str">
        <f>A223</f>
        <v>p29-2G 110G250</v>
      </c>
      <c r="P335" s="644"/>
      <c r="R335" s="645" t="str">
        <f>A274</f>
        <v>Chamois</v>
      </c>
      <c r="S335" s="645"/>
    </row>
    <row r="336" spans="1:19" x14ac:dyDescent="0.2">
      <c r="A336" s="398" t="str">
        <v>Pro54-5G WT</v>
      </c>
      <c r="C336" s="637" t="s">
        <v>183</v>
      </c>
      <c r="D336" s="637"/>
      <c r="F336" s="637" t="s">
        <v>183</v>
      </c>
      <c r="G336" s="637"/>
      <c r="I336" s="640" t="s">
        <v>183</v>
      </c>
      <c r="J336" s="640"/>
      <c r="L336" s="640" t="s">
        <v>183</v>
      </c>
      <c r="M336" s="640"/>
      <c r="O336" s="643" t="str">
        <f>A228</f>
        <v>p29-2G 116G126</v>
      </c>
      <c r="P336" s="644"/>
      <c r="R336" s="645" t="str">
        <f>A284</f>
        <v>Pro54-5G WT</v>
      </c>
      <c r="S336" s="645"/>
    </row>
    <row r="337" spans="1:19" x14ac:dyDescent="0.2">
      <c r="A337" s="398" t="str">
        <v>Pro98-6G Green</v>
      </c>
      <c r="C337" s="637" t="s">
        <v>183</v>
      </c>
      <c r="D337" s="637"/>
      <c r="F337" s="637" t="s">
        <v>183</v>
      </c>
      <c r="G337" s="637"/>
      <c r="I337" s="640" t="s">
        <v>183</v>
      </c>
      <c r="J337" s="640"/>
      <c r="L337" s="640" t="s">
        <v>183</v>
      </c>
      <c r="M337" s="640"/>
      <c r="O337" s="643" t="str">
        <f>A233</f>
        <v>p29-3G 125G131</v>
      </c>
      <c r="P337" s="644"/>
      <c r="R337" s="645" t="str">
        <f>A294</f>
        <v>Pro98-6G Green</v>
      </c>
      <c r="S337" s="645"/>
    </row>
    <row r="338" spans="1:19" x14ac:dyDescent="0.2">
      <c r="A338" s="398" t="str">
        <v>Pro98-3G WT</v>
      </c>
      <c r="C338" s="637" t="s">
        <v>183</v>
      </c>
      <c r="D338" s="637"/>
      <c r="F338" s="637" t="s">
        <v>183</v>
      </c>
      <c r="G338" s="637"/>
      <c r="I338" s="640" t="s">
        <v>183</v>
      </c>
      <c r="J338" s="640"/>
      <c r="L338" s="640" t="s">
        <v>183</v>
      </c>
      <c r="M338" s="640"/>
      <c r="O338" s="643" t="str">
        <f>A248</f>
        <v>p38-1G 128G185</v>
      </c>
      <c r="P338" s="644"/>
      <c r="R338" s="645" t="str">
        <f>A299</f>
        <v>Pro98-3G WT</v>
      </c>
      <c r="S338" s="645"/>
    </row>
    <row r="339" spans="1:19" x14ac:dyDescent="0.2">
      <c r="A339" s="398" t="str">
        <v>Aucun (2e ét. inerte)</v>
      </c>
      <c r="C339" s="637" t="s">
        <v>183</v>
      </c>
      <c r="D339" s="637"/>
      <c r="F339" s="637" t="s">
        <v>183</v>
      </c>
      <c r="G339" s="637"/>
      <c r="I339" s="640" t="s">
        <v>183</v>
      </c>
      <c r="J339" s="640"/>
      <c r="L339" s="640" t="s">
        <v>183</v>
      </c>
      <c r="M339" s="640"/>
      <c r="O339" s="643" t="str">
        <f>A243</f>
        <v>p38-1G 137G58</v>
      </c>
      <c r="P339" s="644"/>
      <c r="R339" s="645" t="str">
        <f>A309</f>
        <v>Aucun (2e ét. inerte)</v>
      </c>
      <c r="S339" s="645"/>
    </row>
    <row r="340" spans="1:19" x14ac:dyDescent="0.2">
      <c r="A340" s="398" t="str">
        <v xml:space="preserve"> </v>
      </c>
      <c r="C340" s="637" t="s">
        <v>183</v>
      </c>
      <c r="D340" s="637"/>
      <c r="F340" s="637" t="s">
        <v>183</v>
      </c>
      <c r="G340" s="637"/>
      <c r="I340" s="640" t="s">
        <v>183</v>
      </c>
      <c r="J340" s="640"/>
      <c r="L340" s="640" t="s">
        <v>183</v>
      </c>
      <c r="M340" s="640"/>
      <c r="O340" s="643" t="str">
        <f>A253</f>
        <v>p38-1G 141G78</v>
      </c>
      <c r="P340" s="644"/>
      <c r="R340" s="640" t="s">
        <v>183</v>
      </c>
      <c r="S340" s="640"/>
    </row>
    <row r="341" spans="1:19" x14ac:dyDescent="0.2">
      <c r="A341" s="398" t="str">
        <v xml:space="preserve"> </v>
      </c>
      <c r="C341" s="637" t="s">
        <v>183</v>
      </c>
      <c r="D341" s="637"/>
      <c r="F341" s="637" t="s">
        <v>183</v>
      </c>
      <c r="G341" s="637"/>
      <c r="I341" s="637" t="s">
        <v>183</v>
      </c>
      <c r="J341" s="637"/>
      <c r="L341" s="640" t="s">
        <v>183</v>
      </c>
      <c r="M341" s="640"/>
      <c r="O341" s="643" t="str">
        <f>A193</f>
        <v>p24-6G 140G145 PK</v>
      </c>
      <c r="P341" s="644"/>
      <c r="R341" s="637" t="s">
        <v>183</v>
      </c>
      <c r="S341" s="637"/>
    </row>
    <row r="342" spans="1:19" x14ac:dyDescent="0.2">
      <c r="A342" s="398" t="str">
        <v xml:space="preserve"> </v>
      </c>
      <c r="C342" s="637" t="s">
        <v>183</v>
      </c>
      <c r="D342" s="637"/>
      <c r="F342" s="637" t="s">
        <v>183</v>
      </c>
      <c r="G342" s="637"/>
      <c r="I342" s="637" t="s">
        <v>183</v>
      </c>
      <c r="J342" s="637"/>
      <c r="L342" s="640" t="s">
        <v>183</v>
      </c>
      <c r="M342" s="640"/>
      <c r="O342" s="643" t="str">
        <f>A198</f>
        <v>Pandora (Pro24-6G BS)</v>
      </c>
      <c r="P342" s="644"/>
      <c r="R342" s="637" t="s">
        <v>183</v>
      </c>
      <c r="S342" s="637"/>
    </row>
    <row r="343" spans="1:19" x14ac:dyDescent="0.2">
      <c r="A343" s="398" t="str">
        <v xml:space="preserve"> </v>
      </c>
      <c r="C343" s="637" t="s">
        <v>183</v>
      </c>
      <c r="D343" s="637"/>
      <c r="F343" s="637" t="s">
        <v>183</v>
      </c>
      <c r="G343" s="637"/>
      <c r="I343" s="637" t="s">
        <v>183</v>
      </c>
      <c r="J343" s="637"/>
      <c r="L343" s="637" t="s">
        <v>183</v>
      </c>
      <c r="M343" s="637"/>
      <c r="O343" s="641" t="str">
        <f>A203</f>
        <v>p24-6G 142G117 WT</v>
      </c>
      <c r="P343" s="642"/>
      <c r="R343" s="637" t="s">
        <v>183</v>
      </c>
      <c r="S343" s="637"/>
    </row>
    <row r="344" spans="1:19" x14ac:dyDescent="0.2">
      <c r="A344" s="398" t="str">
        <v xml:space="preserve"> </v>
      </c>
      <c r="C344" s="637" t="s">
        <v>183</v>
      </c>
      <c r="D344" s="637"/>
      <c r="F344" s="637" t="s">
        <v>183</v>
      </c>
      <c r="G344" s="637"/>
      <c r="I344" s="637" t="s">
        <v>183</v>
      </c>
      <c r="J344" s="637"/>
      <c r="L344" s="637" t="s">
        <v>183</v>
      </c>
      <c r="M344" s="637"/>
      <c r="O344" s="641" t="str">
        <f>A208</f>
        <v>p24-6G 139G107 DT</v>
      </c>
      <c r="P344" s="642"/>
      <c r="R344" s="637" t="s">
        <v>183</v>
      </c>
      <c r="S344" s="637"/>
    </row>
    <row r="345" spans="1:19" x14ac:dyDescent="0.2">
      <c r="A345" s="398" t="str">
        <v xml:space="preserve"> </v>
      </c>
      <c r="C345" s="637" t="s">
        <v>183</v>
      </c>
      <c r="D345" s="637"/>
      <c r="F345" s="637" t="s">
        <v>183</v>
      </c>
      <c r="G345" s="637"/>
      <c r="I345" s="637" t="s">
        <v>183</v>
      </c>
      <c r="J345" s="637"/>
      <c r="L345" s="637" t="s">
        <v>183</v>
      </c>
      <c r="M345" s="637"/>
      <c r="O345" s="641" t="str">
        <f>A263</f>
        <v>Cariacou</v>
      </c>
      <c r="P345" s="642"/>
      <c r="R345" s="637" t="s">
        <v>183</v>
      </c>
      <c r="S345" s="637"/>
    </row>
    <row r="346" spans="1:19" x14ac:dyDescent="0.2">
      <c r="A346" s="473" t="str">
        <v xml:space="preserve"> </v>
      </c>
      <c r="C346" s="637" t="s">
        <v>183</v>
      </c>
      <c r="D346" s="637"/>
      <c r="F346" s="637" t="s">
        <v>183</v>
      </c>
      <c r="G346" s="637"/>
      <c r="I346" s="637" t="s">
        <v>183</v>
      </c>
      <c r="J346" s="637"/>
      <c r="L346" s="637" t="s">
        <v>183</v>
      </c>
      <c r="M346" s="637"/>
      <c r="O346" s="638" t="str">
        <f>A258</f>
        <v>Wapiti</v>
      </c>
      <c r="P346" s="639"/>
      <c r="R346" s="637" t="s">
        <v>183</v>
      </c>
      <c r="S346" s="637"/>
    </row>
  </sheetData>
  <dataConsolidate/>
  <mergeCells count="186">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 ref="C345:D345"/>
    <mergeCell ref="C346:D346"/>
    <mergeCell ref="C335:D335"/>
    <mergeCell ref="C336:D336"/>
    <mergeCell ref="C337:D337"/>
    <mergeCell ref="C338:D338"/>
    <mergeCell ref="C339:D339"/>
    <mergeCell ref="C340:D340"/>
    <mergeCell ref="C334:D334"/>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37.417891998770763</v>
      </c>
      <c r="H4" s="293">
        <f>vit_xz*SIN(Beta)</f>
        <v>172.70387046431256</v>
      </c>
      <c r="I4" s="349">
        <f>V_ini</f>
        <v>176.71085285003218</v>
      </c>
      <c r="J4" s="350">
        <f>X_ini</f>
        <v>100.55190764607381</v>
      </c>
      <c r="K4" s="351">
        <f>Z_ini</f>
        <v>497.16938386972515</v>
      </c>
      <c r="L4" s="327">
        <f t="shared" ref="L4:L67" si="0">SQRT(pos_x^2+pos_z^2)</f>
        <v>507.23572664853435</v>
      </c>
      <c r="M4" s="292">
        <f>RADIANS(N4)</f>
        <v>1.3574347634966677</v>
      </c>
      <c r="N4" s="349">
        <f>Beta_rampe</f>
        <v>77.775282912698117</v>
      </c>
      <c r="P4" s="292" t="s">
        <v>14</v>
      </c>
      <c r="Q4" s="294" t="s">
        <v>14</v>
      </c>
      <c r="R4" s="292" t="s">
        <v>14</v>
      </c>
      <c r="S4" s="351">
        <f ca="1">m_tot</f>
        <v>5.0811000000000002</v>
      </c>
      <c r="T4" s="327">
        <f t="shared" ref="T4:T67" ca="1" si="1">m*g</f>
        <v>49.845591000000006</v>
      </c>
      <c r="U4" s="328">
        <f t="shared" ref="U4:U67" si="2">IF(pos_xz&lt;L_rampe,Poids*COS(Beta),0)</f>
        <v>0</v>
      </c>
      <c r="V4" s="329">
        <f t="shared" ref="V4:V67" si="3">Rho_moyen*(20000-Alt_rampe-pos_z)/(20000+Alt_rampe+pos_z)</f>
        <v>1.1655739901120501</v>
      </c>
      <c r="W4" s="327">
        <f t="shared" ref="W4:W67" si="4">1/2*Rho*Sref*Cx*vit_xz^2</f>
        <v>111.75571251670374</v>
      </c>
      <c r="Y4" s="295" t="s">
        <v>14</v>
      </c>
      <c r="Z4" s="296" t="s">
        <v>14</v>
      </c>
      <c r="AA4" s="297" t="s">
        <v>14</v>
      </c>
      <c r="AC4" s="320">
        <f>IF(ABS(t-ROUND(t,0))&lt;0.001,t,-1)</f>
        <v>0</v>
      </c>
      <c r="AD4" s="321">
        <f>IF(ABS(t-ROUND(t,0))&lt;0.001,pos_x,-1)</f>
        <v>100.55190764607381</v>
      </c>
      <c r="AE4" s="322">
        <f t="shared" ref="AE4:AE67" si="5">IF(t&lt;T_para, pos_z, NA())</f>
        <v>497.16938386972515</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-4.6572138837301953</v>
      </c>
      <c r="E5" s="307">
        <f t="shared" ref="E5:E68" ca="1" si="9">IF(AND(L4&lt;L_rampe,Poussee&lt;Poids*SIN(M4)),0,(-W4+Poussee)/m*SIN(M4)+U4/m*COS(M4)-Poids/m)</f>
        <v>-31.305568572563111</v>
      </c>
      <c r="F5" s="304">
        <f t="shared" ref="F5:F68" ca="1" si="10">SQRT(acc_x^2+acc_z^2)</f>
        <v>31.650091071121114</v>
      </c>
      <c r="G5" s="306">
        <f t="shared" ref="G5:G68" ca="1" si="11">G4+acc_x*pas</f>
        <v>37.371319859933458</v>
      </c>
      <c r="H5" s="307">
        <f t="shared" ref="H5:H68" ca="1" si="12">H4+acc_z*pas</f>
        <v>172.39081477858693</v>
      </c>
      <c r="I5" s="304">
        <f t="shared" ref="I5:I68" ca="1" si="13">SQRT(vit_x^2+vit_z^2)</f>
        <v>176.39503555400452</v>
      </c>
      <c r="J5" s="306">
        <f t="shared" ref="J5:J68" ca="1" si="14">J4+0.5*(vit_x+G4)*pas*(K4&gt;=0)</f>
        <v>100.92585370536733</v>
      </c>
      <c r="K5" s="307">
        <f t="shared" ref="K5:K68" ca="1" si="15">K4+0.5*(vit_z+H4)*pas</f>
        <v>498.89485729593963</v>
      </c>
      <c r="L5" s="304">
        <f t="shared" ca="1" si="0"/>
        <v>509.00108701504081</v>
      </c>
      <c r="M5" s="306">
        <f t="shared" ref="M5:M68" ca="1" si="16">IF(AND(L4&gt;L_rampe,G5&gt;0),ATAN2(G5,H5),$M$4)</f>
        <v>1.3573170032397783</v>
      </c>
      <c r="N5" s="304">
        <f t="shared" ref="N5:N68" ca="1" si="17">DEGREES(Beta)</f>
        <v>77.768535746983986</v>
      </c>
      <c r="P5" s="310">
        <f t="shared" ref="P5:P68" ca="1" si="18">MATCH(t-pas/2-T_ini,CdP_t)</f>
        <v>1</v>
      </c>
      <c r="Q5" s="304">
        <f t="shared" ref="Q5:Q68" ca="1" si="19">(INDEX(CdP,2,i_P+1)-INDEX(CdP,2,i_P+0))/(INDEX(CdP,1,i_P+1)-INDEX(CdP,1,i_P+0))*(t-pas/2-T_ini-INDEX(CdP,1,i_P+0))+INDEX(CdP,2,i_P+0)</f>
        <v>5.0000000000000001E-4</v>
      </c>
      <c r="R5" s="306">
        <f t="shared" ref="R5:R68" ca="1" si="20">Poussee/(g*ISP)</f>
        <v>5.0000000000000002E-5</v>
      </c>
      <c r="S5" s="307">
        <f t="shared" ref="S5:S68" ca="1" si="21">S4-Débit*pas</f>
        <v>5.0810995000000005</v>
      </c>
      <c r="T5" s="304">
        <f t="shared" ca="1" si="1"/>
        <v>49.845586095000009</v>
      </c>
      <c r="U5" s="311">
        <f t="shared" ca="1" si="2"/>
        <v>0</v>
      </c>
      <c r="V5" s="306">
        <f t="shared" ca="1" si="3"/>
        <v>1.1653727660010895</v>
      </c>
      <c r="W5" s="304">
        <f t="shared" ca="1" si="4"/>
        <v>111.33738573498182</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498.89485729593963</v>
      </c>
      <c r="AG5" s="306">
        <f t="shared" ref="AG5:AG68" ca="1" si="27">IF(AND(L4&lt;L_rampe,Poussee&lt;Poids*SIN(M4)),0,(-W4+Poussee)/m-Poids*SIN(M4)/m)</f>
        <v>-31.581851910479138</v>
      </c>
      <c r="AH5" s="304">
        <f t="shared" ref="AH5:AH68" ca="1" si="28">IF(AND(L4&lt;L_rampe,Poussee&lt;Poids*SIN(M4)), g*SIN(M4), (-W4+Poussee)/m)</f>
        <v>-21.994297202151568</v>
      </c>
    </row>
    <row r="6" spans="1:248" x14ac:dyDescent="0.2">
      <c r="A6" s="347">
        <f t="shared" ca="1" si="6"/>
        <v>0.01</v>
      </c>
      <c r="B6" s="304">
        <f t="shared" ca="1" si="7"/>
        <v>0.02</v>
      </c>
      <c r="D6" s="306">
        <f t="shared" ca="1" si="8"/>
        <v>-4.642262296691789</v>
      </c>
      <c r="E6" s="307">
        <f t="shared" ca="1" si="9"/>
        <v>-31.224372913294168</v>
      </c>
      <c r="F6" s="304">
        <f t="shared" ca="1" si="10"/>
        <v>31.567579303135435</v>
      </c>
      <c r="G6" s="306">
        <f t="shared" ca="1" si="11"/>
        <v>37.324897236966542</v>
      </c>
      <c r="H6" s="307">
        <f t="shared" ca="1" si="12"/>
        <v>172.07857104945398</v>
      </c>
      <c r="I6" s="304">
        <f t="shared" ca="1" si="13"/>
        <v>176.08004591143228</v>
      </c>
      <c r="J6" s="306">
        <f t="shared" ca="1" si="14"/>
        <v>101.29933479085183</v>
      </c>
      <c r="K6" s="307">
        <f t="shared" ca="1" si="15"/>
        <v>500.61720422507983</v>
      </c>
      <c r="L6" s="304">
        <f t="shared" ca="1" si="0"/>
        <v>510.76329194178038</v>
      </c>
      <c r="M6" s="306">
        <f t="shared" ca="1" si="16"/>
        <v>1.3571989682019152</v>
      </c>
      <c r="N6" s="304">
        <f t="shared" ca="1" si="17"/>
        <v>77.761772837479754</v>
      </c>
      <c r="P6" s="310">
        <f t="shared" ca="1" si="18"/>
        <v>1</v>
      </c>
      <c r="Q6" s="304">
        <f t="shared" ca="1" si="19"/>
        <v>1.4999999999999998E-3</v>
      </c>
      <c r="R6" s="306">
        <f t="shared" ca="1" si="20"/>
        <v>1.4999999999999999E-4</v>
      </c>
      <c r="S6" s="307">
        <f t="shared" ca="1" si="21"/>
        <v>5.0810980000000008</v>
      </c>
      <c r="T6" s="304">
        <f t="shared" ca="1" si="1"/>
        <v>49.84557138000001</v>
      </c>
      <c r="U6" s="311">
        <f t="shared" ca="1" si="2"/>
        <v>0</v>
      </c>
      <c r="V6" s="306">
        <f t="shared" ca="1" si="3"/>
        <v>1.1651719402819409</v>
      </c>
      <c r="W6" s="304">
        <f t="shared" ca="1" si="4"/>
        <v>110.92099109864168</v>
      </c>
      <c r="Y6" s="314" t="str">
        <f t="shared" ca="1" si="22"/>
        <v/>
      </c>
      <c r="Z6" s="315" t="str">
        <f t="shared" ca="1" si="23"/>
        <v/>
      </c>
      <c r="AA6" s="316" t="str">
        <f t="shared" ca="1" si="24"/>
        <v/>
      </c>
      <c r="AC6" s="310" t="e">
        <f t="shared" ca="1" si="25"/>
        <v>#N/A</v>
      </c>
      <c r="AD6" s="323" t="e">
        <f t="shared" ca="1" si="26"/>
        <v>#N/A</v>
      </c>
      <c r="AE6" s="324">
        <f t="shared" ca="1" si="5"/>
        <v>500.61720422507983</v>
      </c>
      <c r="AG6" s="306">
        <f t="shared" ca="1" si="27"/>
        <v>-31.49908691696432</v>
      </c>
      <c r="AH6" s="304">
        <f t="shared" ca="1" si="28"/>
        <v>-21.911776890542519</v>
      </c>
    </row>
    <row r="7" spans="1:248" x14ac:dyDescent="0.2">
      <c r="A7" s="347">
        <f t="shared" ca="1" si="6"/>
        <v>0.01</v>
      </c>
      <c r="B7" s="304">
        <f t="shared" ca="1" si="7"/>
        <v>0.03</v>
      </c>
      <c r="D7" s="306">
        <f t="shared" ca="1" si="8"/>
        <v>-4.6273790202085419</v>
      </c>
      <c r="E7" s="307">
        <f t="shared" ca="1" si="9"/>
        <v>-31.143555574081532</v>
      </c>
      <c r="F7" s="304">
        <f t="shared" ca="1" si="10"/>
        <v>31.485452043643441</v>
      </c>
      <c r="G7" s="306">
        <f t="shared" ca="1" si="11"/>
        <v>37.278623446764456</v>
      </c>
      <c r="H7" s="307">
        <f t="shared" ca="1" si="12"/>
        <v>171.76713549371317</v>
      </c>
      <c r="I7" s="304">
        <f t="shared" ca="1" si="13"/>
        <v>175.76588008427936</v>
      </c>
      <c r="J7" s="306">
        <f t="shared" ca="1" si="14"/>
        <v>101.67235239427049</v>
      </c>
      <c r="K7" s="307">
        <f t="shared" ca="1" si="15"/>
        <v>502.33643275779565</v>
      </c>
      <c r="L7" s="304">
        <f t="shared" ca="1" si="0"/>
        <v>512.52234967580887</v>
      </c>
      <c r="M7" s="306">
        <f t="shared" ca="1" si="16"/>
        <v>1.3570806578044901</v>
      </c>
      <c r="N7" s="304">
        <f t="shared" ca="1" si="17"/>
        <v>77.754994151034779</v>
      </c>
      <c r="P7" s="310">
        <f t="shared" ca="1" si="18"/>
        <v>1</v>
      </c>
      <c r="Q7" s="304">
        <f t="shared" ca="1" si="19"/>
        <v>2.4999999999999996E-3</v>
      </c>
      <c r="R7" s="306">
        <f t="shared" ca="1" si="20"/>
        <v>2.4999999999999995E-4</v>
      </c>
      <c r="S7" s="307">
        <f t="shared" ca="1" si="21"/>
        <v>5.0810955000000009</v>
      </c>
      <c r="T7" s="304">
        <f t="shared" ca="1" si="1"/>
        <v>49.845546855000009</v>
      </c>
      <c r="U7" s="311">
        <f t="shared" ca="1" si="2"/>
        <v>0</v>
      </c>
      <c r="V7" s="306">
        <f t="shared" ca="1" si="3"/>
        <v>1.1649715118180288</v>
      </c>
      <c r="W7" s="304">
        <f t="shared" ca="1" si="4"/>
        <v>110.50651676299438</v>
      </c>
      <c r="Y7" s="314" t="str">
        <f t="shared" ca="1" si="22"/>
        <v/>
      </c>
      <c r="Z7" s="315" t="str">
        <f t="shared" ca="1" si="23"/>
        <v/>
      </c>
      <c r="AA7" s="316" t="str">
        <f t="shared" ca="1" si="24"/>
        <v/>
      </c>
      <c r="AC7" s="310" t="e">
        <f t="shared" ca="1" si="25"/>
        <v>#N/A</v>
      </c>
      <c r="AD7" s="323" t="e">
        <f t="shared" ca="1" si="26"/>
        <v>#N/A</v>
      </c>
      <c r="AE7" s="324">
        <f t="shared" ca="1" si="5"/>
        <v>502.33643275779565</v>
      </c>
      <c r="AG7" s="306">
        <f t="shared" ca="1" si="27"/>
        <v>-31.416705728118067</v>
      </c>
      <c r="AH7" s="304">
        <f t="shared" ca="1" si="28"/>
        <v>-21.829641087958624</v>
      </c>
    </row>
    <row r="8" spans="1:248" x14ac:dyDescent="0.2">
      <c r="A8" s="347">
        <f t="shared" ca="1" si="6"/>
        <v>0.01</v>
      </c>
      <c r="B8" s="304">
        <f t="shared" ca="1" si="7"/>
        <v>0.04</v>
      </c>
      <c r="D8" s="306">
        <f t="shared" ca="1" si="8"/>
        <v>-4.6125636291321968</v>
      </c>
      <c r="E8" s="307">
        <f t="shared" ca="1" si="9"/>
        <v>-31.063114214100317</v>
      </c>
      <c r="F8" s="304">
        <f t="shared" ca="1" si="10"/>
        <v>31.403706913532265</v>
      </c>
      <c r="G8" s="306">
        <f t="shared" ca="1" si="11"/>
        <v>37.232497810473134</v>
      </c>
      <c r="H8" s="307">
        <f t="shared" ca="1" si="12"/>
        <v>171.45650435157216</v>
      </c>
      <c r="I8" s="304">
        <f t="shared" ca="1" si="13"/>
        <v>175.45253425832175</v>
      </c>
      <c r="J8" s="306">
        <f t="shared" ca="1" si="14"/>
        <v>102.04490800055667</v>
      </c>
      <c r="K8" s="307">
        <f t="shared" ca="1" si="15"/>
        <v>504.05255095702205</v>
      </c>
      <c r="L8" s="304">
        <f t="shared" ca="1" si="0"/>
        <v>514.27826842588183</v>
      </c>
      <c r="M8" s="306">
        <f t="shared" ca="1" si="16"/>
        <v>1.3569620714668036</v>
      </c>
      <c r="N8" s="304">
        <f t="shared" ca="1" si="17"/>
        <v>77.74819965437743</v>
      </c>
      <c r="P8" s="310">
        <f t="shared" ca="1" si="18"/>
        <v>1</v>
      </c>
      <c r="Q8" s="304">
        <f t="shared" ca="1" si="19"/>
        <v>3.5000000000000001E-3</v>
      </c>
      <c r="R8" s="306">
        <f t="shared" ca="1" si="20"/>
        <v>3.5E-4</v>
      </c>
      <c r="S8" s="307">
        <f t="shared" ca="1" si="21"/>
        <v>5.0810920000000008</v>
      </c>
      <c r="T8" s="304">
        <f t="shared" ca="1" si="1"/>
        <v>49.845512520000014</v>
      </c>
      <c r="U8" s="311">
        <f t="shared" ca="1" si="2"/>
        <v>0</v>
      </c>
      <c r="V8" s="306">
        <f t="shared" ca="1" si="3"/>
        <v>1.1647714794782331</v>
      </c>
      <c r="W8" s="304">
        <f t="shared" ca="1" si="4"/>
        <v>110.09395097515426</v>
      </c>
      <c r="Y8" s="314" t="str">
        <f t="shared" ca="1" si="22"/>
        <v/>
      </c>
      <c r="Z8" s="315" t="str">
        <f t="shared" ca="1" si="23"/>
        <v/>
      </c>
      <c r="AA8" s="316" t="str">
        <f t="shared" ca="1" si="24"/>
        <v/>
      </c>
      <c r="AC8" s="310" t="e">
        <f t="shared" ca="1" si="25"/>
        <v>#N/A</v>
      </c>
      <c r="AD8" s="323" t="e">
        <f t="shared" ca="1" si="26"/>
        <v>#N/A</v>
      </c>
      <c r="AE8" s="324">
        <f t="shared" ca="1" si="5"/>
        <v>504.05255095702205</v>
      </c>
      <c r="AG8" s="306">
        <f t="shared" ca="1" si="27"/>
        <v>-31.33470596274913</v>
      </c>
      <c r="AH8" s="304">
        <f t="shared" ca="1" si="28"/>
        <v>-21.747887415341889</v>
      </c>
    </row>
    <row r="9" spans="1:248" x14ac:dyDescent="0.2">
      <c r="A9" s="347">
        <f t="shared" ca="1" si="6"/>
        <v>0.01</v>
      </c>
      <c r="B9" s="304">
        <f t="shared" ca="1" si="7"/>
        <v>0.05</v>
      </c>
      <c r="D9" s="306">
        <f t="shared" ca="1" si="8"/>
        <v>-4.5978157016182282</v>
      </c>
      <c r="E9" s="307">
        <f t="shared" ca="1" si="9"/>
        <v>-30.983046510741602</v>
      </c>
      <c r="F9" s="304">
        <f t="shared" ca="1" si="10"/>
        <v>31.322341552202392</v>
      </c>
      <c r="G9" s="306">
        <f t="shared" ca="1" si="11"/>
        <v>37.186519653456955</v>
      </c>
      <c r="H9" s="307">
        <f t="shared" ca="1" si="12"/>
        <v>171.14667388646475</v>
      </c>
      <c r="I9" s="304">
        <f t="shared" ca="1" si="13"/>
        <v>175.14000464296231</v>
      </c>
      <c r="J9" s="306">
        <f t="shared" ca="1" si="14"/>
        <v>102.41700308787632</v>
      </c>
      <c r="K9" s="307">
        <f t="shared" ca="1" si="15"/>
        <v>505.76556684821225</v>
      </c>
      <c r="L9" s="304">
        <f t="shared" ca="1" si="0"/>
        <v>516.03105636269174</v>
      </c>
      <c r="M9" s="306">
        <f t="shared" ca="1" si="16"/>
        <v>1.3568432086060374</v>
      </c>
      <c r="N9" s="304">
        <f t="shared" ca="1" si="17"/>
        <v>77.741389314114684</v>
      </c>
      <c r="P9" s="310">
        <f t="shared" ca="1" si="18"/>
        <v>1</v>
      </c>
      <c r="Q9" s="304">
        <f t="shared" ca="1" si="19"/>
        <v>4.5000000000000005E-3</v>
      </c>
      <c r="R9" s="306">
        <f t="shared" ca="1" si="20"/>
        <v>4.5000000000000004E-4</v>
      </c>
      <c r="S9" s="307">
        <f t="shared" ca="1" si="21"/>
        <v>5.0810875000000006</v>
      </c>
      <c r="T9" s="304">
        <f t="shared" ca="1" si="1"/>
        <v>49.84546837500001</v>
      </c>
      <c r="U9" s="311">
        <f t="shared" ca="1" si="2"/>
        <v>0</v>
      </c>
      <c r="V9" s="306">
        <f t="shared" ca="1" si="3"/>
        <v>1.1645718421368565</v>
      </c>
      <c r="W9" s="304">
        <f t="shared" ca="1" si="4"/>
        <v>109.68328207318277</v>
      </c>
      <c r="Y9" s="314" t="str">
        <f t="shared" ca="1" si="22"/>
        <v/>
      </c>
      <c r="Z9" s="315" t="str">
        <f t="shared" ca="1" si="23"/>
        <v/>
      </c>
      <c r="AA9" s="316" t="str">
        <f t="shared" ca="1" si="24"/>
        <v/>
      </c>
      <c r="AC9" s="310" t="e">
        <f t="shared" ca="1" si="25"/>
        <v>#N/A</v>
      </c>
      <c r="AD9" s="323" t="e">
        <f t="shared" ca="1" si="26"/>
        <v>#N/A</v>
      </c>
      <c r="AE9" s="324">
        <f t="shared" ca="1" si="5"/>
        <v>505.76556684821225</v>
      </c>
      <c r="AG9" s="306">
        <f t="shared" ca="1" si="27"/>
        <v>-31.253085258170387</v>
      </c>
      <c r="AH9" s="304">
        <f t="shared" ca="1" si="28"/>
        <v>-21.666513512147596</v>
      </c>
    </row>
    <row r="10" spans="1:248" x14ac:dyDescent="0.2">
      <c r="A10" s="347">
        <f t="shared" ca="1" si="6"/>
        <v>0.01</v>
      </c>
      <c r="B10" s="304">
        <f t="shared" ca="1" si="7"/>
        <v>6.0000000000000005E-2</v>
      </c>
      <c r="D10" s="306">
        <f t="shared" ca="1" si="8"/>
        <v>-4.5831348190949397</v>
      </c>
      <c r="E10" s="307">
        <f t="shared" ca="1" si="9"/>
        <v>-30.903350159442098</v>
      </c>
      <c r="F10" s="304">
        <f t="shared" ca="1" si="10"/>
        <v>31.24135361739453</v>
      </c>
      <c r="G10" s="306">
        <f t="shared" ca="1" si="11"/>
        <v>37.140688305266004</v>
      </c>
      <c r="H10" s="307">
        <f t="shared" ca="1" si="12"/>
        <v>170.83764038487033</v>
      </c>
      <c r="I10" s="304">
        <f t="shared" ca="1" si="13"/>
        <v>174.82828747104745</v>
      </c>
      <c r="J10" s="306">
        <f t="shared" ca="1" si="14"/>
        <v>102.78863912766994</v>
      </c>
      <c r="K10" s="307">
        <f t="shared" ca="1" si="15"/>
        <v>507.47548841956893</v>
      </c>
      <c r="L10" s="304">
        <f t="shared" ca="1" si="0"/>
        <v>517.78072161910245</v>
      </c>
      <c r="M10" s="306">
        <f t="shared" ca="1" si="16"/>
        <v>1.3567240686372466</v>
      </c>
      <c r="N10" s="304">
        <f t="shared" ca="1" si="17"/>
        <v>77.734563096731648</v>
      </c>
      <c r="P10" s="310">
        <f t="shared" ca="1" si="18"/>
        <v>1</v>
      </c>
      <c r="Q10" s="304">
        <f t="shared" ca="1" si="19"/>
        <v>5.5000000000000005E-3</v>
      </c>
      <c r="R10" s="306">
        <f t="shared" ca="1" si="20"/>
        <v>5.5000000000000003E-4</v>
      </c>
      <c r="S10" s="307">
        <f t="shared" ca="1" si="21"/>
        <v>5.0810820000000003</v>
      </c>
      <c r="T10" s="304">
        <f t="shared" ca="1" si="1"/>
        <v>49.845414420000004</v>
      </c>
      <c r="U10" s="311">
        <f t="shared" ca="1" si="2"/>
        <v>0</v>
      </c>
      <c r="V10" s="306">
        <f t="shared" ca="1" si="3"/>
        <v>1.1643725986735896</v>
      </c>
      <c r="W10" s="304">
        <f t="shared" ca="1" si="4"/>
        <v>109.27449848524174</v>
      </c>
      <c r="Y10" s="314" t="str">
        <f t="shared" ca="1" si="22"/>
        <v/>
      </c>
      <c r="Z10" s="315" t="str">
        <f t="shared" ca="1" si="23"/>
        <v/>
      </c>
      <c r="AA10" s="316" t="str">
        <f t="shared" ca="1" si="24"/>
        <v/>
      </c>
      <c r="AC10" s="310" t="e">
        <f t="shared" ca="1" si="25"/>
        <v>#N/A</v>
      </c>
      <c r="AD10" s="323" t="e">
        <f t="shared" ca="1" si="26"/>
        <v>#N/A</v>
      </c>
      <c r="AE10" s="324">
        <f t="shared" ca="1" si="5"/>
        <v>507.47548841956893</v>
      </c>
      <c r="AG10" s="306">
        <f t="shared" ca="1" si="27"/>
        <v>-31.171841270025688</v>
      </c>
      <c r="AH10" s="304">
        <f t="shared" ca="1" si="28"/>
        <v>-21.585517036171186</v>
      </c>
    </row>
    <row r="11" spans="1:248" x14ac:dyDescent="0.2">
      <c r="A11" s="347">
        <f t="shared" ca="1" si="6"/>
        <v>0.01</v>
      </c>
      <c r="B11" s="304">
        <f t="shared" ca="1" si="7"/>
        <v>7.0000000000000007E-2</v>
      </c>
      <c r="D11" s="306">
        <f t="shared" ca="1" si="8"/>
        <v>-4.5685205662328885</v>
      </c>
      <c r="E11" s="307">
        <f t="shared" ca="1" si="9"/>
        <v>-30.824022873515744</v>
      </c>
      <c r="F11" s="304">
        <f t="shared" ca="1" si="10"/>
        <v>31.16074078501849</v>
      </c>
      <c r="G11" s="306">
        <f t="shared" ca="1" si="11"/>
        <v>37.095003099603673</v>
      </c>
      <c r="H11" s="307">
        <f t="shared" ca="1" si="12"/>
        <v>170.52940015613518</v>
      </c>
      <c r="I11" s="304">
        <f t="shared" ca="1" si="13"/>
        <v>174.51737899868564</v>
      </c>
      <c r="J11" s="306">
        <f t="shared" ca="1" si="14"/>
        <v>103.15981758469428</v>
      </c>
      <c r="K11" s="307">
        <f t="shared" ca="1" si="15"/>
        <v>509.18232362227394</v>
      </c>
      <c r="L11" s="304">
        <f t="shared" ca="1" si="0"/>
        <v>519.52727229038271</v>
      </c>
      <c r="M11" s="306">
        <f t="shared" ca="1" si="16"/>
        <v>1.3566046509733511</v>
      </c>
      <c r="N11" s="304">
        <f t="shared" ca="1" si="17"/>
        <v>77.727720968591129</v>
      </c>
      <c r="P11" s="310">
        <f t="shared" ca="1" si="18"/>
        <v>1</v>
      </c>
      <c r="Q11" s="304">
        <f t="shared" ca="1" si="19"/>
        <v>6.4999999999999997E-3</v>
      </c>
      <c r="R11" s="306">
        <f t="shared" ca="1" si="20"/>
        <v>6.4999999999999997E-4</v>
      </c>
      <c r="S11" s="307">
        <f t="shared" ca="1" si="21"/>
        <v>5.0810755000000007</v>
      </c>
      <c r="T11" s="304">
        <f t="shared" ca="1" si="1"/>
        <v>49.845350655000011</v>
      </c>
      <c r="U11" s="311">
        <f t="shared" ca="1" si="2"/>
        <v>0</v>
      </c>
      <c r="V11" s="306">
        <f t="shared" ca="1" si="3"/>
        <v>1.1641737479734766</v>
      </c>
      <c r="W11" s="304">
        <f t="shared" ca="1" si="4"/>
        <v>108.86758872875595</v>
      </c>
      <c r="Y11" s="314" t="str">
        <f t="shared" ca="1" si="22"/>
        <v/>
      </c>
      <c r="Z11" s="315" t="str">
        <f t="shared" ca="1" si="23"/>
        <v/>
      </c>
      <c r="AA11" s="316" t="str">
        <f t="shared" ca="1" si="24"/>
        <v/>
      </c>
      <c r="AC11" s="310" t="e">
        <f t="shared" ca="1" si="25"/>
        <v>#N/A</v>
      </c>
      <c r="AD11" s="323" t="e">
        <f t="shared" ca="1" si="26"/>
        <v>#N/A</v>
      </c>
      <c r="AE11" s="324">
        <f t="shared" ca="1" si="5"/>
        <v>509.18232362227394</v>
      </c>
      <c r="AG11" s="306">
        <f t="shared" ca="1" si="27"/>
        <v>-31.090971672118663</v>
      </c>
      <c r="AH11" s="304">
        <f t="shared" ca="1" si="28"/>
        <v>-21.504895663377116</v>
      </c>
    </row>
    <row r="12" spans="1:248" x14ac:dyDescent="0.2">
      <c r="A12" s="347">
        <f t="shared" ca="1" si="6"/>
        <v>0.01</v>
      </c>
      <c r="B12" s="304">
        <f t="shared" ca="1" si="7"/>
        <v>0.08</v>
      </c>
      <c r="D12" s="306">
        <f t="shared" ca="1" si="8"/>
        <v>-4.5539725309146952</v>
      </c>
      <c r="E12" s="307">
        <f t="shared" ca="1" si="9"/>
        <v>-30.745062383987154</v>
      </c>
      <c r="F12" s="304">
        <f t="shared" ca="1" si="10"/>
        <v>31.08050074898388</v>
      </c>
      <c r="G12" s="306">
        <f t="shared" ca="1" si="11"/>
        <v>37.049463374294525</v>
      </c>
      <c r="H12" s="307">
        <f t="shared" ca="1" si="12"/>
        <v>170.2219495322953</v>
      </c>
      <c r="I12" s="304">
        <f t="shared" ca="1" si="13"/>
        <v>174.20727550506749</v>
      </c>
      <c r="J12" s="306">
        <f t="shared" ca="1" si="14"/>
        <v>103.53053991706378</v>
      </c>
      <c r="K12" s="307">
        <f t="shared" ca="1" si="15"/>
        <v>510.88608037071612</v>
      </c>
      <c r="L12" s="304">
        <f t="shared" ca="1" si="0"/>
        <v>521.27071643443821</v>
      </c>
      <c r="M12" s="306">
        <f t="shared" ca="1" si="16"/>
        <v>1.3564849550251288</v>
      </c>
      <c r="N12" s="304">
        <f t="shared" ca="1" si="17"/>
        <v>77.720862895933166</v>
      </c>
      <c r="P12" s="310">
        <f t="shared" ca="1" si="18"/>
        <v>1</v>
      </c>
      <c r="Q12" s="304">
        <f t="shared" ca="1" si="19"/>
        <v>7.4999999999999989E-3</v>
      </c>
      <c r="R12" s="306">
        <f t="shared" ca="1" si="20"/>
        <v>7.4999999999999991E-4</v>
      </c>
      <c r="S12" s="307">
        <f t="shared" ca="1" si="21"/>
        <v>5.081068000000001</v>
      </c>
      <c r="T12" s="304">
        <f t="shared" ca="1" si="1"/>
        <v>49.84527708000001</v>
      </c>
      <c r="U12" s="311">
        <f t="shared" ca="1" si="2"/>
        <v>0</v>
      </c>
      <c r="V12" s="306">
        <f t="shared" ca="1" si="3"/>
        <v>1.1639752889268822</v>
      </c>
      <c r="W12" s="304">
        <f t="shared" ca="1" si="4"/>
        <v>108.46254140958465</v>
      </c>
      <c r="Y12" s="314" t="str">
        <f t="shared" ca="1" si="22"/>
        <v/>
      </c>
      <c r="Z12" s="315" t="str">
        <f t="shared" ca="1" si="23"/>
        <v/>
      </c>
      <c r="AA12" s="316" t="str">
        <f t="shared" ca="1" si="24"/>
        <v/>
      </c>
      <c r="AC12" s="310" t="e">
        <f t="shared" ca="1" si="25"/>
        <v>#N/A</v>
      </c>
      <c r="AD12" s="323" t="e">
        <f t="shared" ca="1" si="26"/>
        <v>#N/A</v>
      </c>
      <c r="AE12" s="324">
        <f t="shared" ca="1" si="5"/>
        <v>510.88608037071612</v>
      </c>
      <c r="AG12" s="306">
        <f t="shared" ca="1" si="27"/>
        <v>-31.010474156243397</v>
      </c>
      <c r="AH12" s="304">
        <f t="shared" ca="1" si="28"/>
        <v>-21.424647087729575</v>
      </c>
    </row>
    <row r="13" spans="1:248" x14ac:dyDescent="0.2">
      <c r="A13" s="347">
        <f t="shared" ca="1" si="6"/>
        <v>0.01</v>
      </c>
      <c r="B13" s="304">
        <f t="shared" ca="1" si="7"/>
        <v>0.09</v>
      </c>
      <c r="D13" s="306">
        <f t="shared" ca="1" si="8"/>
        <v>-4.5394903042051018</v>
      </c>
      <c r="E13" s="307">
        <f t="shared" ca="1" si="9"/>
        <v>-30.66646643942677</v>
      </c>
      <c r="F13" s="304">
        <f t="shared" ca="1" si="10"/>
        <v>31.000631221032588</v>
      </c>
      <c r="G13" s="306">
        <f t="shared" ca="1" si="11"/>
        <v>37.004068471252474</v>
      </c>
      <c r="H13" s="307">
        <f t="shared" ca="1" si="12"/>
        <v>169.91528486790102</v>
      </c>
      <c r="I13" s="304">
        <f t="shared" ca="1" si="13"/>
        <v>173.89797329228739</v>
      </c>
      <c r="J13" s="306">
        <f t="shared" ca="1" si="14"/>
        <v>103.90080757629151</v>
      </c>
      <c r="K13" s="307">
        <f t="shared" ca="1" si="15"/>
        <v>512.5867665427171</v>
      </c>
      <c r="L13" s="304">
        <f t="shared" ca="1" si="0"/>
        <v>523.0110620720402</v>
      </c>
      <c r="M13" s="306">
        <f t="shared" ca="1" si="16"/>
        <v>1.3563649802012059</v>
      </c>
      <c r="N13" s="304">
        <f t="shared" ca="1" si="17"/>
        <v>77.713988844874564</v>
      </c>
      <c r="P13" s="310">
        <f t="shared" ca="1" si="18"/>
        <v>1</v>
      </c>
      <c r="Q13" s="304">
        <f t="shared" ca="1" si="19"/>
        <v>8.4999999999999989E-3</v>
      </c>
      <c r="R13" s="306">
        <f t="shared" ca="1" si="20"/>
        <v>8.4999999999999984E-4</v>
      </c>
      <c r="S13" s="307">
        <f t="shared" ca="1" si="21"/>
        <v>5.0810595000000012</v>
      </c>
      <c r="T13" s="304">
        <f t="shared" ca="1" si="1"/>
        <v>49.845193695000013</v>
      </c>
      <c r="U13" s="311">
        <f t="shared" ca="1" si="2"/>
        <v>0</v>
      </c>
      <c r="V13" s="306">
        <f t="shared" ca="1" si="3"/>
        <v>1.1637772204294583</v>
      </c>
      <c r="W13" s="304">
        <f t="shared" ca="1" si="4"/>
        <v>108.05934522120215</v>
      </c>
      <c r="Y13" s="314" t="str">
        <f t="shared" ca="1" si="22"/>
        <v/>
      </c>
      <c r="Z13" s="315" t="str">
        <f t="shared" ca="1" si="23"/>
        <v/>
      </c>
      <c r="AA13" s="316" t="str">
        <f t="shared" ca="1" si="24"/>
        <v/>
      </c>
      <c r="AC13" s="310" t="e">
        <f t="shared" ca="1" si="25"/>
        <v>#N/A</v>
      </c>
      <c r="AD13" s="323" t="e">
        <f t="shared" ca="1" si="26"/>
        <v>#N/A</v>
      </c>
      <c r="AE13" s="324">
        <f t="shared" ca="1" si="5"/>
        <v>512.5867665427171</v>
      </c>
      <c r="AG13" s="306">
        <f t="shared" ca="1" si="27"/>
        <v>-30.930346432016869</v>
      </c>
      <c r="AH13" s="304">
        <f t="shared" ca="1" si="28"/>
        <v>-21.34476902102497</v>
      </c>
    </row>
    <row r="14" spans="1:248" x14ac:dyDescent="0.2">
      <c r="A14" s="347">
        <f t="shared" ca="1" si="6"/>
        <v>0.01</v>
      </c>
      <c r="B14" s="304">
        <f t="shared" ca="1" si="7"/>
        <v>9.9999999999999992E-2</v>
      </c>
      <c r="D14" s="306">
        <f t="shared" ca="1" si="8"/>
        <v>-4.5250734803214412</v>
      </c>
      <c r="E14" s="307">
        <f t="shared" ca="1" si="9"/>
        <v>-30.588232805787968</v>
      </c>
      <c r="F14" s="304">
        <f t="shared" ca="1" si="10"/>
        <v>30.92112993057323</v>
      </c>
      <c r="G14" s="306">
        <f t="shared" ca="1" si="11"/>
        <v>36.958817736449262</v>
      </c>
      <c r="H14" s="307">
        <f t="shared" ca="1" si="12"/>
        <v>169.60940253984313</v>
      </c>
      <c r="I14" s="304">
        <f t="shared" ca="1" si="13"/>
        <v>173.58946868516713</v>
      </c>
      <c r="J14" s="306">
        <f t="shared" ca="1" si="14"/>
        <v>104.27062200733002</v>
      </c>
      <c r="K14" s="307">
        <f t="shared" ca="1" si="15"/>
        <v>514.28438997975582</v>
      </c>
      <c r="L14" s="304">
        <f t="shared" ca="1" si="0"/>
        <v>524.748317187054</v>
      </c>
      <c r="M14" s="306">
        <f t="shared" ca="1" si="16"/>
        <v>1.3562447259080501</v>
      </c>
      <c r="N14" s="304">
        <f t="shared" ca="1" si="17"/>
        <v>77.707098781408405</v>
      </c>
      <c r="P14" s="310">
        <f t="shared" ca="1" si="18"/>
        <v>1</v>
      </c>
      <c r="Q14" s="304">
        <f t="shared" ca="1" si="19"/>
        <v>9.499999999999998E-3</v>
      </c>
      <c r="R14" s="306">
        <f t="shared" ca="1" si="20"/>
        <v>9.4999999999999978E-4</v>
      </c>
      <c r="S14" s="307">
        <f t="shared" ca="1" si="21"/>
        <v>5.0810500000000012</v>
      </c>
      <c r="T14" s="304">
        <f t="shared" ca="1" si="1"/>
        <v>49.845100500000015</v>
      </c>
      <c r="U14" s="311">
        <f t="shared" ca="1" si="2"/>
        <v>0</v>
      </c>
      <c r="V14" s="306">
        <f t="shared" ca="1" si="3"/>
        <v>1.1635795413821091</v>
      </c>
      <c r="W14" s="304">
        <f t="shared" ca="1" si="4"/>
        <v>107.65798894388723</v>
      </c>
      <c r="Y14" s="314" t="str">
        <f t="shared" ca="1" si="22"/>
        <v/>
      </c>
      <c r="Z14" s="315" t="str">
        <f t="shared" ca="1" si="23"/>
        <v/>
      </c>
      <c r="AA14" s="316" t="str">
        <f t="shared" ca="1" si="24"/>
        <v/>
      </c>
      <c r="AC14" s="310" t="e">
        <f t="shared" ca="1" si="25"/>
        <v>#N/A</v>
      </c>
      <c r="AD14" s="323" t="e">
        <f t="shared" ca="1" si="26"/>
        <v>#N/A</v>
      </c>
      <c r="AE14" s="324">
        <f t="shared" ca="1" si="5"/>
        <v>514.28438997975582</v>
      </c>
      <c r="AG14" s="306">
        <f t="shared" ca="1" si="27"/>
        <v>-30.850586226713318</v>
      </c>
      <c r="AH14" s="304">
        <f t="shared" ca="1" si="28"/>
        <v>-21.265259192726329</v>
      </c>
    </row>
    <row r="15" spans="1:248" x14ac:dyDescent="0.2">
      <c r="A15" s="347">
        <f t="shared" ca="1" si="6"/>
        <v>0.01</v>
      </c>
      <c r="B15" s="304">
        <f t="shared" ca="1" si="7"/>
        <v>0.10999999999999999</v>
      </c>
      <c r="D15" s="306">
        <f t="shared" ca="1" si="8"/>
        <v>-4.5107626715519569</v>
      </c>
      <c r="E15" s="307">
        <f t="shared" ca="1" si="9"/>
        <v>-30.510547489819572</v>
      </c>
      <c r="F15" s="304">
        <f t="shared" ca="1" si="10"/>
        <v>30.842186822720628</v>
      </c>
      <c r="G15" s="306">
        <f t="shared" ca="1" si="11"/>
        <v>36.913710109733742</v>
      </c>
      <c r="H15" s="307">
        <f t="shared" ca="1" si="12"/>
        <v>169.30429706494493</v>
      </c>
      <c r="I15" s="304">
        <f t="shared" ca="1" si="13"/>
        <v>173.28175610467648</v>
      </c>
      <c r="J15" s="306">
        <f t="shared" ca="1" si="14"/>
        <v>104.63998464656093</v>
      </c>
      <c r="K15" s="307">
        <f t="shared" ca="1" si="15"/>
        <v>515.97895847777977</v>
      </c>
      <c r="L15" s="304">
        <f t="shared" ca="1" si="0"/>
        <v>526.48248971703413</v>
      </c>
      <c r="M15" s="306">
        <f t="shared" ca="1" si="16"/>
        <v>1.3561241915486226</v>
      </c>
      <c r="N15" s="304">
        <f t="shared" ca="1" si="17"/>
        <v>77.700192671326903</v>
      </c>
      <c r="P15" s="310">
        <f t="shared" ca="1" si="18"/>
        <v>2</v>
      </c>
      <c r="Q15" s="304">
        <f t="shared" ca="1" si="19"/>
        <v>9.5000000000000032E-3</v>
      </c>
      <c r="R15" s="306">
        <f t="shared" ca="1" si="20"/>
        <v>9.5000000000000032E-4</v>
      </c>
      <c r="S15" s="307">
        <f t="shared" ca="1" si="21"/>
        <v>5.0810405000000012</v>
      </c>
      <c r="T15" s="304">
        <f t="shared" ca="1" si="1"/>
        <v>49.845007305000017</v>
      </c>
      <c r="U15" s="311">
        <f t="shared" ca="1" si="2"/>
        <v>0</v>
      </c>
      <c r="V15" s="306">
        <f t="shared" ca="1" si="3"/>
        <v>1.163382250692055</v>
      </c>
      <c r="W15" s="304">
        <f t="shared" ca="1" si="4"/>
        <v>107.25845905919924</v>
      </c>
      <c r="Y15" s="314" t="str">
        <f t="shared" ca="1" si="22"/>
        <v/>
      </c>
      <c r="Z15" s="315" t="str">
        <f t="shared" ca="1" si="23"/>
        <v/>
      </c>
      <c r="AA15" s="316" t="str">
        <f t="shared" ca="1" si="24"/>
        <v/>
      </c>
      <c r="AC15" s="310" t="e">
        <f t="shared" ca="1" si="25"/>
        <v>#N/A</v>
      </c>
      <c r="AD15" s="323" t="e">
        <f t="shared" ca="1" si="26"/>
        <v>#N/A</v>
      </c>
      <c r="AE15" s="324">
        <f t="shared" ca="1" si="5"/>
        <v>515.97895847777977</v>
      </c>
      <c r="AG15" s="306">
        <f t="shared" ca="1" si="27"/>
        <v>-30.771383925541702</v>
      </c>
      <c r="AH15" s="304">
        <f t="shared" ca="1" si="28"/>
        <v>-21.18630799024082</v>
      </c>
    </row>
    <row r="16" spans="1:248" x14ac:dyDescent="0.2">
      <c r="A16" s="347">
        <f t="shared" ca="1" si="6"/>
        <v>0.01</v>
      </c>
      <c r="B16" s="304">
        <f t="shared" ca="1" si="7"/>
        <v>0.11999999999999998</v>
      </c>
      <c r="D16" s="306">
        <f t="shared" ca="1" si="8"/>
        <v>-4.4965565716085187</v>
      </c>
      <c r="E16" s="307">
        <f t="shared" ca="1" si="9"/>
        <v>-30.43340380595329</v>
      </c>
      <c r="F16" s="304">
        <f t="shared" ca="1" si="10"/>
        <v>30.763795088023322</v>
      </c>
      <c r="G16" s="306">
        <f t="shared" ca="1" si="11"/>
        <v>36.868744544017659</v>
      </c>
      <c r="H16" s="307">
        <f t="shared" ca="1" si="12"/>
        <v>168.99996302688541</v>
      </c>
      <c r="I16" s="304">
        <f t="shared" ca="1" si="13"/>
        <v>172.97483003992423</v>
      </c>
      <c r="J16" s="306">
        <f t="shared" ca="1" si="14"/>
        <v>105.0088969198297</v>
      </c>
      <c r="K16" s="307">
        <f t="shared" ca="1" si="15"/>
        <v>517.67047977823893</v>
      </c>
      <c r="L16" s="304">
        <f t="shared" ca="1" si="0"/>
        <v>528.21358754404594</v>
      </c>
      <c r="M16" s="306">
        <f t="shared" ca="1" si="16"/>
        <v>1.3560033765223778</v>
      </c>
      <c r="N16" s="304">
        <f t="shared" ca="1" si="17"/>
        <v>77.693270480221315</v>
      </c>
      <c r="P16" s="310">
        <f t="shared" ca="1" si="18"/>
        <v>2</v>
      </c>
      <c r="Q16" s="304">
        <f t="shared" ca="1" si="19"/>
        <v>8.5000000000000041E-3</v>
      </c>
      <c r="R16" s="306">
        <f t="shared" ca="1" si="20"/>
        <v>8.5000000000000039E-4</v>
      </c>
      <c r="S16" s="307">
        <f t="shared" ca="1" si="21"/>
        <v>5.0810320000000013</v>
      </c>
      <c r="T16" s="304">
        <f t="shared" ca="1" si="1"/>
        <v>49.844923920000014</v>
      </c>
      <c r="U16" s="311">
        <f t="shared" ca="1" si="2"/>
        <v>0</v>
      </c>
      <c r="V16" s="306">
        <f t="shared" ca="1" si="3"/>
        <v>1.1631853472738687</v>
      </c>
      <c r="W16" s="304">
        <f t="shared" ca="1" si="4"/>
        <v>106.86074220915188</v>
      </c>
      <c r="Y16" s="314" t="str">
        <f t="shared" ca="1" si="22"/>
        <v/>
      </c>
      <c r="Z16" s="315" t="str">
        <f t="shared" ca="1" si="23"/>
        <v/>
      </c>
      <c r="AA16" s="316" t="str">
        <f t="shared" ca="1" si="24"/>
        <v/>
      </c>
      <c r="AC16" s="310" t="e">
        <f t="shared" ca="1" si="25"/>
        <v>#N/A</v>
      </c>
      <c r="AD16" s="323" t="e">
        <f t="shared" ca="1" si="26"/>
        <v>#N/A</v>
      </c>
      <c r="AE16" s="324">
        <f t="shared" ca="1" si="5"/>
        <v>517.67047977823893</v>
      </c>
      <c r="AG16" s="306">
        <f t="shared" ca="1" si="27"/>
        <v>-30.692732714597547</v>
      </c>
      <c r="AH16" s="304">
        <f t="shared" ca="1" si="28"/>
        <v>-21.107908601874424</v>
      </c>
    </row>
    <row r="17" spans="1:34" x14ac:dyDescent="0.2">
      <c r="A17" s="347">
        <f t="shared" ca="1" si="6"/>
        <v>0.01</v>
      </c>
      <c r="B17" s="304">
        <f t="shared" ca="1" si="7"/>
        <v>0.12999999999999998</v>
      </c>
      <c r="D17" s="306">
        <f t="shared" ca="1" si="8"/>
        <v>-4.48241282452038</v>
      </c>
      <c r="E17" s="307">
        <f t="shared" ca="1" si="9"/>
        <v>-30.356606915534307</v>
      </c>
      <c r="F17" s="304">
        <f t="shared" ca="1" si="10"/>
        <v>30.685755785929246</v>
      </c>
      <c r="G17" s="306">
        <f t="shared" ca="1" si="11"/>
        <v>36.823920415772456</v>
      </c>
      <c r="H17" s="307">
        <f t="shared" ca="1" si="12"/>
        <v>168.69639695773006</v>
      </c>
      <c r="I17" s="304">
        <f t="shared" ca="1" si="13"/>
        <v>172.66868697394784</v>
      </c>
      <c r="J17" s="306">
        <f t="shared" ca="1" si="14"/>
        <v>105.37736024462865</v>
      </c>
      <c r="K17" s="307">
        <f t="shared" ca="1" si="15"/>
        <v>519.35896157816205</v>
      </c>
      <c r="L17" s="304">
        <f t="shared" ca="1" si="0"/>
        <v>529.94161850497551</v>
      </c>
      <c r="M17" s="306">
        <f t="shared" ca="1" si="16"/>
        <v>1.3558822802266171</v>
      </c>
      <c r="N17" s="304">
        <f t="shared" ca="1" si="17"/>
        <v>77.686332173559549</v>
      </c>
      <c r="P17" s="310">
        <f t="shared" ca="1" si="18"/>
        <v>2</v>
      </c>
      <c r="Q17" s="304">
        <f t="shared" ca="1" si="19"/>
        <v>7.5000000000000032E-3</v>
      </c>
      <c r="R17" s="306">
        <f t="shared" ca="1" si="20"/>
        <v>7.5000000000000034E-4</v>
      </c>
      <c r="S17" s="307">
        <f t="shared" ca="1" si="21"/>
        <v>5.0810245000000016</v>
      </c>
      <c r="T17" s="304">
        <f t="shared" ca="1" si="1"/>
        <v>49.844850345000019</v>
      </c>
      <c r="U17" s="311">
        <f t="shared" ca="1" si="2"/>
        <v>0</v>
      </c>
      <c r="V17" s="306">
        <f t="shared" ca="1" si="3"/>
        <v>1.1629888300482936</v>
      </c>
      <c r="W17" s="304">
        <f t="shared" ca="1" si="4"/>
        <v>106.46482756967752</v>
      </c>
      <c r="Y17" s="314" t="str">
        <f t="shared" ca="1" si="22"/>
        <v/>
      </c>
      <c r="Z17" s="315" t="str">
        <f t="shared" ca="1" si="23"/>
        <v/>
      </c>
      <c r="AA17" s="316" t="str">
        <f t="shared" ca="1" si="24"/>
        <v/>
      </c>
      <c r="AC17" s="310" t="e">
        <f t="shared" ca="1" si="25"/>
        <v>#N/A</v>
      </c>
      <c r="AD17" s="323" t="e">
        <f t="shared" ca="1" si="26"/>
        <v>#N/A</v>
      </c>
      <c r="AE17" s="324">
        <f t="shared" ca="1" si="5"/>
        <v>519.35896157816205</v>
      </c>
      <c r="AG17" s="306">
        <f t="shared" ca="1" si="27"/>
        <v>-30.614433201020084</v>
      </c>
      <c r="AH17" s="304">
        <f t="shared" ca="1" si="28"/>
        <v>-21.029861636989125</v>
      </c>
    </row>
    <row r="18" spans="1:34" x14ac:dyDescent="0.2">
      <c r="A18" s="347">
        <f t="shared" ca="1" si="6"/>
        <v>0.01</v>
      </c>
      <c r="B18" s="304">
        <f t="shared" ca="1" si="7"/>
        <v>0.13999999999999999</v>
      </c>
      <c r="D18" s="306">
        <f t="shared" ca="1" si="8"/>
        <v>-4.4683310593005654</v>
      </c>
      <c r="E18" s="307">
        <f t="shared" ca="1" si="9"/>
        <v>-30.280154769166252</v>
      </c>
      <c r="F18" s="304">
        <f t="shared" ca="1" si="10"/>
        <v>30.608066833764134</v>
      </c>
      <c r="G18" s="306">
        <f t="shared" ca="1" si="11"/>
        <v>36.779237105179448</v>
      </c>
      <c r="H18" s="307">
        <f t="shared" ca="1" si="12"/>
        <v>168.39359541003839</v>
      </c>
      <c r="I18" s="304">
        <f t="shared" ca="1" si="13"/>
        <v>172.36332341063371</v>
      </c>
      <c r="J18" s="306">
        <f t="shared" ca="1" si="14"/>
        <v>105.74537603223341</v>
      </c>
      <c r="K18" s="307">
        <f t="shared" ca="1" si="15"/>
        <v>521.04441154000085</v>
      </c>
      <c r="L18" s="304">
        <f t="shared" ca="1" si="0"/>
        <v>531.66659040160141</v>
      </c>
      <c r="M18" s="306">
        <f t="shared" ca="1" si="16"/>
        <v>1.3557609020564789</v>
      </c>
      <c r="N18" s="304">
        <f t="shared" ca="1" si="17"/>
        <v>77.679377716685622</v>
      </c>
      <c r="P18" s="310">
        <f t="shared" ca="1" si="18"/>
        <v>2</v>
      </c>
      <c r="Q18" s="304">
        <f t="shared" ca="1" si="19"/>
        <v>6.5000000000000023E-3</v>
      </c>
      <c r="R18" s="306">
        <f t="shared" ca="1" si="20"/>
        <v>6.5000000000000019E-4</v>
      </c>
      <c r="S18" s="307">
        <f t="shared" ca="1" si="21"/>
        <v>5.081018000000002</v>
      </c>
      <c r="T18" s="304">
        <f t="shared" ca="1" si="1"/>
        <v>49.844786580000026</v>
      </c>
      <c r="U18" s="311">
        <f t="shared" ca="1" si="2"/>
        <v>0</v>
      </c>
      <c r="V18" s="306">
        <f t="shared" ca="1" si="3"/>
        <v>1.1627926979410885</v>
      </c>
      <c r="W18" s="304">
        <f t="shared" ca="1" si="4"/>
        <v>106.07070439785601</v>
      </c>
      <c r="Y18" s="314" t="str">
        <f t="shared" ca="1" si="22"/>
        <v/>
      </c>
      <c r="Z18" s="315" t="str">
        <f t="shared" ca="1" si="23"/>
        <v/>
      </c>
      <c r="AA18" s="316" t="str">
        <f t="shared" ca="1" si="24"/>
        <v/>
      </c>
      <c r="AC18" s="310" t="e">
        <f t="shared" ca="1" si="25"/>
        <v>#N/A</v>
      </c>
      <c r="AD18" s="323" t="e">
        <f t="shared" ca="1" si="26"/>
        <v>#N/A</v>
      </c>
      <c r="AE18" s="324">
        <f t="shared" ca="1" si="5"/>
        <v>521.04441154000085</v>
      </c>
      <c r="AG18" s="306">
        <f t="shared" ca="1" si="27"/>
        <v>-30.536483299924107</v>
      </c>
      <c r="AH18" s="304">
        <f t="shared" ca="1" si="28"/>
        <v>-20.952165012931953</v>
      </c>
    </row>
    <row r="19" spans="1:34" x14ac:dyDescent="0.2">
      <c r="A19" s="347">
        <f t="shared" ca="1" si="6"/>
        <v>0.01</v>
      </c>
      <c r="B19" s="304">
        <f t="shared" ca="1" si="7"/>
        <v>0.15</v>
      </c>
      <c r="D19" s="306">
        <f t="shared" ca="1" si="8"/>
        <v>-4.4543109077309921</v>
      </c>
      <c r="E19" s="307">
        <f t="shared" ca="1" si="9"/>
        <v>-30.204045332749537</v>
      </c>
      <c r="F19" s="304">
        <f t="shared" ca="1" si="10"/>
        <v>30.530726164399045</v>
      </c>
      <c r="G19" s="306">
        <f t="shared" ca="1" si="11"/>
        <v>36.734693996102138</v>
      </c>
      <c r="H19" s="307">
        <f t="shared" ca="1" si="12"/>
        <v>168.09155495671089</v>
      </c>
      <c r="I19" s="304">
        <f t="shared" ca="1" si="13"/>
        <v>172.05873587456179</v>
      </c>
      <c r="J19" s="306">
        <f t="shared" ca="1" si="14"/>
        <v>106.11294568773982</v>
      </c>
      <c r="K19" s="307">
        <f t="shared" ca="1" si="15"/>
        <v>522.72683729183461</v>
      </c>
      <c r="L19" s="304">
        <f t="shared" ca="1" si="0"/>
        <v>533.38851100080262</v>
      </c>
      <c r="M19" s="306">
        <f t="shared" ca="1" si="16"/>
        <v>1.3556392414049323</v>
      </c>
      <c r="N19" s="304">
        <f t="shared" ca="1" si="17"/>
        <v>77.672407074819176</v>
      </c>
      <c r="P19" s="310">
        <f t="shared" ca="1" si="18"/>
        <v>2</v>
      </c>
      <c r="Q19" s="304">
        <f t="shared" ca="1" si="19"/>
        <v>5.5000000000000023E-3</v>
      </c>
      <c r="R19" s="306">
        <f t="shared" ca="1" si="20"/>
        <v>5.5000000000000025E-4</v>
      </c>
      <c r="S19" s="307">
        <f t="shared" ca="1" si="21"/>
        <v>5.0810125000000017</v>
      </c>
      <c r="T19" s="304">
        <f t="shared" ca="1" si="1"/>
        <v>49.84473262500002</v>
      </c>
      <c r="U19" s="311">
        <f t="shared" ca="1" si="2"/>
        <v>0</v>
      </c>
      <c r="V19" s="306">
        <f t="shared" ca="1" si="3"/>
        <v>1.1625969498830016</v>
      </c>
      <c r="W19" s="304">
        <f t="shared" ca="1" si="4"/>
        <v>105.67836203118505</v>
      </c>
      <c r="Y19" s="314" t="str">
        <f t="shared" ca="1" si="22"/>
        <v/>
      </c>
      <c r="Z19" s="315" t="str">
        <f t="shared" ca="1" si="23"/>
        <v/>
      </c>
      <c r="AA19" s="316" t="str">
        <f t="shared" ca="1" si="24"/>
        <v/>
      </c>
      <c r="AC19" s="310" t="e">
        <f t="shared" ca="1" si="25"/>
        <v>#N/A</v>
      </c>
      <c r="AD19" s="323" t="e">
        <f t="shared" ca="1" si="26"/>
        <v>#N/A</v>
      </c>
      <c r="AE19" s="324">
        <f t="shared" ca="1" si="5"/>
        <v>522.72683729183461</v>
      </c>
      <c r="AG19" s="306">
        <f t="shared" ca="1" si="27"/>
        <v>-30.458880941960405</v>
      </c>
      <c r="AH19" s="304">
        <f t="shared" ca="1" si="28"/>
        <v>-20.874816662595492</v>
      </c>
    </row>
    <row r="20" spans="1:34" x14ac:dyDescent="0.2">
      <c r="A20" s="347">
        <f t="shared" ca="1" si="6"/>
        <v>0.01</v>
      </c>
      <c r="B20" s="304">
        <f t="shared" ca="1" si="7"/>
        <v>0.16</v>
      </c>
      <c r="D20" s="306">
        <f t="shared" ca="1" si="8"/>
        <v>-4.4403520043375986</v>
      </c>
      <c r="E20" s="307">
        <f t="shared" ca="1" si="9"/>
        <v>-30.128276587344175</v>
      </c>
      <c r="F20" s="304">
        <f t="shared" ca="1" si="10"/>
        <v>30.453731726110941</v>
      </c>
      <c r="G20" s="306">
        <f t="shared" ca="1" si="11"/>
        <v>36.690290476058763</v>
      </c>
      <c r="H20" s="307">
        <f t="shared" ca="1" si="12"/>
        <v>167.79027219083744</v>
      </c>
      <c r="I20" s="304">
        <f t="shared" ca="1" si="13"/>
        <v>171.75492091085158</v>
      </c>
      <c r="J20" s="306">
        <f t="shared" ca="1" si="14"/>
        <v>106.48007061010063</v>
      </c>
      <c r="K20" s="307">
        <f t="shared" ca="1" si="15"/>
        <v>524.40624642757234</v>
      </c>
      <c r="L20" s="304">
        <f t="shared" ca="1" si="0"/>
        <v>535.10738803476431</v>
      </c>
      <c r="M20" s="306">
        <f t="shared" ca="1" si="16"/>
        <v>1.3555172976627672</v>
      </c>
      <c r="N20" s="304">
        <f t="shared" ca="1" si="17"/>
        <v>77.665420213055086</v>
      </c>
      <c r="P20" s="310">
        <f t="shared" ca="1" si="18"/>
        <v>2</v>
      </c>
      <c r="Q20" s="304">
        <f t="shared" ca="1" si="19"/>
        <v>4.5000000000000014E-3</v>
      </c>
      <c r="R20" s="306">
        <f t="shared" ca="1" si="20"/>
        <v>4.5000000000000015E-4</v>
      </c>
      <c r="S20" s="307">
        <f t="shared" ca="1" si="21"/>
        <v>5.0810080000000015</v>
      </c>
      <c r="T20" s="304">
        <f t="shared" ca="1" si="1"/>
        <v>49.844688480000016</v>
      </c>
      <c r="U20" s="311">
        <f t="shared" ca="1" si="2"/>
        <v>0</v>
      </c>
      <c r="V20" s="306">
        <f t="shared" ca="1" si="3"/>
        <v>1.1624015848097344</v>
      </c>
      <c r="W20" s="304">
        <f t="shared" ca="1" si="4"/>
        <v>105.28778988685778</v>
      </c>
      <c r="Y20" s="314" t="str">
        <f t="shared" ca="1" si="22"/>
        <v/>
      </c>
      <c r="Z20" s="315" t="str">
        <f t="shared" ca="1" si="23"/>
        <v/>
      </c>
      <c r="AA20" s="316" t="str">
        <f t="shared" ca="1" si="24"/>
        <v/>
      </c>
      <c r="AC20" s="310" t="e">
        <f t="shared" ca="1" si="25"/>
        <v>#N/A</v>
      </c>
      <c r="AD20" s="323" t="e">
        <f t="shared" ca="1" si="26"/>
        <v>#N/A</v>
      </c>
      <c r="AE20" s="324">
        <f t="shared" ca="1" si="5"/>
        <v>524.40624642757234</v>
      </c>
      <c r="AG20" s="306">
        <f t="shared" ca="1" si="27"/>
        <v>-30.381624073176305</v>
      </c>
      <c r="AH20" s="304">
        <f t="shared" ca="1" si="28"/>
        <v>-20.797814534278437</v>
      </c>
    </row>
    <row r="21" spans="1:34" x14ac:dyDescent="0.2">
      <c r="A21" s="347">
        <f t="shared" ca="1" si="6"/>
        <v>0.01</v>
      </c>
      <c r="B21" s="304">
        <f t="shared" ca="1" si="7"/>
        <v>0.17</v>
      </c>
      <c r="D21" s="306">
        <f t="shared" ca="1" si="8"/>
        <v>-4.426453986365785</v>
      </c>
      <c r="E21" s="307">
        <f t="shared" ca="1" si="9"/>
        <v>-30.052846529033928</v>
      </c>
      <c r="F21" s="304">
        <f t="shared" ca="1" si="10"/>
        <v>30.377081482444627</v>
      </c>
      <c r="G21" s="306">
        <f t="shared" ca="1" si="11"/>
        <v>36.646025936195109</v>
      </c>
      <c r="H21" s="307">
        <f t="shared" ca="1" si="12"/>
        <v>167.4897437255471</v>
      </c>
      <c r="I21" s="304">
        <f t="shared" ca="1" si="13"/>
        <v>171.45187508500959</v>
      </c>
      <c r="J21" s="306">
        <f t="shared" ca="1" si="14"/>
        <v>106.8467521921619</v>
      </c>
      <c r="K21" s="307">
        <f t="shared" ca="1" si="15"/>
        <v>526.08264650715421</v>
      </c>
      <c r="L21" s="304">
        <f t="shared" ca="1" si="0"/>
        <v>536.82322920118179</v>
      </c>
      <c r="M21" s="306">
        <f t="shared" ca="1" si="16"/>
        <v>1.3553950702185862</v>
      </c>
      <c r="N21" s="304">
        <f t="shared" ca="1" si="17"/>
        <v>77.658417096362854</v>
      </c>
      <c r="P21" s="310">
        <f t="shared" ca="1" si="18"/>
        <v>2</v>
      </c>
      <c r="Q21" s="304">
        <f t="shared" ca="1" si="19"/>
        <v>3.5000000000000005E-3</v>
      </c>
      <c r="R21" s="306">
        <f t="shared" ca="1" si="20"/>
        <v>3.5000000000000005E-4</v>
      </c>
      <c r="S21" s="307">
        <f t="shared" ca="1" si="21"/>
        <v>5.0810045000000015</v>
      </c>
      <c r="T21" s="304">
        <f t="shared" ca="1" si="1"/>
        <v>49.844654145000014</v>
      </c>
      <c r="U21" s="311">
        <f t="shared" ca="1" si="2"/>
        <v>0</v>
      </c>
      <c r="V21" s="306">
        <f t="shared" ca="1" si="3"/>
        <v>1.1622066016619175</v>
      </c>
      <c r="W21" s="304">
        <f t="shared" ca="1" si="4"/>
        <v>104.89897746104856</v>
      </c>
      <c r="Y21" s="314" t="str">
        <f t="shared" ca="1" si="22"/>
        <v/>
      </c>
      <c r="Z21" s="315" t="str">
        <f t="shared" ca="1" si="23"/>
        <v/>
      </c>
      <c r="AA21" s="316" t="str">
        <f t="shared" ca="1" si="24"/>
        <v/>
      </c>
      <c r="AC21" s="310" t="e">
        <f t="shared" ca="1" si="25"/>
        <v>#N/A</v>
      </c>
      <c r="AD21" s="323" t="e">
        <f t="shared" ca="1" si="26"/>
        <v>#N/A</v>
      </c>
      <c r="AE21" s="324">
        <f t="shared" ca="1" si="5"/>
        <v>526.08264650715421</v>
      </c>
      <c r="AG21" s="306">
        <f t="shared" ca="1" si="27"/>
        <v>-30.304710654877553</v>
      </c>
      <c r="AH21" s="304">
        <f t="shared" ca="1" si="28"/>
        <v>-20.721156591547548</v>
      </c>
    </row>
    <row r="22" spans="1:34" x14ac:dyDescent="0.2">
      <c r="A22" s="347">
        <f t="shared" ca="1" si="6"/>
        <v>0.01</v>
      </c>
      <c r="B22" s="304">
        <f t="shared" ca="1" si="7"/>
        <v>0.18000000000000002</v>
      </c>
      <c r="D22" s="306">
        <f t="shared" ca="1" si="8"/>
        <v>-4.4126164937561008</v>
      </c>
      <c r="E22" s="307">
        <f t="shared" ca="1" si="9"/>
        <v>-29.977753168791963</v>
      </c>
      <c r="F22" s="304">
        <f t="shared" ca="1" si="10"/>
        <v>30.300773412076218</v>
      </c>
      <c r="G22" s="306">
        <f t="shared" ca="1" si="11"/>
        <v>36.60189977125755</v>
      </c>
      <c r="H22" s="307">
        <f t="shared" ca="1" si="12"/>
        <v>167.18996619385919</v>
      </c>
      <c r="I22" s="304">
        <f t="shared" ca="1" si="13"/>
        <v>171.14959498277804</v>
      </c>
      <c r="J22" s="306">
        <f t="shared" ca="1" si="14"/>
        <v>107.21299182069916</v>
      </c>
      <c r="K22" s="307">
        <f t="shared" ca="1" si="15"/>
        <v>527.75604505675119</v>
      </c>
      <c r="L22" s="304">
        <f t="shared" ca="1" si="0"/>
        <v>538.53604216346457</v>
      </c>
      <c r="M22" s="306">
        <f t="shared" ca="1" si="16"/>
        <v>1.355272558458797</v>
      </c>
      <c r="N22" s="304">
        <f t="shared" ca="1" si="17"/>
        <v>77.651397689586204</v>
      </c>
      <c r="P22" s="310">
        <f t="shared" ca="1" si="18"/>
        <v>2</v>
      </c>
      <c r="Q22" s="304">
        <f t="shared" ca="1" si="19"/>
        <v>2.4999999999999996E-3</v>
      </c>
      <c r="R22" s="306">
        <f t="shared" ca="1" si="20"/>
        <v>2.4999999999999995E-4</v>
      </c>
      <c r="S22" s="307">
        <f t="shared" ca="1" si="21"/>
        <v>5.0810020000000016</v>
      </c>
      <c r="T22" s="304">
        <f t="shared" ca="1" si="1"/>
        <v>49.844629620000021</v>
      </c>
      <c r="U22" s="311">
        <f t="shared" ca="1" si="2"/>
        <v>0</v>
      </c>
      <c r="V22" s="306">
        <f t="shared" ca="1" si="3"/>
        <v>1.1620119993850764</v>
      </c>
      <c r="W22" s="304">
        <f t="shared" ca="1" si="4"/>
        <v>104.51191432820541</v>
      </c>
      <c r="Y22" s="314" t="str">
        <f t="shared" ca="1" si="22"/>
        <v/>
      </c>
      <c r="Z22" s="315" t="str">
        <f t="shared" ca="1" si="23"/>
        <v/>
      </c>
      <c r="AA22" s="316" t="str">
        <f t="shared" ca="1" si="24"/>
        <v/>
      </c>
      <c r="AC22" s="310" t="e">
        <f t="shared" ca="1" si="25"/>
        <v>#N/A</v>
      </c>
      <c r="AD22" s="323" t="e">
        <f t="shared" ca="1" si="26"/>
        <v>#N/A</v>
      </c>
      <c r="AE22" s="324">
        <f t="shared" ca="1" si="5"/>
        <v>527.75604505675119</v>
      </c>
      <c r="AG22" s="306">
        <f t="shared" ca="1" si="27"/>
        <v>-30.228138663491784</v>
      </c>
      <c r="AH22" s="304">
        <f t="shared" ca="1" si="28"/>
        <v>-20.64484081310114</v>
      </c>
    </row>
    <row r="23" spans="1:34" x14ac:dyDescent="0.2">
      <c r="A23" s="347">
        <f t="shared" ca="1" si="6"/>
        <v>0.01</v>
      </c>
      <c r="B23" s="304">
        <f t="shared" ca="1" si="7"/>
        <v>0.19000000000000003</v>
      </c>
      <c r="D23" s="306">
        <f t="shared" ca="1" si="8"/>
        <v>-4.3988391691201496</v>
      </c>
      <c r="E23" s="307">
        <f t="shared" ca="1" si="9"/>
        <v>-29.90299453234784</v>
      </c>
      <c r="F23" s="304">
        <f t="shared" ca="1" si="10"/>
        <v>30.224805508677974</v>
      </c>
      <c r="G23" s="306">
        <f t="shared" ca="1" si="11"/>
        <v>36.557911379566349</v>
      </c>
      <c r="H23" s="307">
        <f t="shared" ca="1" si="12"/>
        <v>166.89093624853572</v>
      </c>
      <c r="I23" s="304">
        <f t="shared" ca="1" si="13"/>
        <v>170.84807720998512</v>
      </c>
      <c r="J23" s="306">
        <f t="shared" ca="1" si="14"/>
        <v>107.57879087645328</v>
      </c>
      <c r="K23" s="307">
        <f t="shared" ca="1" si="15"/>
        <v>529.42644956896322</v>
      </c>
      <c r="L23" s="304">
        <f t="shared" ca="1" si="0"/>
        <v>540.24583455093625</v>
      </c>
      <c r="M23" s="306">
        <f t="shared" ca="1" si="16"/>
        <v>1.3551497617676027</v>
      </c>
      <c r="N23" s="304">
        <f t="shared" ca="1" si="17"/>
        <v>77.644361957442598</v>
      </c>
      <c r="P23" s="310">
        <f t="shared" ca="1" si="18"/>
        <v>2</v>
      </c>
      <c r="Q23" s="304">
        <f t="shared" ca="1" si="19"/>
        <v>1.4999999999999996E-3</v>
      </c>
      <c r="R23" s="306">
        <f t="shared" ca="1" si="20"/>
        <v>1.4999999999999996E-4</v>
      </c>
      <c r="S23" s="307">
        <f t="shared" ca="1" si="21"/>
        <v>5.0810005000000018</v>
      </c>
      <c r="T23" s="304">
        <f t="shared" ca="1" si="1"/>
        <v>49.844614905000022</v>
      </c>
      <c r="U23" s="311">
        <f t="shared" ca="1" si="2"/>
        <v>0</v>
      </c>
      <c r="V23" s="306">
        <f t="shared" ca="1" si="3"/>
        <v>1.1618177769296039</v>
      </c>
      <c r="W23" s="304">
        <f t="shared" ca="1" si="4"/>
        <v>104.1265901403507</v>
      </c>
      <c r="Y23" s="314" t="str">
        <f t="shared" ca="1" si="22"/>
        <v/>
      </c>
      <c r="Z23" s="315" t="str">
        <f t="shared" ca="1" si="23"/>
        <v/>
      </c>
      <c r="AA23" s="316" t="str">
        <f t="shared" ca="1" si="24"/>
        <v/>
      </c>
      <c r="AC23" s="310" t="e">
        <f t="shared" ca="1" si="25"/>
        <v>#N/A</v>
      </c>
      <c r="AD23" s="323" t="e">
        <f t="shared" ca="1" si="26"/>
        <v>#N/A</v>
      </c>
      <c r="AE23" s="324">
        <f t="shared" ca="1" si="5"/>
        <v>529.42644956896322</v>
      </c>
      <c r="AG23" s="306">
        <f t="shared" ca="1" si="27"/>
        <v>-30.151906090433251</v>
      </c>
      <c r="AH23" s="304">
        <f t="shared" ca="1" si="28"/>
        <v>-20.568865192633886</v>
      </c>
    </row>
    <row r="24" spans="1:34" x14ac:dyDescent="0.2">
      <c r="A24" s="347">
        <f t="shared" ca="1" si="6"/>
        <v>0.01</v>
      </c>
      <c r="B24" s="304">
        <f t="shared" ca="1" si="7"/>
        <v>0.20000000000000004</v>
      </c>
      <c r="D24" s="306">
        <f t="shared" ca="1" si="8"/>
        <v>-4.3851216577168142</v>
      </c>
      <c r="E24" s="307">
        <f t="shared" ca="1" si="9"/>
        <v>-29.828568660055964</v>
      </c>
      <c r="F24" s="304">
        <f t="shared" ca="1" si="10"/>
        <v>30.149175780784621</v>
      </c>
      <c r="G24" s="306">
        <f t="shared" ca="1" si="11"/>
        <v>36.514060162989182</v>
      </c>
      <c r="H24" s="307">
        <f t="shared" ca="1" si="12"/>
        <v>166.59265056193516</v>
      </c>
      <c r="I24" s="304">
        <f t="shared" ca="1" si="13"/>
        <v>170.54731839239639</v>
      </c>
      <c r="J24" s="306">
        <f t="shared" ca="1" si="14"/>
        <v>107.94415073416606</v>
      </c>
      <c r="K24" s="307">
        <f t="shared" ca="1" si="15"/>
        <v>531.09386750301553</v>
      </c>
      <c r="L24" s="304">
        <f t="shared" ca="1" si="0"/>
        <v>541.95261395903515</v>
      </c>
      <c r="M24" s="306">
        <f t="shared" ca="1" si="16"/>
        <v>1.3550266795269943</v>
      </c>
      <c r="N24" s="304">
        <f t="shared" ca="1" si="17"/>
        <v>77.63730986452272</v>
      </c>
      <c r="P24" s="310">
        <f t="shared" ca="1" si="18"/>
        <v>2</v>
      </c>
      <c r="Q24" s="304">
        <f t="shared" ca="1" si="19"/>
        <v>4.9999999999999871E-4</v>
      </c>
      <c r="R24" s="306">
        <f t="shared" ca="1" si="20"/>
        <v>4.9999999999999874E-5</v>
      </c>
      <c r="S24" s="307">
        <f t="shared" ca="1" si="21"/>
        <v>5.0810000000000022</v>
      </c>
      <c r="T24" s="304">
        <f t="shared" ca="1" si="1"/>
        <v>49.844610000000024</v>
      </c>
      <c r="U24" s="311">
        <f t="shared" ca="1" si="2"/>
        <v>0</v>
      </c>
      <c r="V24" s="306">
        <f t="shared" ca="1" si="3"/>
        <v>1.1616239332507305</v>
      </c>
      <c r="W24" s="304">
        <f t="shared" ca="1" si="4"/>
        <v>103.74299462638861</v>
      </c>
      <c r="Y24" s="314" t="str">
        <f t="shared" ca="1" si="22"/>
        <v/>
      </c>
      <c r="Z24" s="315" t="str">
        <f t="shared" ca="1" si="23"/>
        <v/>
      </c>
      <c r="AA24" s="316" t="str">
        <f t="shared" ca="1" si="24"/>
        <v/>
      </c>
      <c r="AC24" s="310" t="e">
        <f t="shared" ca="1" si="25"/>
        <v>#N/A</v>
      </c>
      <c r="AD24" s="323" t="e">
        <f t="shared" ca="1" si="26"/>
        <v>#N/A</v>
      </c>
      <c r="AE24" s="324">
        <f t="shared" ca="1" si="5"/>
        <v>531.09386750301553</v>
      </c>
      <c r="AG24" s="306">
        <f t="shared" ca="1" si="27"/>
        <v>-30.076010941969123</v>
      </c>
      <c r="AH24" s="304">
        <f t="shared" ca="1" si="28"/>
        <v>-20.493227738703141</v>
      </c>
    </row>
    <row r="25" spans="1:34" x14ac:dyDescent="0.2">
      <c r="A25" s="347">
        <f t="shared" ca="1" si="6"/>
        <v>0.01</v>
      </c>
      <c r="B25" s="304">
        <f t="shared" ca="1" si="7"/>
        <v>0.21000000000000005</v>
      </c>
      <c r="D25" s="306">
        <f t="shared" ca="1" si="8"/>
        <v>-4.3714429689885277</v>
      </c>
      <c r="E25" s="307">
        <f t="shared" ca="1" si="9"/>
        <v>-29.754379445435987</v>
      </c>
      <c r="F25" s="304">
        <f t="shared" ca="1" si="10"/>
        <v>30.073786090449317</v>
      </c>
      <c r="G25" s="306">
        <f t="shared" ca="1" si="11"/>
        <v>36.470345733299297</v>
      </c>
      <c r="H25" s="307">
        <f t="shared" ca="1" si="12"/>
        <v>166.2951067674808</v>
      </c>
      <c r="I25" s="304">
        <f t="shared" ca="1" si="13"/>
        <v>170.24731613953338</v>
      </c>
      <c r="J25" s="306">
        <f t="shared" ca="1" si="14"/>
        <v>108.30907276364751</v>
      </c>
      <c r="K25" s="307">
        <f t="shared" ca="1" si="15"/>
        <v>532.75830628966264</v>
      </c>
      <c r="L25" s="304">
        <f t="shared" ca="1" si="0"/>
        <v>543.65638795433199</v>
      </c>
      <c r="M25" s="306">
        <f t="shared" ca="1" si="16"/>
        <v>1.35490331111744</v>
      </c>
      <c r="N25" s="304">
        <f t="shared" ca="1" si="17"/>
        <v>77.63024137533003</v>
      </c>
      <c r="P25" s="310">
        <f t="shared" ca="1" si="18"/>
        <v>3</v>
      </c>
      <c r="Q25" s="304">
        <f t="shared" ca="1" si="19"/>
        <v>0</v>
      </c>
      <c r="R25" s="306">
        <f t="shared" ca="1" si="20"/>
        <v>0</v>
      </c>
      <c r="S25" s="307">
        <f t="shared" ca="1" si="21"/>
        <v>5.0810000000000022</v>
      </c>
      <c r="T25" s="304">
        <f t="shared" ca="1" si="1"/>
        <v>49.844610000000024</v>
      </c>
      <c r="U25" s="311">
        <f t="shared" ca="1" si="2"/>
        <v>0</v>
      </c>
      <c r="V25" s="306">
        <f t="shared" ca="1" si="3"/>
        <v>1.1614304673079485</v>
      </c>
      <c r="W25" s="304">
        <f t="shared" ca="1" si="4"/>
        <v>103.36111876186344</v>
      </c>
      <c r="Y25" s="314" t="str">
        <f t="shared" ca="1" si="22"/>
        <v>Fin de propulsion</v>
      </c>
      <c r="Z25" s="315" t="str">
        <f t="shared" ca="1" si="23"/>
        <v/>
      </c>
      <c r="AA25" s="316" t="str">
        <f t="shared" ca="1" si="24"/>
        <v/>
      </c>
      <c r="AC25" s="310" t="e">
        <f t="shared" ca="1" si="25"/>
        <v>#N/A</v>
      </c>
      <c r="AD25" s="323" t="e">
        <f t="shared" ca="1" si="26"/>
        <v>#N/A</v>
      </c>
      <c r="AE25" s="324">
        <f t="shared" ca="1" si="5"/>
        <v>532.75830628966264</v>
      </c>
      <c r="AG25" s="306">
        <f t="shared" ca="1" si="27"/>
        <v>-30.000354842504386</v>
      </c>
      <c r="AH25" s="304">
        <f t="shared" ca="1" si="28"/>
        <v>-20.417830078013889</v>
      </c>
    </row>
    <row r="26" spans="1:34" x14ac:dyDescent="0.2">
      <c r="A26" s="347">
        <f t="shared" ca="1" si="6"/>
        <v>0.01</v>
      </c>
      <c r="B26" s="304">
        <f t="shared" ca="1" si="7"/>
        <v>0.22000000000000006</v>
      </c>
      <c r="D26" s="306">
        <f t="shared" ca="1" si="8"/>
        <v>-4.3578031920004863</v>
      </c>
      <c r="E26" s="307">
        <f t="shared" ca="1" si="9"/>
        <v>-29.680427124131114</v>
      </c>
      <c r="F26" s="304">
        <f t="shared" ca="1" si="10"/>
        <v>29.998636684540642</v>
      </c>
      <c r="G26" s="306">
        <f t="shared" ca="1" si="11"/>
        <v>36.426767701379291</v>
      </c>
      <c r="H26" s="307">
        <f t="shared" ca="1" si="12"/>
        <v>165.99830249623949</v>
      </c>
      <c r="I26" s="304">
        <f t="shared" ca="1" si="13"/>
        <v>169.94806805846096</v>
      </c>
      <c r="J26" s="306">
        <f t="shared" ca="1" si="14"/>
        <v>108.6735583308209</v>
      </c>
      <c r="K26" s="307">
        <f t="shared" ca="1" si="15"/>
        <v>534.41977333598129</v>
      </c>
      <c r="L26" s="304">
        <f t="shared" ca="1" si="0"/>
        <v>545.35716407943517</v>
      </c>
      <c r="M26" s="306">
        <f t="shared" ca="1" si="16"/>
        <v>1.3547796559178726</v>
      </c>
      <c r="N26" s="304">
        <f t="shared" ca="1" si="17"/>
        <v>77.623156454279965</v>
      </c>
      <c r="P26" s="310">
        <f t="shared" ca="1" si="18"/>
        <v>3</v>
      </c>
      <c r="Q26" s="304">
        <f t="shared" ca="1" si="19"/>
        <v>0</v>
      </c>
      <c r="R26" s="306">
        <f t="shared" ca="1" si="20"/>
        <v>0</v>
      </c>
      <c r="S26" s="307">
        <f t="shared" ca="1" si="21"/>
        <v>5.0810000000000022</v>
      </c>
      <c r="T26" s="304">
        <f t="shared" ca="1" si="1"/>
        <v>49.844610000000024</v>
      </c>
      <c r="U26" s="311">
        <f t="shared" ca="1" si="2"/>
        <v>0</v>
      </c>
      <c r="V26" s="306">
        <f t="shared" ca="1" si="3"/>
        <v>1.1612373780644478</v>
      </c>
      <c r="W26" s="304">
        <f t="shared" ca="1" si="4"/>
        <v>102.98095356195185</v>
      </c>
      <c r="Y26" s="314" t="str">
        <f t="shared" ca="1" si="22"/>
        <v/>
      </c>
      <c r="Z26" s="315" t="str">
        <f t="shared" ca="1" si="23"/>
        <v/>
      </c>
      <c r="AA26" s="316" t="str">
        <f t="shared" ca="1" si="24"/>
        <v/>
      </c>
      <c r="AC26" s="310" t="e">
        <f t="shared" ca="1" si="25"/>
        <v>#N/A</v>
      </c>
      <c r="AD26" s="323" t="e">
        <f t="shared" ca="1" si="26"/>
        <v>#N/A</v>
      </c>
      <c r="AE26" s="324">
        <f t="shared" ca="1" si="5"/>
        <v>534.41977333598129</v>
      </c>
      <c r="AG26" s="306">
        <f t="shared" ca="1" si="27"/>
        <v>-29.924938037708756</v>
      </c>
      <c r="AH26" s="304">
        <f t="shared" ca="1" si="28"/>
        <v>-20.342672458544261</v>
      </c>
    </row>
    <row r="27" spans="1:34" x14ac:dyDescent="0.2">
      <c r="A27" s="347">
        <f t="shared" ca="1" si="6"/>
        <v>0.01</v>
      </c>
      <c r="B27" s="304">
        <f t="shared" ca="1" si="7"/>
        <v>0.23000000000000007</v>
      </c>
      <c r="D27" s="306">
        <f t="shared" ca="1" si="8"/>
        <v>-4.3442230763756164</v>
      </c>
      <c r="E27" s="307">
        <f t="shared" ca="1" si="9"/>
        <v>-29.606806081041285</v>
      </c>
      <c r="F27" s="304">
        <f t="shared" ca="1" si="10"/>
        <v>29.923823961146706</v>
      </c>
      <c r="G27" s="306">
        <f t="shared" ca="1" si="11"/>
        <v>36.383325470615532</v>
      </c>
      <c r="H27" s="307">
        <f t="shared" ca="1" si="12"/>
        <v>165.70223443542906</v>
      </c>
      <c r="I27" s="304">
        <f t="shared" ca="1" si="13"/>
        <v>169.64957078989218</v>
      </c>
      <c r="J27" s="306">
        <f t="shared" ca="1" si="14"/>
        <v>109.03760879668087</v>
      </c>
      <c r="K27" s="307">
        <f t="shared" ca="1" si="15"/>
        <v>536.07827602063958</v>
      </c>
      <c r="L27" s="304">
        <f t="shared" ca="1" si="0"/>
        <v>547.05494984814743</v>
      </c>
      <c r="M27" s="306">
        <f t="shared" ca="1" si="16"/>
        <v>1.3546557133049728</v>
      </c>
      <c r="N27" s="304">
        <f t="shared" ca="1" si="17"/>
        <v>77.616055065658983</v>
      </c>
      <c r="P27" s="310">
        <f t="shared" ca="1" si="18"/>
        <v>3</v>
      </c>
      <c r="Q27" s="304">
        <f t="shared" ca="1" si="19"/>
        <v>0</v>
      </c>
      <c r="R27" s="306">
        <f t="shared" ca="1" si="20"/>
        <v>0</v>
      </c>
      <c r="S27" s="307">
        <f t="shared" ca="1" si="21"/>
        <v>5.0810000000000022</v>
      </c>
      <c r="T27" s="304">
        <f t="shared" ca="1" si="1"/>
        <v>49.844610000000024</v>
      </c>
      <c r="U27" s="311">
        <f t="shared" ca="1" si="2"/>
        <v>0</v>
      </c>
      <c r="V27" s="306">
        <f t="shared" ca="1" si="3"/>
        <v>1.1610446644876606</v>
      </c>
      <c r="W27" s="304">
        <f t="shared" ca="1" si="4"/>
        <v>102.60248891542878</v>
      </c>
      <c r="Y27" s="314" t="str">
        <f t="shared" ca="1" si="22"/>
        <v/>
      </c>
      <c r="Z27" s="315" t="str">
        <f t="shared" ca="1" si="23"/>
        <v/>
      </c>
      <c r="AA27" s="316" t="str">
        <f t="shared" ca="1" si="24"/>
        <v/>
      </c>
      <c r="AC27" s="310" t="e">
        <f t="shared" ca="1" si="25"/>
        <v>#N/A</v>
      </c>
      <c r="AD27" s="323" t="e">
        <f t="shared" ca="1" si="26"/>
        <v>#N/A</v>
      </c>
      <c r="AE27" s="324">
        <f t="shared" ca="1" si="5"/>
        <v>536.07827602063958</v>
      </c>
      <c r="AG27" s="306">
        <f t="shared" ca="1" si="27"/>
        <v>-29.849857162773091</v>
      </c>
      <c r="AH27" s="304">
        <f t="shared" ca="1" si="28"/>
        <v>-20.267851517801969</v>
      </c>
    </row>
    <row r="28" spans="1:34" x14ac:dyDescent="0.2">
      <c r="A28" s="347">
        <f t="shared" ca="1" si="6"/>
        <v>0.01</v>
      </c>
      <c r="B28" s="304">
        <f t="shared" ca="1" si="7"/>
        <v>0.24000000000000007</v>
      </c>
      <c r="D28" s="306">
        <f t="shared" ca="1" si="8"/>
        <v>-4.3307022669795883</v>
      </c>
      <c r="E28" s="307">
        <f t="shared" ca="1" si="9"/>
        <v>-29.533514358044627</v>
      </c>
      <c r="F28" s="304">
        <f t="shared" ca="1" si="10"/>
        <v>29.849345930221826</v>
      </c>
      <c r="G28" s="306">
        <f t="shared" ca="1" si="11"/>
        <v>36.340018447945738</v>
      </c>
      <c r="H28" s="307">
        <f t="shared" ca="1" si="12"/>
        <v>165.40689929184862</v>
      </c>
      <c r="I28" s="304">
        <f t="shared" ca="1" si="13"/>
        <v>169.35182099446345</v>
      </c>
      <c r="J28" s="306">
        <f t="shared" ca="1" si="14"/>
        <v>109.40122551627368</v>
      </c>
      <c r="K28" s="307">
        <f t="shared" ca="1" si="15"/>
        <v>537.73382168927594</v>
      </c>
      <c r="L28" s="304">
        <f t="shared" ca="1" si="0"/>
        <v>548.74975274073392</v>
      </c>
      <c r="M28" s="306">
        <f t="shared" ca="1" si="16"/>
        <v>1.3545314826531591</v>
      </c>
      <c r="N28" s="304">
        <f t="shared" ca="1" si="17"/>
        <v>77.6089371736239</v>
      </c>
      <c r="P28" s="310">
        <f t="shared" ca="1" si="18"/>
        <v>3</v>
      </c>
      <c r="Q28" s="304">
        <f t="shared" ca="1" si="19"/>
        <v>0</v>
      </c>
      <c r="R28" s="306">
        <f t="shared" ca="1" si="20"/>
        <v>0</v>
      </c>
      <c r="S28" s="307">
        <f t="shared" ca="1" si="21"/>
        <v>5.0810000000000022</v>
      </c>
      <c r="T28" s="304">
        <f t="shared" ca="1" si="1"/>
        <v>49.844610000000024</v>
      </c>
      <c r="U28" s="311">
        <f t="shared" ca="1" si="2"/>
        <v>0</v>
      </c>
      <c r="V28" s="306">
        <f t="shared" ca="1" si="3"/>
        <v>1.1608523255497933</v>
      </c>
      <c r="W28" s="304">
        <f t="shared" ca="1" si="4"/>
        <v>102.22571478642638</v>
      </c>
      <c r="Y28" s="314" t="str">
        <f t="shared" ca="1" si="22"/>
        <v/>
      </c>
      <c r="Z28" s="315" t="str">
        <f t="shared" ca="1" si="23"/>
        <v/>
      </c>
      <c r="AA28" s="316" t="str">
        <f t="shared" ca="1" si="24"/>
        <v/>
      </c>
      <c r="AC28" s="310" t="e">
        <f t="shared" ca="1" si="25"/>
        <v>#N/A</v>
      </c>
      <c r="AD28" s="323" t="e">
        <f t="shared" ca="1" si="26"/>
        <v>#N/A</v>
      </c>
      <c r="AE28" s="324">
        <f t="shared" ca="1" si="5"/>
        <v>537.73382168927594</v>
      </c>
      <c r="AG28" s="306">
        <f t="shared" ca="1" si="27"/>
        <v>-29.775110225363644</v>
      </c>
      <c r="AH28" s="304">
        <f t="shared" ca="1" si="28"/>
        <v>-20.193365265780109</v>
      </c>
    </row>
    <row r="29" spans="1:34" x14ac:dyDescent="0.2">
      <c r="A29" s="347">
        <f t="shared" ca="1" si="6"/>
        <v>0.01</v>
      </c>
      <c r="B29" s="304">
        <f t="shared" ca="1" si="7"/>
        <v>0.25000000000000006</v>
      </c>
      <c r="D29" s="306">
        <f t="shared" ca="1" si="8"/>
        <v>-4.3172404113222873</v>
      </c>
      <c r="E29" s="307">
        <f t="shared" ca="1" si="9"/>
        <v>-29.460550011612675</v>
      </c>
      <c r="F29" s="304">
        <f t="shared" ca="1" si="10"/>
        <v>29.775200616551448</v>
      </c>
      <c r="G29" s="306">
        <f t="shared" ca="1" si="11"/>
        <v>36.296846043832517</v>
      </c>
      <c r="H29" s="307">
        <f t="shared" ca="1" si="12"/>
        <v>165.1122937917325</v>
      </c>
      <c r="I29" s="304">
        <f t="shared" ca="1" si="13"/>
        <v>169.05481535258636</v>
      </c>
      <c r="J29" s="306">
        <f t="shared" ca="1" si="14"/>
        <v>109.76440983873258</v>
      </c>
      <c r="K29" s="307">
        <f t="shared" ca="1" si="15"/>
        <v>539.3864176546939</v>
      </c>
      <c r="L29" s="304">
        <f t="shared" ca="1" si="0"/>
        <v>550.44158020412044</v>
      </c>
      <c r="M29" s="306">
        <f t="shared" ca="1" si="16"/>
        <v>1.3544069633345808</v>
      </c>
      <c r="N29" s="304">
        <f t="shared" ca="1" si="17"/>
        <v>77.601802742201514</v>
      </c>
      <c r="P29" s="310">
        <f t="shared" ca="1" si="18"/>
        <v>3</v>
      </c>
      <c r="Q29" s="304">
        <f t="shared" ca="1" si="19"/>
        <v>0</v>
      </c>
      <c r="R29" s="306">
        <f t="shared" ca="1" si="20"/>
        <v>0</v>
      </c>
      <c r="S29" s="307">
        <f t="shared" ca="1" si="21"/>
        <v>5.0810000000000022</v>
      </c>
      <c r="T29" s="304">
        <f t="shared" ca="1" si="1"/>
        <v>49.844610000000024</v>
      </c>
      <c r="U29" s="311">
        <f t="shared" ca="1" si="2"/>
        <v>0</v>
      </c>
      <c r="V29" s="306">
        <f t="shared" ca="1" si="3"/>
        <v>1.1606603602277963</v>
      </c>
      <c r="W29" s="304">
        <f t="shared" ca="1" si="4"/>
        <v>101.85062121375914</v>
      </c>
      <c r="Y29" s="314" t="str">
        <f t="shared" ca="1" si="22"/>
        <v/>
      </c>
      <c r="Z29" s="315" t="str">
        <f t="shared" ca="1" si="23"/>
        <v/>
      </c>
      <c r="AA29" s="316" t="str">
        <f t="shared" ca="1" si="24"/>
        <v/>
      </c>
      <c r="AC29" s="310" t="e">
        <f t="shared" ca="1" si="25"/>
        <v>#N/A</v>
      </c>
      <c r="AD29" s="323" t="e">
        <f t="shared" ca="1" si="26"/>
        <v>#N/A</v>
      </c>
      <c r="AE29" s="324">
        <f t="shared" ca="1" si="5"/>
        <v>539.3864176546939</v>
      </c>
      <c r="AG29" s="306">
        <f t="shared" ca="1" si="27"/>
        <v>-29.700695247967811</v>
      </c>
      <c r="AH29" s="304">
        <f t="shared" ca="1" si="28"/>
        <v>-20.119211727302961</v>
      </c>
    </row>
    <row r="30" spans="1:34" x14ac:dyDescent="0.2">
      <c r="A30" s="347">
        <f t="shared" ca="1" si="6"/>
        <v>0.01</v>
      </c>
      <c r="B30" s="304">
        <f t="shared" ca="1" si="7"/>
        <v>0.26000000000000006</v>
      </c>
      <c r="D30" s="306">
        <f t="shared" ca="1" si="8"/>
        <v>-4.3038371595341101</v>
      </c>
      <c r="E30" s="307">
        <f t="shared" ca="1" si="9"/>
        <v>-29.387911112679653</v>
      </c>
      <c r="F30" s="304">
        <f t="shared" ca="1" si="10"/>
        <v>29.701386059619288</v>
      </c>
      <c r="G30" s="306">
        <f t="shared" ca="1" si="11"/>
        <v>36.253807672237173</v>
      </c>
      <c r="H30" s="307">
        <f t="shared" ca="1" si="12"/>
        <v>164.81841468060571</v>
      </c>
      <c r="I30" s="304">
        <f t="shared" ca="1" si="13"/>
        <v>168.7585505643008</v>
      </c>
      <c r="J30" s="306">
        <f t="shared" ca="1" si="14"/>
        <v>110.12716310731292</v>
      </c>
      <c r="K30" s="307">
        <f t="shared" ca="1" si="15"/>
        <v>541.03607119705555</v>
      </c>
      <c r="L30" s="304">
        <f t="shared" ca="1" si="0"/>
        <v>552.13043965208988</v>
      </c>
      <c r="M30" s="306">
        <f t="shared" ca="1" si="16"/>
        <v>1.354282154719108</v>
      </c>
      <c r="N30" s="304">
        <f t="shared" ca="1" si="17"/>
        <v>77.594651735288053</v>
      </c>
      <c r="P30" s="310">
        <f t="shared" ca="1" si="18"/>
        <v>3</v>
      </c>
      <c r="Q30" s="304">
        <f t="shared" ca="1" si="19"/>
        <v>0</v>
      </c>
      <c r="R30" s="306">
        <f t="shared" ca="1" si="20"/>
        <v>0</v>
      </c>
      <c r="S30" s="307">
        <f t="shared" ca="1" si="21"/>
        <v>5.0810000000000022</v>
      </c>
      <c r="T30" s="304">
        <f t="shared" ca="1" si="1"/>
        <v>49.844610000000024</v>
      </c>
      <c r="U30" s="311">
        <f t="shared" ca="1" si="2"/>
        <v>0</v>
      </c>
      <c r="V30" s="306">
        <f t="shared" ca="1" si="3"/>
        <v>1.1604687675033356</v>
      </c>
      <c r="W30" s="304">
        <f t="shared" ca="1" si="4"/>
        <v>101.47719831025636</v>
      </c>
      <c r="Y30" s="314" t="str">
        <f t="shared" ca="1" si="22"/>
        <v/>
      </c>
      <c r="Z30" s="315" t="str">
        <f t="shared" ca="1" si="23"/>
        <v/>
      </c>
      <c r="AA30" s="316" t="str">
        <f t="shared" ca="1" si="24"/>
        <v/>
      </c>
      <c r="AC30" s="310" t="e">
        <f t="shared" ca="1" si="25"/>
        <v>#N/A</v>
      </c>
      <c r="AD30" s="323" t="e">
        <f t="shared" ca="1" si="26"/>
        <v>#N/A</v>
      </c>
      <c r="AE30" s="324">
        <f t="shared" ca="1" si="5"/>
        <v>541.03607119705555</v>
      </c>
      <c r="AG30" s="306">
        <f t="shared" ca="1" si="27"/>
        <v>-29.626610267761258</v>
      </c>
      <c r="AH30" s="304">
        <f t="shared" ca="1" si="28"/>
        <v>-20.045388941893151</v>
      </c>
    </row>
    <row r="31" spans="1:34" x14ac:dyDescent="0.2">
      <c r="A31" s="347">
        <f t="shared" ca="1" si="6"/>
        <v>0.01</v>
      </c>
      <c r="B31" s="304">
        <f t="shared" ca="1" si="7"/>
        <v>0.27000000000000007</v>
      </c>
      <c r="D31" s="306">
        <f t="shared" ca="1" si="8"/>
        <v>-4.2904921643425435</v>
      </c>
      <c r="E31" s="307">
        <f t="shared" ca="1" si="9"/>
        <v>-29.315595746513246</v>
      </c>
      <c r="F31" s="304">
        <f t="shared" ca="1" si="10"/>
        <v>29.627900313475983</v>
      </c>
      <c r="G31" s="306">
        <f t="shared" ca="1" si="11"/>
        <v>36.210902750593746</v>
      </c>
      <c r="H31" s="307">
        <f t="shared" ca="1" si="12"/>
        <v>164.52525872314058</v>
      </c>
      <c r="I31" s="304">
        <f t="shared" ca="1" si="13"/>
        <v>168.46302334912934</v>
      </c>
      <c r="J31" s="306">
        <f t="shared" ca="1" si="14"/>
        <v>110.48948665942707</v>
      </c>
      <c r="K31" s="307">
        <f t="shared" ca="1" si="15"/>
        <v>542.68278956407426</v>
      </c>
      <c r="L31" s="304">
        <f t="shared" ca="1" si="0"/>
        <v>553.81633846547811</v>
      </c>
      <c r="M31" s="306">
        <f t="shared" ca="1" si="16"/>
        <v>1.3541570561743232</v>
      </c>
      <c r="N31" s="304">
        <f t="shared" ca="1" si="17"/>
        <v>77.587484116648653</v>
      </c>
      <c r="P31" s="310">
        <f t="shared" ca="1" si="18"/>
        <v>3</v>
      </c>
      <c r="Q31" s="304">
        <f t="shared" ca="1" si="19"/>
        <v>0</v>
      </c>
      <c r="R31" s="306">
        <f t="shared" ca="1" si="20"/>
        <v>0</v>
      </c>
      <c r="S31" s="307">
        <f t="shared" ca="1" si="21"/>
        <v>5.0810000000000022</v>
      </c>
      <c r="T31" s="304">
        <f t="shared" ca="1" si="1"/>
        <v>49.844610000000024</v>
      </c>
      <c r="U31" s="311">
        <f t="shared" ca="1" si="2"/>
        <v>0</v>
      </c>
      <c r="V31" s="306">
        <f t="shared" ca="1" si="3"/>
        <v>1.1602775463627653</v>
      </c>
      <c r="W31" s="304">
        <f t="shared" ca="1" si="4"/>
        <v>101.10543626210139</v>
      </c>
      <c r="Y31" s="314" t="str">
        <f t="shared" ca="1" si="22"/>
        <v/>
      </c>
      <c r="Z31" s="315" t="str">
        <f t="shared" ca="1" si="23"/>
        <v/>
      </c>
      <c r="AA31" s="316" t="str">
        <f t="shared" ca="1" si="24"/>
        <v/>
      </c>
      <c r="AC31" s="310" t="e">
        <f t="shared" ca="1" si="25"/>
        <v>#N/A</v>
      </c>
      <c r="AD31" s="323" t="e">
        <f t="shared" ca="1" si="26"/>
        <v>#N/A</v>
      </c>
      <c r="AE31" s="324">
        <f t="shared" ca="1" si="5"/>
        <v>542.68278956407426</v>
      </c>
      <c r="AG31" s="306">
        <f t="shared" ca="1" si="27"/>
        <v>-29.55285333647651</v>
      </c>
      <c r="AH31" s="304">
        <f t="shared" ca="1" si="28"/>
        <v>-19.971894963640288</v>
      </c>
    </row>
    <row r="32" spans="1:34" x14ac:dyDescent="0.2">
      <c r="A32" s="347">
        <f t="shared" ca="1" si="6"/>
        <v>0.01</v>
      </c>
      <c r="B32" s="304">
        <f t="shared" ca="1" si="7"/>
        <v>0.28000000000000008</v>
      </c>
      <c r="D32" s="306">
        <f t="shared" ca="1" si="8"/>
        <v>-4.277205081048983</v>
      </c>
      <c r="E32" s="307">
        <f t="shared" ca="1" si="9"/>
        <v>-29.243602012586571</v>
      </c>
      <c r="F32" s="304">
        <f t="shared" ca="1" si="10"/>
        <v>29.554741446609015</v>
      </c>
      <c r="G32" s="306">
        <f t="shared" ca="1" si="11"/>
        <v>36.168130699783255</v>
      </c>
      <c r="H32" s="307">
        <f t="shared" ca="1" si="12"/>
        <v>164.2328227030147</v>
      </c>
      <c r="I32" s="304">
        <f t="shared" ca="1" si="13"/>
        <v>168.16823044593312</v>
      </c>
      <c r="J32" s="306">
        <f t="shared" ca="1" si="14"/>
        <v>110.85138182667896</v>
      </c>
      <c r="K32" s="307">
        <f t="shared" ca="1" si="15"/>
        <v>544.32657997120498</v>
      </c>
      <c r="L32" s="304">
        <f t="shared" ca="1" si="0"/>
        <v>555.4992839923674</v>
      </c>
      <c r="M32" s="306">
        <f t="shared" ca="1" si="16"/>
        <v>1.3540316670655126</v>
      </c>
      <c r="N32" s="304">
        <f t="shared" ca="1" si="17"/>
        <v>77.580299849916898</v>
      </c>
      <c r="P32" s="310">
        <f t="shared" ca="1" si="18"/>
        <v>3</v>
      </c>
      <c r="Q32" s="304">
        <f t="shared" ca="1" si="19"/>
        <v>0</v>
      </c>
      <c r="R32" s="306">
        <f t="shared" ca="1" si="20"/>
        <v>0</v>
      </c>
      <c r="S32" s="307">
        <f t="shared" ca="1" si="21"/>
        <v>5.0810000000000022</v>
      </c>
      <c r="T32" s="304">
        <f t="shared" ca="1" si="1"/>
        <v>49.844610000000024</v>
      </c>
      <c r="U32" s="311">
        <f t="shared" ca="1" si="2"/>
        <v>0</v>
      </c>
      <c r="V32" s="306">
        <f t="shared" ca="1" si="3"/>
        <v>1.1600866957970972</v>
      </c>
      <c r="W32" s="304">
        <f t="shared" ca="1" si="4"/>
        <v>100.73532532817805</v>
      </c>
      <c r="Y32" s="314" t="str">
        <f t="shared" ca="1" si="22"/>
        <v/>
      </c>
      <c r="Z32" s="315" t="str">
        <f t="shared" ca="1" si="23"/>
        <v/>
      </c>
      <c r="AA32" s="316" t="str">
        <f t="shared" ca="1" si="24"/>
        <v/>
      </c>
      <c r="AC32" s="310" t="e">
        <f t="shared" ca="1" si="25"/>
        <v>#N/A</v>
      </c>
      <c r="AD32" s="323" t="e">
        <f t="shared" ca="1" si="26"/>
        <v>#N/A</v>
      </c>
      <c r="AE32" s="324">
        <f t="shared" ca="1" si="5"/>
        <v>544.32657997120498</v>
      </c>
      <c r="AG32" s="306">
        <f t="shared" ca="1" si="27"/>
        <v>-29.479422520272824</v>
      </c>
      <c r="AH32" s="304">
        <f t="shared" ca="1" si="28"/>
        <v>-19.89872786107092</v>
      </c>
    </row>
    <row r="33" spans="1:34" x14ac:dyDescent="0.2">
      <c r="A33" s="347">
        <f t="shared" ca="1" si="6"/>
        <v>0.01</v>
      </c>
      <c r="B33" s="304">
        <f t="shared" ca="1" si="7"/>
        <v>0.29000000000000009</v>
      </c>
      <c r="D33" s="306">
        <f t="shared" ca="1" si="8"/>
        <v>-4.2639755675057849</v>
      </c>
      <c r="E33" s="307">
        <f t="shared" ca="1" si="9"/>
        <v>-29.17192802445166</v>
      </c>
      <c r="F33" s="304">
        <f t="shared" ca="1" si="10"/>
        <v>29.481907541814088</v>
      </c>
      <c r="G33" s="306">
        <f t="shared" ca="1" si="11"/>
        <v>36.125490944108201</v>
      </c>
      <c r="H33" s="307">
        <f t="shared" ca="1" si="12"/>
        <v>163.9411034227702</v>
      </c>
      <c r="I33" s="304">
        <f t="shared" ca="1" si="13"/>
        <v>167.87416861276864</v>
      </c>
      <c r="J33" s="306">
        <f t="shared" ca="1" si="14"/>
        <v>111.21284993489841</v>
      </c>
      <c r="K33" s="307">
        <f t="shared" ca="1" si="15"/>
        <v>545.96744960183389</v>
      </c>
      <c r="L33" s="304">
        <f t="shared" ca="1" si="0"/>
        <v>557.17928354827882</v>
      </c>
      <c r="M33" s="306">
        <f t="shared" ca="1" si="16"/>
        <v>1.3539059867556571</v>
      </c>
      <c r="N33" s="304">
        <f t="shared" ca="1" si="17"/>
        <v>77.573098898594282</v>
      </c>
      <c r="P33" s="310">
        <f t="shared" ca="1" si="18"/>
        <v>3</v>
      </c>
      <c r="Q33" s="304">
        <f t="shared" ca="1" si="19"/>
        <v>0</v>
      </c>
      <c r="R33" s="306">
        <f t="shared" ca="1" si="20"/>
        <v>0</v>
      </c>
      <c r="S33" s="307">
        <f t="shared" ca="1" si="21"/>
        <v>5.0810000000000022</v>
      </c>
      <c r="T33" s="304">
        <f t="shared" ca="1" si="1"/>
        <v>49.844610000000024</v>
      </c>
      <c r="U33" s="311">
        <f t="shared" ca="1" si="2"/>
        <v>0</v>
      </c>
      <c r="V33" s="306">
        <f t="shared" ca="1" si="3"/>
        <v>1.1598962148019751</v>
      </c>
      <c r="W33" s="304">
        <f t="shared" ca="1" si="4"/>
        <v>100.36685583942332</v>
      </c>
      <c r="Y33" s="314" t="str">
        <f t="shared" ca="1" si="22"/>
        <v/>
      </c>
      <c r="Z33" s="315" t="str">
        <f t="shared" ca="1" si="23"/>
        <v/>
      </c>
      <c r="AA33" s="316" t="str">
        <f t="shared" ca="1" si="24"/>
        <v/>
      </c>
      <c r="AC33" s="310" t="e">
        <f t="shared" ca="1" si="25"/>
        <v>#N/A</v>
      </c>
      <c r="AD33" s="323" t="e">
        <f t="shared" ca="1" si="26"/>
        <v>#N/A</v>
      </c>
      <c r="AE33" s="324">
        <f t="shared" ca="1" si="5"/>
        <v>545.96744960183389</v>
      </c>
      <c r="AG33" s="306">
        <f t="shared" ca="1" si="27"/>
        <v>-29.406315899607538</v>
      </c>
      <c r="AH33" s="304">
        <f t="shared" ca="1" si="28"/>
        <v>-19.825885717019879</v>
      </c>
    </row>
    <row r="34" spans="1:34" x14ac:dyDescent="0.2">
      <c r="A34" s="347">
        <f t="shared" ca="1" si="6"/>
        <v>0.01</v>
      </c>
      <c r="B34" s="304">
        <f t="shared" ca="1" si="7"/>
        <v>0.3000000000000001</v>
      </c>
      <c r="D34" s="306">
        <f t="shared" ca="1" si="8"/>
        <v>-4.2508032840935464</v>
      </c>
      <c r="E34" s="307">
        <f t="shared" ca="1" si="9"/>
        <v>-29.100571909614082</v>
      </c>
      <c r="F34" s="304">
        <f t="shared" ca="1" si="10"/>
        <v>29.409396696067748</v>
      </c>
      <c r="G34" s="306">
        <f t="shared" ca="1" si="11"/>
        <v>36.082982911267266</v>
      </c>
      <c r="H34" s="307">
        <f t="shared" ca="1" si="12"/>
        <v>163.65009770367405</v>
      </c>
      <c r="I34" s="304">
        <f t="shared" ca="1" si="13"/>
        <v>167.58083462674622</v>
      </c>
      <c r="J34" s="306">
        <f t="shared" ca="1" si="14"/>
        <v>111.57389230417529</v>
      </c>
      <c r="K34" s="307">
        <f t="shared" ca="1" si="15"/>
        <v>547.60540560746608</v>
      </c>
      <c r="L34" s="304">
        <f t="shared" ca="1" si="0"/>
        <v>558.85634441636353</v>
      </c>
      <c r="M34" s="306">
        <f t="shared" ca="1" si="16"/>
        <v>1.3537800146054229</v>
      </c>
      <c r="N34" s="304">
        <f t="shared" ca="1" si="17"/>
        <v>77.565881226049669</v>
      </c>
      <c r="P34" s="310">
        <f t="shared" ca="1" si="18"/>
        <v>3</v>
      </c>
      <c r="Q34" s="304">
        <f t="shared" ca="1" si="19"/>
        <v>0</v>
      </c>
      <c r="R34" s="306">
        <f t="shared" ca="1" si="20"/>
        <v>0</v>
      </c>
      <c r="S34" s="307">
        <f t="shared" ca="1" si="21"/>
        <v>5.0810000000000022</v>
      </c>
      <c r="T34" s="304">
        <f t="shared" ca="1" si="1"/>
        <v>49.844610000000024</v>
      </c>
      <c r="U34" s="311">
        <f t="shared" ca="1" si="2"/>
        <v>0</v>
      </c>
      <c r="V34" s="306">
        <f t="shared" ca="1" si="3"/>
        <v>1.1597061023776447</v>
      </c>
      <c r="W34" s="304">
        <f t="shared" ca="1" si="4"/>
        <v>100.00001819818726</v>
      </c>
      <c r="Y34" s="314" t="str">
        <f t="shared" ca="1" si="22"/>
        <v/>
      </c>
      <c r="Z34" s="315" t="str">
        <f t="shared" ca="1" si="23"/>
        <v/>
      </c>
      <c r="AA34" s="316" t="str">
        <f t="shared" ca="1" si="24"/>
        <v/>
      </c>
      <c r="AC34" s="310" t="e">
        <f t="shared" ca="1" si="25"/>
        <v>#N/A</v>
      </c>
      <c r="AD34" s="323" t="e">
        <f t="shared" ca="1" si="26"/>
        <v>#N/A</v>
      </c>
      <c r="AE34" s="324">
        <f t="shared" ca="1" si="5"/>
        <v>547.60540560746608</v>
      </c>
      <c r="AG34" s="306">
        <f t="shared" ca="1" si="27"/>
        <v>-29.333531569108608</v>
      </c>
      <c r="AH34" s="304">
        <f t="shared" ca="1" si="28"/>
        <v>-19.75336662850291</v>
      </c>
    </row>
    <row r="35" spans="1:34" x14ac:dyDescent="0.2">
      <c r="A35" s="347">
        <f t="shared" ca="1" si="6"/>
        <v>0.01</v>
      </c>
      <c r="B35" s="304">
        <f t="shared" ca="1" si="7"/>
        <v>0.31000000000000011</v>
      </c>
      <c r="D35" s="306">
        <f t="shared" ca="1" si="8"/>
        <v>-4.2376878936986566</v>
      </c>
      <c r="E35" s="307">
        <f t="shared" ca="1" si="9"/>
        <v>-29.029531809408986</v>
      </c>
      <c r="F35" s="304">
        <f t="shared" ca="1" si="10"/>
        <v>29.337207020401387</v>
      </c>
      <c r="G35" s="306">
        <f t="shared" ca="1" si="11"/>
        <v>36.040606032330281</v>
      </c>
      <c r="H35" s="307">
        <f t="shared" ca="1" si="12"/>
        <v>163.35980238557997</v>
      </c>
      <c r="I35" s="304">
        <f t="shared" ca="1" si="13"/>
        <v>167.28822528388955</v>
      </c>
      <c r="J35" s="306">
        <f t="shared" ca="1" si="14"/>
        <v>111.93451024889328</v>
      </c>
      <c r="K35" s="307">
        <f t="shared" ca="1" si="15"/>
        <v>549.24045510791234</v>
      </c>
      <c r="L35" s="304">
        <f t="shared" ca="1" si="0"/>
        <v>560.53047384759225</v>
      </c>
      <c r="M35" s="306">
        <f t="shared" ca="1" si="16"/>
        <v>1.3536537499731531</v>
      </c>
      <c r="N35" s="304">
        <f t="shared" ca="1" si="17"/>
        <v>77.558646795518854</v>
      </c>
      <c r="P35" s="310">
        <f t="shared" ca="1" si="18"/>
        <v>3</v>
      </c>
      <c r="Q35" s="304">
        <f t="shared" ca="1" si="19"/>
        <v>0</v>
      </c>
      <c r="R35" s="306">
        <f t="shared" ca="1" si="20"/>
        <v>0</v>
      </c>
      <c r="S35" s="307">
        <f t="shared" ca="1" si="21"/>
        <v>5.0810000000000022</v>
      </c>
      <c r="T35" s="304">
        <f t="shared" ca="1" si="1"/>
        <v>49.844610000000024</v>
      </c>
      <c r="U35" s="311">
        <f t="shared" ca="1" si="2"/>
        <v>0</v>
      </c>
      <c r="V35" s="306">
        <f t="shared" ca="1" si="3"/>
        <v>1.1595163575289276</v>
      </c>
      <c r="W35" s="304">
        <f t="shared" ca="1" si="4"/>
        <v>99.634802877599384</v>
      </c>
      <c r="Y35" s="314" t="str">
        <f t="shared" ca="1" si="22"/>
        <v/>
      </c>
      <c r="Z35" s="315" t="str">
        <f t="shared" ca="1" si="23"/>
        <v/>
      </c>
      <c r="AA35" s="316" t="str">
        <f t="shared" ca="1" si="24"/>
        <v/>
      </c>
      <c r="AC35" s="310" t="e">
        <f t="shared" ca="1" si="25"/>
        <v>#N/A</v>
      </c>
      <c r="AD35" s="323" t="e">
        <f t="shared" ca="1" si="26"/>
        <v>#N/A</v>
      </c>
      <c r="AE35" s="324">
        <f t="shared" ca="1" si="5"/>
        <v>549.24045510791234</v>
      </c>
      <c r="AG35" s="306">
        <f t="shared" ca="1" si="27"/>
        <v>-29.261067637448587</v>
      </c>
      <c r="AH35" s="304">
        <f t="shared" ca="1" si="28"/>
        <v>-19.681168706590675</v>
      </c>
    </row>
    <row r="36" spans="1:34" x14ac:dyDescent="0.2">
      <c r="A36" s="347">
        <f t="shared" ca="1" si="6"/>
        <v>0.01</v>
      </c>
      <c r="B36" s="304">
        <f t="shared" ca="1" si="7"/>
        <v>0.32000000000000012</v>
      </c>
      <c r="D36" s="306">
        <f t="shared" ca="1" si="8"/>
        <v>-4.2246290616910409</v>
      </c>
      <c r="E36" s="307">
        <f t="shared" ca="1" si="9"/>
        <v>-28.958805878878408</v>
      </c>
      <c r="F36" s="304">
        <f t="shared" ca="1" si="10"/>
        <v>29.265336639776539</v>
      </c>
      <c r="G36" s="306">
        <f t="shared" ca="1" si="11"/>
        <v>35.998359741713372</v>
      </c>
      <c r="H36" s="307">
        <f t="shared" ca="1" si="12"/>
        <v>163.07021432679119</v>
      </c>
      <c r="I36" s="304">
        <f t="shared" ca="1" si="13"/>
        <v>166.99633739899633</v>
      </c>
      <c r="J36" s="306">
        <f t="shared" ca="1" si="14"/>
        <v>112.2947050777635</v>
      </c>
      <c r="K36" s="307">
        <f t="shared" ca="1" si="15"/>
        <v>550.87260519147424</v>
      </c>
      <c r="L36" s="304">
        <f t="shared" ca="1" si="0"/>
        <v>562.20167906094321</v>
      </c>
      <c r="M36" s="306">
        <f t="shared" ca="1" si="16"/>
        <v>1.3535271922148588</v>
      </c>
      <c r="N36" s="304">
        <f t="shared" ca="1" si="17"/>
        <v>77.551395570103949</v>
      </c>
      <c r="P36" s="310">
        <f t="shared" ca="1" si="18"/>
        <v>3</v>
      </c>
      <c r="Q36" s="304">
        <f t="shared" ca="1" si="19"/>
        <v>0</v>
      </c>
      <c r="R36" s="306">
        <f t="shared" ca="1" si="20"/>
        <v>0</v>
      </c>
      <c r="S36" s="307">
        <f t="shared" ca="1" si="21"/>
        <v>5.0810000000000022</v>
      </c>
      <c r="T36" s="304">
        <f t="shared" ca="1" si="1"/>
        <v>49.844610000000024</v>
      </c>
      <c r="U36" s="311">
        <f t="shared" ca="1" si="2"/>
        <v>0</v>
      </c>
      <c r="V36" s="306">
        <f t="shared" ca="1" si="3"/>
        <v>1.1593269792651932</v>
      </c>
      <c r="W36" s="304">
        <f t="shared" ca="1" si="4"/>
        <v>99.271200420941653</v>
      </c>
      <c r="Y36" s="314" t="str">
        <f t="shared" ca="1" si="22"/>
        <v/>
      </c>
      <c r="Z36" s="315" t="str">
        <f t="shared" ca="1" si="23"/>
        <v/>
      </c>
      <c r="AA36" s="316" t="str">
        <f t="shared" ca="1" si="24"/>
        <v/>
      </c>
      <c r="AC36" s="310" t="e">
        <f t="shared" ca="1" si="25"/>
        <v>#N/A</v>
      </c>
      <c r="AD36" s="323" t="e">
        <f t="shared" ca="1" si="26"/>
        <v>#N/A</v>
      </c>
      <c r="AE36" s="324">
        <f t="shared" ca="1" si="5"/>
        <v>550.87260519147424</v>
      </c>
      <c r="AG36" s="306">
        <f t="shared" ca="1" si="27"/>
        <v>-29.188922227219866</v>
      </c>
      <c r="AH36" s="304">
        <f t="shared" ca="1" si="28"/>
        <v>-19.609290076284065</v>
      </c>
    </row>
    <row r="37" spans="1:34" x14ac:dyDescent="0.2">
      <c r="A37" s="347">
        <f t="shared" ca="1" si="6"/>
        <v>0.01</v>
      </c>
      <c r="B37" s="304">
        <f t="shared" ca="1" si="7"/>
        <v>0.33000000000000013</v>
      </c>
      <c r="D37" s="306">
        <f t="shared" ca="1" si="8"/>
        <v>-4.2116264559021666</v>
      </c>
      <c r="E37" s="307">
        <f t="shared" ca="1" si="9"/>
        <v>-28.888392286649825</v>
      </c>
      <c r="F37" s="304">
        <f t="shared" ca="1" si="10"/>
        <v>29.193783692961489</v>
      </c>
      <c r="G37" s="306">
        <f t="shared" ca="1" si="11"/>
        <v>35.956243477154352</v>
      </c>
      <c r="H37" s="307">
        <f t="shared" ca="1" si="12"/>
        <v>162.7813304039247</v>
      </c>
      <c r="I37" s="304">
        <f t="shared" ca="1" si="13"/>
        <v>166.70516780550057</v>
      </c>
      <c r="J37" s="306">
        <f t="shared" ca="1" si="14"/>
        <v>112.65447809385783</v>
      </c>
      <c r="K37" s="307">
        <f t="shared" ca="1" si="15"/>
        <v>552.50186291512784</v>
      </c>
      <c r="L37" s="304">
        <f t="shared" ca="1" si="0"/>
        <v>563.86996724358903</v>
      </c>
      <c r="M37" s="306">
        <f t="shared" ca="1" si="16"/>
        <v>1.3534003406842097</v>
      </c>
      <c r="N37" s="304">
        <f t="shared" ca="1" si="17"/>
        <v>77.544127512772974</v>
      </c>
      <c r="P37" s="310">
        <f t="shared" ca="1" si="18"/>
        <v>3</v>
      </c>
      <c r="Q37" s="304">
        <f t="shared" ca="1" si="19"/>
        <v>0</v>
      </c>
      <c r="R37" s="306">
        <f t="shared" ca="1" si="20"/>
        <v>0</v>
      </c>
      <c r="S37" s="307">
        <f t="shared" ca="1" si="21"/>
        <v>5.0810000000000022</v>
      </c>
      <c r="T37" s="304">
        <f t="shared" ca="1" si="1"/>
        <v>49.844610000000024</v>
      </c>
      <c r="U37" s="311">
        <f t="shared" ca="1" si="2"/>
        <v>0</v>
      </c>
      <c r="V37" s="306">
        <f t="shared" ca="1" si="3"/>
        <v>1.1591379666003316</v>
      </c>
      <c r="W37" s="304">
        <f t="shared" ca="1" si="4"/>
        <v>98.909201441027818</v>
      </c>
      <c r="Y37" s="314" t="str">
        <f t="shared" ca="1" si="22"/>
        <v/>
      </c>
      <c r="Z37" s="315" t="str">
        <f t="shared" ca="1" si="23"/>
        <v/>
      </c>
      <c r="AA37" s="316" t="str">
        <f t="shared" ca="1" si="24"/>
        <v/>
      </c>
      <c r="AC37" s="310" t="e">
        <f t="shared" ca="1" si="25"/>
        <v>#N/A</v>
      </c>
      <c r="AD37" s="323" t="e">
        <f t="shared" ca="1" si="26"/>
        <v>#N/A</v>
      </c>
      <c r="AE37" s="324">
        <f t="shared" ca="1" si="5"/>
        <v>552.50186291512784</v>
      </c>
      <c r="AG37" s="306">
        <f t="shared" ca="1" si="27"/>
        <v>-29.117093474811234</v>
      </c>
      <c r="AH37" s="304">
        <f t="shared" ca="1" si="28"/>
        <v>-19.537728876390791</v>
      </c>
    </row>
    <row r="38" spans="1:34" x14ac:dyDescent="0.2">
      <c r="A38" s="347">
        <f t="shared" ca="1" si="6"/>
        <v>0.01</v>
      </c>
      <c r="B38" s="304">
        <f t="shared" ca="1" si="7"/>
        <v>0.34000000000000014</v>
      </c>
      <c r="D38" s="306">
        <f t="shared" ca="1" si="8"/>
        <v>-4.1986797466032524</v>
      </c>
      <c r="E38" s="307">
        <f t="shared" ca="1" si="9"/>
        <v>-28.818289214815984</v>
      </c>
      <c r="F38" s="304">
        <f t="shared" ca="1" si="10"/>
        <v>29.122546332409115</v>
      </c>
      <c r="G38" s="306">
        <f t="shared" ca="1" si="11"/>
        <v>35.914256679688322</v>
      </c>
      <c r="H38" s="307">
        <f t="shared" ca="1" si="12"/>
        <v>162.49314751177653</v>
      </c>
      <c r="I38" s="304">
        <f t="shared" ca="1" si="13"/>
        <v>166.41471335533558</v>
      </c>
      <c r="J38" s="306">
        <f t="shared" ca="1" si="14"/>
        <v>113.01383059464204</v>
      </c>
      <c r="K38" s="307">
        <f t="shared" ca="1" si="15"/>
        <v>554.12823530470632</v>
      </c>
      <c r="L38" s="304">
        <f t="shared" ca="1" si="0"/>
        <v>565.53534555108263</v>
      </c>
      <c r="M38" s="306">
        <f t="shared" ca="1" si="16"/>
        <v>1.3532731947325245</v>
      </c>
      <c r="N38" s="304">
        <f t="shared" ca="1" si="17"/>
        <v>77.536842586359242</v>
      </c>
      <c r="P38" s="310">
        <f t="shared" ca="1" si="18"/>
        <v>3</v>
      </c>
      <c r="Q38" s="304">
        <f t="shared" ca="1" si="19"/>
        <v>0</v>
      </c>
      <c r="R38" s="306">
        <f t="shared" ca="1" si="20"/>
        <v>0</v>
      </c>
      <c r="S38" s="307">
        <f t="shared" ca="1" si="21"/>
        <v>5.0810000000000022</v>
      </c>
      <c r="T38" s="304">
        <f t="shared" ca="1" si="1"/>
        <v>49.844610000000024</v>
      </c>
      <c r="U38" s="311">
        <f t="shared" ca="1" si="2"/>
        <v>0</v>
      </c>
      <c r="V38" s="306">
        <f t="shared" ca="1" si="3"/>
        <v>1.158949318552726</v>
      </c>
      <c r="W38" s="304">
        <f t="shared" ca="1" si="4"/>
        <v>98.548796619589339</v>
      </c>
      <c r="Y38" s="314" t="str">
        <f t="shared" ca="1" si="22"/>
        <v/>
      </c>
      <c r="Z38" s="315" t="str">
        <f t="shared" ca="1" si="23"/>
        <v/>
      </c>
      <c r="AA38" s="316" t="str">
        <f t="shared" ca="1" si="24"/>
        <v/>
      </c>
      <c r="AC38" s="310" t="e">
        <f t="shared" ca="1" si="25"/>
        <v>#N/A</v>
      </c>
      <c r="AD38" s="323" t="e">
        <f t="shared" ca="1" si="26"/>
        <v>#N/A</v>
      </c>
      <c r="AE38" s="324">
        <f t="shared" ca="1" si="5"/>
        <v>554.12823530470632</v>
      </c>
      <c r="AG38" s="306">
        <f t="shared" ca="1" si="27"/>
        <v>-29.045579530285657</v>
      </c>
      <c r="AH38" s="304">
        <f t="shared" ca="1" si="28"/>
        <v>-19.466483259403223</v>
      </c>
    </row>
    <row r="39" spans="1:34" x14ac:dyDescent="0.2">
      <c r="A39" s="347">
        <f t="shared" ca="1" si="6"/>
        <v>0.01</v>
      </c>
      <c r="B39" s="304">
        <f t="shared" ca="1" si="7"/>
        <v>0.35000000000000014</v>
      </c>
      <c r="D39" s="306">
        <f t="shared" ca="1" si="8"/>
        <v>-4.185788606483726</v>
      </c>
      <c r="E39" s="307">
        <f t="shared" ca="1" si="9"/>
        <v>-28.74849485881596</v>
      </c>
      <c r="F39" s="304">
        <f t="shared" ca="1" si="10"/>
        <v>29.051622724136024</v>
      </c>
      <c r="G39" s="306">
        <f t="shared" ca="1" si="11"/>
        <v>35.872398793623482</v>
      </c>
      <c r="H39" s="307">
        <f t="shared" ca="1" si="12"/>
        <v>162.20566256318835</v>
      </c>
      <c r="I39" s="304">
        <f t="shared" ca="1" si="13"/>
        <v>166.1249709187986</v>
      </c>
      <c r="J39" s="306">
        <f t="shared" ca="1" si="14"/>
        <v>113.3727638720086</v>
      </c>
      <c r="K39" s="307">
        <f t="shared" ca="1" si="15"/>
        <v>555.75172935508112</v>
      </c>
      <c r="L39" s="304">
        <f t="shared" ca="1" si="0"/>
        <v>567.19782110754056</v>
      </c>
      <c r="M39" s="306">
        <f t="shared" ca="1" si="16"/>
        <v>1.3531457537087621</v>
      </c>
      <c r="N39" s="304">
        <f t="shared" ca="1" si="17"/>
        <v>77.529540753560838</v>
      </c>
      <c r="P39" s="310">
        <f t="shared" ca="1" si="18"/>
        <v>3</v>
      </c>
      <c r="Q39" s="304">
        <f t="shared" ca="1" si="19"/>
        <v>0</v>
      </c>
      <c r="R39" s="306">
        <f t="shared" ca="1" si="20"/>
        <v>0</v>
      </c>
      <c r="S39" s="307">
        <f t="shared" ca="1" si="21"/>
        <v>5.0810000000000022</v>
      </c>
      <c r="T39" s="304">
        <f t="shared" ca="1" si="1"/>
        <v>49.844610000000024</v>
      </c>
      <c r="U39" s="311">
        <f t="shared" ca="1" si="2"/>
        <v>0</v>
      </c>
      <c r="V39" s="306">
        <f t="shared" ca="1" si="3"/>
        <v>1.1587610341452268</v>
      </c>
      <c r="W39" s="304">
        <f t="shared" ca="1" si="4"/>
        <v>98.189976706667522</v>
      </c>
      <c r="Y39" s="314" t="str">
        <f t="shared" ca="1" si="22"/>
        <v/>
      </c>
      <c r="Z39" s="315" t="str">
        <f t="shared" ca="1" si="23"/>
        <v/>
      </c>
      <c r="AA39" s="316" t="str">
        <f t="shared" ca="1" si="24"/>
        <v/>
      </c>
      <c r="AC39" s="310" t="e">
        <f t="shared" ca="1" si="25"/>
        <v>#N/A</v>
      </c>
      <c r="AD39" s="323" t="e">
        <f t="shared" ca="1" si="26"/>
        <v>#N/A</v>
      </c>
      <c r="AE39" s="324">
        <f t="shared" ca="1" si="5"/>
        <v>555.75172935508112</v>
      </c>
      <c r="AG39" s="306">
        <f t="shared" ca="1" si="27"/>
        <v>-28.974378557259385</v>
      </c>
      <c r="AH39" s="304">
        <f t="shared" ca="1" si="28"/>
        <v>-19.395551391377545</v>
      </c>
    </row>
    <row r="40" spans="1:34" x14ac:dyDescent="0.2">
      <c r="A40" s="347">
        <f t="shared" ca="1" si="6"/>
        <v>0.01</v>
      </c>
      <c r="B40" s="304">
        <f t="shared" ca="1" si="7"/>
        <v>0.36000000000000015</v>
      </c>
      <c r="D40" s="306">
        <f t="shared" ca="1" si="8"/>
        <v>-4.1729527106298949</v>
      </c>
      <c r="E40" s="307">
        <f t="shared" ca="1" si="9"/>
        <v>-28.679007427317444</v>
      </c>
      <c r="F40" s="304">
        <f t="shared" ca="1" si="10"/>
        <v>28.981011047602919</v>
      </c>
      <c r="G40" s="306">
        <f t="shared" ca="1" si="11"/>
        <v>35.830669266517184</v>
      </c>
      <c r="H40" s="307">
        <f t="shared" ca="1" si="12"/>
        <v>161.91887248891518</v>
      </c>
      <c r="I40" s="304">
        <f t="shared" ca="1" si="13"/>
        <v>165.83593738441652</v>
      </c>
      <c r="J40" s="306">
        <f t="shared" ca="1" si="14"/>
        <v>113.7312792123093</v>
      </c>
      <c r="K40" s="307">
        <f t="shared" ca="1" si="15"/>
        <v>557.37235203034163</v>
      </c>
      <c r="L40" s="304">
        <f t="shared" ca="1" si="0"/>
        <v>568.8574010058262</v>
      </c>
      <c r="M40" s="306">
        <f t="shared" ca="1" si="16"/>
        <v>1.3530180169595134</v>
      </c>
      <c r="N40" s="304">
        <f t="shared" ca="1" si="17"/>
        <v>77.522221976940159</v>
      </c>
      <c r="P40" s="310">
        <f t="shared" ca="1" si="18"/>
        <v>3</v>
      </c>
      <c r="Q40" s="304">
        <f t="shared" ca="1" si="19"/>
        <v>0</v>
      </c>
      <c r="R40" s="306">
        <f t="shared" ca="1" si="20"/>
        <v>0</v>
      </c>
      <c r="S40" s="307">
        <f t="shared" ca="1" si="21"/>
        <v>5.0810000000000022</v>
      </c>
      <c r="T40" s="304">
        <f t="shared" ca="1" si="1"/>
        <v>49.844610000000024</v>
      </c>
      <c r="U40" s="311">
        <f t="shared" ca="1" si="2"/>
        <v>0</v>
      </c>
      <c r="V40" s="306">
        <f t="shared" ca="1" si="3"/>
        <v>1.1585731124051237</v>
      </c>
      <c r="W40" s="304">
        <f t="shared" ca="1" si="4"/>
        <v>97.832732520012158</v>
      </c>
      <c r="Y40" s="314" t="str">
        <f t="shared" ca="1" si="22"/>
        <v/>
      </c>
      <c r="Z40" s="315" t="str">
        <f t="shared" ca="1" si="23"/>
        <v/>
      </c>
      <c r="AA40" s="316" t="str">
        <f t="shared" ca="1" si="24"/>
        <v/>
      </c>
      <c r="AC40" s="310" t="e">
        <f t="shared" ca="1" si="25"/>
        <v>#N/A</v>
      </c>
      <c r="AD40" s="323" t="e">
        <f t="shared" ca="1" si="26"/>
        <v>#N/A</v>
      </c>
      <c r="AE40" s="324">
        <f t="shared" ca="1" si="5"/>
        <v>557.37235203034163</v>
      </c>
      <c r="AG40" s="306">
        <f t="shared" ca="1" si="27"/>
        <v>-28.903488732782243</v>
      </c>
      <c r="AH40" s="304">
        <f t="shared" ca="1" si="28"/>
        <v>-19.324931451814109</v>
      </c>
    </row>
    <row r="41" spans="1:34" x14ac:dyDescent="0.2">
      <c r="A41" s="347">
        <f t="shared" ca="1" si="6"/>
        <v>0.01</v>
      </c>
      <c r="B41" s="304">
        <f t="shared" ca="1" si="7"/>
        <v>0.37000000000000016</v>
      </c>
      <c r="D41" s="306">
        <f t="shared" ca="1" si="8"/>
        <v>-4.1601717365038153</v>
      </c>
      <c r="E41" s="307">
        <f t="shared" ca="1" si="9"/>
        <v>-28.609825142100298</v>
      </c>
      <c r="F41" s="304">
        <f t="shared" ca="1" si="10"/>
        <v>28.910709495596254</v>
      </c>
      <c r="G41" s="306">
        <f t="shared" ca="1" si="11"/>
        <v>35.789067549152143</v>
      </c>
      <c r="H41" s="307">
        <f t="shared" ca="1" si="12"/>
        <v>161.63277423749417</v>
      </c>
      <c r="I41" s="304">
        <f t="shared" ca="1" si="13"/>
        <v>165.54760965881246</v>
      </c>
      <c r="J41" s="306">
        <f t="shared" ca="1" si="14"/>
        <v>114.08937789638765</v>
      </c>
      <c r="K41" s="307">
        <f t="shared" ca="1" si="15"/>
        <v>558.99011026397363</v>
      </c>
      <c r="L41" s="304">
        <f t="shared" ca="1" si="0"/>
        <v>570.51409230773095</v>
      </c>
      <c r="M41" s="306">
        <f t="shared" ca="1" si="16"/>
        <v>1.3528899838289903</v>
      </c>
      <c r="N41" s="304">
        <f t="shared" ca="1" si="17"/>
        <v>77.514886218923337</v>
      </c>
      <c r="P41" s="310">
        <f t="shared" ca="1" si="18"/>
        <v>3</v>
      </c>
      <c r="Q41" s="304">
        <f t="shared" ca="1" si="19"/>
        <v>0</v>
      </c>
      <c r="R41" s="306">
        <f t="shared" ca="1" si="20"/>
        <v>0</v>
      </c>
      <c r="S41" s="307">
        <f t="shared" ca="1" si="21"/>
        <v>5.0810000000000022</v>
      </c>
      <c r="T41" s="304">
        <f t="shared" ca="1" si="1"/>
        <v>49.844610000000024</v>
      </c>
      <c r="U41" s="311">
        <f t="shared" ca="1" si="2"/>
        <v>0</v>
      </c>
      <c r="V41" s="306">
        <f t="shared" ca="1" si="3"/>
        <v>1.1583855523641209</v>
      </c>
      <c r="W41" s="304">
        <f t="shared" ca="1" si="4"/>
        <v>97.477054944485758</v>
      </c>
      <c r="Y41" s="314" t="str">
        <f t="shared" ca="1" si="22"/>
        <v/>
      </c>
      <c r="Z41" s="315" t="str">
        <f t="shared" ca="1" si="23"/>
        <v/>
      </c>
      <c r="AA41" s="316" t="str">
        <f t="shared" ca="1" si="24"/>
        <v/>
      </c>
      <c r="AC41" s="310" t="e">
        <f t="shared" ca="1" si="25"/>
        <v>#N/A</v>
      </c>
      <c r="AD41" s="323" t="e">
        <f t="shared" ca="1" si="26"/>
        <v>#N/A</v>
      </c>
      <c r="AE41" s="324">
        <f t="shared" ca="1" si="5"/>
        <v>558.99011026397363</v>
      </c>
      <c r="AG41" s="306">
        <f t="shared" ca="1" si="27"/>
        <v>-28.832908247219251</v>
      </c>
      <c r="AH41" s="304">
        <f t="shared" ca="1" si="28"/>
        <v>-19.254621633539092</v>
      </c>
    </row>
    <row r="42" spans="1:34" x14ac:dyDescent="0.2">
      <c r="A42" s="347">
        <f t="shared" ca="1" si="6"/>
        <v>0.01</v>
      </c>
      <c r="B42" s="304">
        <f t="shared" ca="1" si="7"/>
        <v>0.38000000000000017</v>
      </c>
      <c r="D42" s="306">
        <f t="shared" ca="1" si="8"/>
        <v>-4.1474453639224134</v>
      </c>
      <c r="E42" s="307">
        <f t="shared" ca="1" si="9"/>
        <v>-28.540946237941164</v>
      </c>
      <c r="F42" s="304">
        <f t="shared" ca="1" si="10"/>
        <v>28.840716274110971</v>
      </c>
      <c r="G42" s="306">
        <f t="shared" ca="1" si="11"/>
        <v>35.747593095512919</v>
      </c>
      <c r="H42" s="307">
        <f t="shared" ca="1" si="12"/>
        <v>161.34736477511476</v>
      </c>
      <c r="I42" s="304">
        <f t="shared" ca="1" si="13"/>
        <v>165.2599846665741</v>
      </c>
      <c r="J42" s="306">
        <f t="shared" ca="1" si="14"/>
        <v>114.44706119961097</v>
      </c>
      <c r="K42" s="307">
        <f t="shared" ca="1" si="15"/>
        <v>560.60501095903669</v>
      </c>
      <c r="L42" s="304">
        <f t="shared" ca="1" si="0"/>
        <v>572.16790204415452</v>
      </c>
      <c r="M42" s="306">
        <f t="shared" ca="1" si="16"/>
        <v>1.3527616536590172</v>
      </c>
      <c r="N42" s="304">
        <f t="shared" ca="1" si="17"/>
        <v>77.50753344179968</v>
      </c>
      <c r="P42" s="310">
        <f t="shared" ca="1" si="18"/>
        <v>3</v>
      </c>
      <c r="Q42" s="304">
        <f t="shared" ca="1" si="19"/>
        <v>0</v>
      </c>
      <c r="R42" s="306">
        <f t="shared" ca="1" si="20"/>
        <v>0</v>
      </c>
      <c r="S42" s="307">
        <f t="shared" ca="1" si="21"/>
        <v>5.0810000000000022</v>
      </c>
      <c r="T42" s="304">
        <f t="shared" ca="1" si="1"/>
        <v>49.844610000000024</v>
      </c>
      <c r="U42" s="311">
        <f t="shared" ca="1" si="2"/>
        <v>0</v>
      </c>
      <c r="V42" s="306">
        <f t="shared" ca="1" si="3"/>
        <v>1.1581983530583095</v>
      </c>
      <c r="W42" s="304">
        <f t="shared" ca="1" si="4"/>
        <v>97.122934931474845</v>
      </c>
      <c r="Y42" s="314" t="str">
        <f t="shared" ca="1" si="22"/>
        <v/>
      </c>
      <c r="Z42" s="315" t="str">
        <f t="shared" ca="1" si="23"/>
        <v/>
      </c>
      <c r="AA42" s="316" t="str">
        <f t="shared" ca="1" si="24"/>
        <v/>
      </c>
      <c r="AC42" s="310" t="e">
        <f t="shared" ca="1" si="25"/>
        <v>#N/A</v>
      </c>
      <c r="AD42" s="323" t="e">
        <f t="shared" ca="1" si="26"/>
        <v>#N/A</v>
      </c>
      <c r="AE42" s="324">
        <f t="shared" ca="1" si="5"/>
        <v>560.60501095903669</v>
      </c>
      <c r="AG42" s="306">
        <f t="shared" ca="1" si="27"/>
        <v>-28.762635304133312</v>
      </c>
      <c r="AH42" s="304">
        <f t="shared" ca="1" si="28"/>
        <v>-19.184620142587232</v>
      </c>
    </row>
    <row r="43" spans="1:34" x14ac:dyDescent="0.2">
      <c r="A43" s="347">
        <f t="shared" ca="1" si="6"/>
        <v>0.01</v>
      </c>
      <c r="B43" s="304">
        <f t="shared" ca="1" si="7"/>
        <v>0.39000000000000018</v>
      </c>
      <c r="D43" s="306">
        <f t="shared" ca="1" si="8"/>
        <v>-4.1347732750368111</v>
      </c>
      <c r="E43" s="307">
        <f t="shared" ca="1" si="9"/>
        <v>-28.472368962499459</v>
      </c>
      <c r="F43" s="304">
        <f t="shared" ca="1" si="10"/>
        <v>28.771029602234627</v>
      </c>
      <c r="G43" s="306">
        <f t="shared" ca="1" si="11"/>
        <v>35.706245362762552</v>
      </c>
      <c r="H43" s="307">
        <f t="shared" ca="1" si="12"/>
        <v>161.06264108548976</v>
      </c>
      <c r="I43" s="304">
        <f t="shared" ca="1" si="13"/>
        <v>164.97305935012267</v>
      </c>
      <c r="J43" s="306">
        <f t="shared" ca="1" si="14"/>
        <v>114.80433039190235</v>
      </c>
      <c r="K43" s="307">
        <f t="shared" ca="1" si="15"/>
        <v>562.21706098833977</v>
      </c>
      <c r="L43" s="304">
        <f t="shared" ca="1" si="0"/>
        <v>573.81883721528322</v>
      </c>
      <c r="M43" s="306">
        <f t="shared" ca="1" si="16"/>
        <v>1.3526330257890222</v>
      </c>
      <c r="N43" s="304">
        <f t="shared" ca="1" si="17"/>
        <v>77.50016360772122</v>
      </c>
      <c r="P43" s="310">
        <f t="shared" ca="1" si="18"/>
        <v>3</v>
      </c>
      <c r="Q43" s="304">
        <f t="shared" ca="1" si="19"/>
        <v>0</v>
      </c>
      <c r="R43" s="306">
        <f t="shared" ca="1" si="20"/>
        <v>0</v>
      </c>
      <c r="S43" s="307">
        <f t="shared" ca="1" si="21"/>
        <v>5.0810000000000022</v>
      </c>
      <c r="T43" s="304">
        <f t="shared" ca="1" si="1"/>
        <v>49.844610000000024</v>
      </c>
      <c r="U43" s="311">
        <f t="shared" ca="1" si="2"/>
        <v>0</v>
      </c>
      <c r="V43" s="306">
        <f t="shared" ca="1" si="3"/>
        <v>1.1580115135281417</v>
      </c>
      <c r="W43" s="304">
        <f t="shared" ca="1" si="4"/>
        <v>96.770363498306281</v>
      </c>
      <c r="Y43" s="314" t="str">
        <f t="shared" ca="1" si="22"/>
        <v/>
      </c>
      <c r="Z43" s="315" t="str">
        <f t="shared" ca="1" si="23"/>
        <v/>
      </c>
      <c r="AA43" s="316" t="str">
        <f t="shared" ca="1" si="24"/>
        <v/>
      </c>
      <c r="AC43" s="310" t="e">
        <f t="shared" ca="1" si="25"/>
        <v>#N/A</v>
      </c>
      <c r="AD43" s="323" t="e">
        <f t="shared" ca="1" si="26"/>
        <v>#N/A</v>
      </c>
      <c r="AE43" s="324">
        <f t="shared" ca="1" si="5"/>
        <v>562.21706098833977</v>
      </c>
      <c r="AG43" s="306">
        <f t="shared" ca="1" si="27"/>
        <v>-28.692668120169273</v>
      </c>
      <c r="AH43" s="304">
        <f t="shared" ca="1" si="28"/>
        <v>-19.114925198085967</v>
      </c>
    </row>
    <row r="44" spans="1:34" x14ac:dyDescent="0.2">
      <c r="A44" s="347">
        <f t="shared" ca="1" si="6"/>
        <v>0.01</v>
      </c>
      <c r="B44" s="304">
        <f t="shared" ca="1" si="7"/>
        <v>0.40000000000000019</v>
      </c>
      <c r="D44" s="306">
        <f t="shared" ca="1" si="8"/>
        <v>-4.1221551543118373</v>
      </c>
      <c r="E44" s="307">
        <f t="shared" ca="1" si="9"/>
        <v>-28.404091576204365</v>
      </c>
      <c r="F44" s="304">
        <f t="shared" ca="1" si="10"/>
        <v>28.701647712032553</v>
      </c>
      <c r="G44" s="306">
        <f t="shared" ca="1" si="11"/>
        <v>35.665023811219434</v>
      </c>
      <c r="H44" s="307">
        <f t="shared" ca="1" si="12"/>
        <v>160.77860016972772</v>
      </c>
      <c r="I44" s="304">
        <f t="shared" ca="1" si="13"/>
        <v>164.68683066958334</v>
      </c>
      <c r="J44" s="306">
        <f t="shared" ca="1" si="14"/>
        <v>115.16118673777227</v>
      </c>
      <c r="K44" s="307">
        <f t="shared" ca="1" si="15"/>
        <v>563.82626719461587</v>
      </c>
      <c r="L44" s="304">
        <f t="shared" ca="1" si="0"/>
        <v>575.46690479076767</v>
      </c>
      <c r="M44" s="306">
        <f t="shared" ca="1" si="16"/>
        <v>1.3525040995560267</v>
      </c>
      <c r="N44" s="304">
        <f t="shared" ca="1" si="17"/>
        <v>77.492776678702043</v>
      </c>
      <c r="P44" s="310">
        <f t="shared" ca="1" si="18"/>
        <v>3</v>
      </c>
      <c r="Q44" s="304">
        <f t="shared" ca="1" si="19"/>
        <v>0</v>
      </c>
      <c r="R44" s="306">
        <f t="shared" ca="1" si="20"/>
        <v>0</v>
      </c>
      <c r="S44" s="307">
        <f t="shared" ca="1" si="21"/>
        <v>5.0810000000000022</v>
      </c>
      <c r="T44" s="304">
        <f t="shared" ca="1" si="1"/>
        <v>49.844610000000024</v>
      </c>
      <c r="U44" s="311">
        <f t="shared" ca="1" si="2"/>
        <v>0</v>
      </c>
      <c r="V44" s="306">
        <f t="shared" ca="1" si="3"/>
        <v>1.1578250328184059</v>
      </c>
      <c r="W44" s="304">
        <f t="shared" ca="1" si="4"/>
        <v>96.419331727670382</v>
      </c>
      <c r="Y44" s="314" t="str">
        <f t="shared" ca="1" si="22"/>
        <v/>
      </c>
      <c r="Z44" s="315" t="str">
        <f t="shared" ca="1" si="23"/>
        <v/>
      </c>
      <c r="AA44" s="316" t="str">
        <f t="shared" ca="1" si="24"/>
        <v/>
      </c>
      <c r="AC44" s="310" t="e">
        <f t="shared" ca="1" si="25"/>
        <v>#N/A</v>
      </c>
      <c r="AD44" s="323" t="e">
        <f t="shared" ca="1" si="26"/>
        <v>#N/A</v>
      </c>
      <c r="AE44" s="324">
        <f t="shared" ca="1" si="5"/>
        <v>563.82626719461587</v>
      </c>
      <c r="AG44" s="306">
        <f t="shared" ca="1" si="27"/>
        <v>-28.623004924939039</v>
      </c>
      <c r="AH44" s="304">
        <f t="shared" ca="1" si="28"/>
        <v>-19.04553503214057</v>
      </c>
    </row>
    <row r="45" spans="1:34" x14ac:dyDescent="0.2">
      <c r="A45" s="347">
        <f t="shared" ca="1" si="6"/>
        <v>0.01</v>
      </c>
      <c r="B45" s="304">
        <f t="shared" ca="1" si="7"/>
        <v>0.4100000000000002</v>
      </c>
      <c r="D45" s="306">
        <f t="shared" ca="1" si="8"/>
        <v>-4.10959068850579</v>
      </c>
      <c r="E45" s="307">
        <f t="shared" ca="1" si="9"/>
        <v>-28.336112352143061</v>
      </c>
      <c r="F45" s="304">
        <f t="shared" ca="1" si="10"/>
        <v>28.632568848434261</v>
      </c>
      <c r="G45" s="306">
        <f t="shared" ca="1" si="11"/>
        <v>35.62392790433438</v>
      </c>
      <c r="H45" s="307">
        <f t="shared" ca="1" si="12"/>
        <v>160.49523904620628</v>
      </c>
      <c r="I45" s="304">
        <f t="shared" ca="1" si="13"/>
        <v>164.40129560265669</v>
      </c>
      <c r="J45" s="306">
        <f t="shared" ca="1" si="14"/>
        <v>115.51763149635003</v>
      </c>
      <c r="K45" s="307">
        <f t="shared" ca="1" si="15"/>
        <v>565.43263639069551</v>
      </c>
      <c r="L45" s="304">
        <f t="shared" ca="1" si="0"/>
        <v>577.11211170989907</v>
      </c>
      <c r="M45" s="306">
        <f t="shared" ca="1" si="16"/>
        <v>1.3523748742946362</v>
      </c>
      <c r="N45" s="304">
        <f t="shared" ca="1" si="17"/>
        <v>77.485372616617894</v>
      </c>
      <c r="P45" s="310">
        <f t="shared" ca="1" si="18"/>
        <v>3</v>
      </c>
      <c r="Q45" s="304">
        <f t="shared" ca="1" si="19"/>
        <v>0</v>
      </c>
      <c r="R45" s="306">
        <f t="shared" ca="1" si="20"/>
        <v>0</v>
      </c>
      <c r="S45" s="307">
        <f t="shared" ca="1" si="21"/>
        <v>5.0810000000000022</v>
      </c>
      <c r="T45" s="304">
        <f t="shared" ca="1" si="1"/>
        <v>49.844610000000024</v>
      </c>
      <c r="U45" s="311">
        <f t="shared" ca="1" si="2"/>
        <v>0</v>
      </c>
      <c r="V45" s="306">
        <f t="shared" ca="1" si="3"/>
        <v>1.157638909978199</v>
      </c>
      <c r="W45" s="304">
        <f t="shared" ca="1" si="4"/>
        <v>96.069830767049297</v>
      </c>
      <c r="Y45" s="314" t="str">
        <f t="shared" ca="1" si="22"/>
        <v/>
      </c>
      <c r="Z45" s="315" t="str">
        <f t="shared" ca="1" si="23"/>
        <v/>
      </c>
      <c r="AA45" s="316" t="str">
        <f t="shared" ca="1" si="24"/>
        <v/>
      </c>
      <c r="AC45" s="310" t="e">
        <f t="shared" ca="1" si="25"/>
        <v>#N/A</v>
      </c>
      <c r="AD45" s="323" t="e">
        <f t="shared" ca="1" si="26"/>
        <v>#N/A</v>
      </c>
      <c r="AE45" s="324">
        <f t="shared" ca="1" si="5"/>
        <v>565.43263639069551</v>
      </c>
      <c r="AG45" s="306">
        <f t="shared" ca="1" si="27"/>
        <v>-28.553643960907941</v>
      </c>
      <c r="AH45" s="304">
        <f t="shared" ca="1" si="28"/>
        <v>-18.976447889720596</v>
      </c>
    </row>
    <row r="46" spans="1:34" x14ac:dyDescent="0.2">
      <c r="A46" s="347">
        <f t="shared" ca="1" si="6"/>
        <v>0.01</v>
      </c>
      <c r="B46" s="304">
        <f t="shared" ca="1" si="7"/>
        <v>0.42000000000000021</v>
      </c>
      <c r="D46" s="306">
        <f t="shared" ca="1" si="8"/>
        <v>-4.0970795666503728</v>
      </c>
      <c r="E46" s="307">
        <f t="shared" ca="1" si="9"/>
        <v>-28.26842957595008</v>
      </c>
      <c r="F46" s="304">
        <f t="shared" ca="1" si="10"/>
        <v>28.563791269121005</v>
      </c>
      <c r="G46" s="306">
        <f t="shared" ca="1" si="11"/>
        <v>35.582957108667877</v>
      </c>
      <c r="H46" s="307">
        <f t="shared" ca="1" si="12"/>
        <v>160.21255475044677</v>
      </c>
      <c r="I46" s="304">
        <f t="shared" ca="1" si="13"/>
        <v>164.11645114449129</v>
      </c>
      <c r="J46" s="306">
        <f t="shared" ca="1" si="14"/>
        <v>115.87366592141504</v>
      </c>
      <c r="K46" s="307">
        <f t="shared" ca="1" si="15"/>
        <v>567.03617535967874</v>
      </c>
      <c r="L46" s="304">
        <f t="shared" ca="1" si="0"/>
        <v>578.75446488178386</v>
      </c>
      <c r="M46" s="306">
        <f t="shared" ca="1" si="16"/>
        <v>1.3522453493370314</v>
      </c>
      <c r="N46" s="304">
        <f t="shared" ca="1" si="17"/>
        <v>77.477951383205536</v>
      </c>
      <c r="P46" s="310">
        <f t="shared" ca="1" si="18"/>
        <v>3</v>
      </c>
      <c r="Q46" s="304">
        <f t="shared" ca="1" si="19"/>
        <v>0</v>
      </c>
      <c r="R46" s="306">
        <f t="shared" ca="1" si="20"/>
        <v>0</v>
      </c>
      <c r="S46" s="307">
        <f t="shared" ca="1" si="21"/>
        <v>5.0810000000000022</v>
      </c>
      <c r="T46" s="304">
        <f t="shared" ca="1" si="1"/>
        <v>49.844610000000024</v>
      </c>
      <c r="U46" s="311">
        <f t="shared" ca="1" si="2"/>
        <v>0</v>
      </c>
      <c r="V46" s="306">
        <f t="shared" ca="1" si="3"/>
        <v>1.1574531440609035</v>
      </c>
      <c r="W46" s="304">
        <f t="shared" ca="1" si="4"/>
        <v>95.721851828151813</v>
      </c>
      <c r="Y46" s="314" t="str">
        <f t="shared" ca="1" si="22"/>
        <v/>
      </c>
      <c r="Z46" s="315" t="str">
        <f t="shared" ca="1" si="23"/>
        <v/>
      </c>
      <c r="AA46" s="316" t="str">
        <f t="shared" ca="1" si="24"/>
        <v/>
      </c>
      <c r="AC46" s="310" t="e">
        <f t="shared" ca="1" si="25"/>
        <v>#N/A</v>
      </c>
      <c r="AD46" s="323" t="e">
        <f t="shared" ca="1" si="26"/>
        <v>#N/A</v>
      </c>
      <c r="AE46" s="324">
        <f t="shared" ca="1" si="5"/>
        <v>567.03617535967874</v>
      </c>
      <c r="AG46" s="306">
        <f t="shared" ca="1" si="27"/>
        <v>-28.484583483282201</v>
      </c>
      <c r="AH46" s="304">
        <f t="shared" ca="1" si="28"/>
        <v>-18.907662028547385</v>
      </c>
    </row>
    <row r="47" spans="1:34" x14ac:dyDescent="0.2">
      <c r="A47" s="347">
        <f t="shared" ca="1" si="6"/>
        <v>0.01</v>
      </c>
      <c r="B47" s="304">
        <f t="shared" ca="1" si="7"/>
        <v>0.43000000000000022</v>
      </c>
      <c r="D47" s="306">
        <f t="shared" ca="1" si="8"/>
        <v>-4.0846214800308545</v>
      </c>
      <c r="E47" s="307">
        <f t="shared" ca="1" si="9"/>
        <v>-28.201041545697812</v>
      </c>
      <c r="F47" s="304">
        <f t="shared" ca="1" si="10"/>
        <v>28.495313244414483</v>
      </c>
      <c r="G47" s="306">
        <f t="shared" ca="1" si="11"/>
        <v>35.542110893867566</v>
      </c>
      <c r="H47" s="307">
        <f t="shared" ca="1" si="12"/>
        <v>159.9305443349898</v>
      </c>
      <c r="I47" s="304">
        <f t="shared" ca="1" si="13"/>
        <v>163.83229430755745</v>
      </c>
      <c r="J47" s="306">
        <f t="shared" ca="1" si="14"/>
        <v>116.22929126142772</v>
      </c>
      <c r="K47" s="307">
        <f t="shared" ca="1" si="15"/>
        <v>568.63689085510589</v>
      </c>
      <c r="L47" s="304">
        <f t="shared" ca="1" si="0"/>
        <v>580.39397118551756</v>
      </c>
      <c r="M47" s="306">
        <f t="shared" ca="1" si="16"/>
        <v>1.3521155240129583</v>
      </c>
      <c r="N47" s="304">
        <f t="shared" ca="1" si="17"/>
        <v>77.470512940062221</v>
      </c>
      <c r="P47" s="310">
        <f t="shared" ca="1" si="18"/>
        <v>3</v>
      </c>
      <c r="Q47" s="304">
        <f t="shared" ca="1" si="19"/>
        <v>0</v>
      </c>
      <c r="R47" s="306">
        <f t="shared" ca="1" si="20"/>
        <v>0</v>
      </c>
      <c r="S47" s="307">
        <f t="shared" ca="1" si="21"/>
        <v>5.0810000000000022</v>
      </c>
      <c r="T47" s="304">
        <f t="shared" ca="1" si="1"/>
        <v>49.844610000000024</v>
      </c>
      <c r="U47" s="311">
        <f t="shared" ca="1" si="2"/>
        <v>0</v>
      </c>
      <c r="V47" s="306">
        <f t="shared" ca="1" si="3"/>
        <v>1.1572677341241602</v>
      </c>
      <c r="W47" s="304">
        <f t="shared" ca="1" si="4"/>
        <v>95.375386186353438</v>
      </c>
      <c r="Y47" s="314" t="str">
        <f t="shared" ca="1" si="22"/>
        <v/>
      </c>
      <c r="Z47" s="315" t="str">
        <f t="shared" ca="1" si="23"/>
        <v/>
      </c>
      <c r="AA47" s="316" t="str">
        <f t="shared" ca="1" si="24"/>
        <v/>
      </c>
      <c r="AC47" s="310" t="e">
        <f t="shared" ca="1" si="25"/>
        <v>#N/A</v>
      </c>
      <c r="AD47" s="323" t="e">
        <f t="shared" ca="1" si="26"/>
        <v>#N/A</v>
      </c>
      <c r="AE47" s="324">
        <f t="shared" ca="1" si="5"/>
        <v>568.63689085510589</v>
      </c>
      <c r="AG47" s="306">
        <f t="shared" ca="1" si="27"/>
        <v>-28.415821759897653</v>
      </c>
      <c r="AH47" s="304">
        <f t="shared" ca="1" si="28"/>
        <v>-18.839175718982833</v>
      </c>
    </row>
    <row r="48" spans="1:34" x14ac:dyDescent="0.2">
      <c r="A48" s="347">
        <f t="shared" ca="1" si="6"/>
        <v>0.01</v>
      </c>
      <c r="B48" s="304">
        <f t="shared" ca="1" si="7"/>
        <v>0.44000000000000022</v>
      </c>
      <c r="D48" s="306">
        <f t="shared" ca="1" si="8"/>
        <v>-4.0722161221664193</v>
      </c>
      <c r="E48" s="307">
        <f t="shared" ca="1" si="9"/>
        <v>-28.133946571788094</v>
      </c>
      <c r="F48" s="304">
        <f t="shared" ca="1" si="10"/>
        <v>28.427133057166689</v>
      </c>
      <c r="G48" s="306">
        <f t="shared" ca="1" si="11"/>
        <v>35.5013887326459</v>
      </c>
      <c r="H48" s="307">
        <f t="shared" ca="1" si="12"/>
        <v>159.64920486927193</v>
      </c>
      <c r="I48" s="304">
        <f t="shared" ca="1" si="13"/>
        <v>163.54882212152185</v>
      </c>
      <c r="J48" s="306">
        <f t="shared" ca="1" si="14"/>
        <v>116.58450875956028</v>
      </c>
      <c r="K48" s="307">
        <f t="shared" ca="1" si="15"/>
        <v>570.2347896011272</v>
      </c>
      <c r="L48" s="304">
        <f t="shared" ca="1" si="0"/>
        <v>582.03063747035674</v>
      </c>
      <c r="M48" s="306">
        <f t="shared" ca="1" si="16"/>
        <v>1.3519853976497178</v>
      </c>
      <c r="N48" s="304">
        <f t="shared" ca="1" si="17"/>
        <v>77.463057248645157</v>
      </c>
      <c r="P48" s="310">
        <f t="shared" ca="1" si="18"/>
        <v>3</v>
      </c>
      <c r="Q48" s="304">
        <f t="shared" ca="1" si="19"/>
        <v>0</v>
      </c>
      <c r="R48" s="306">
        <f t="shared" ca="1" si="20"/>
        <v>0</v>
      </c>
      <c r="S48" s="307">
        <f t="shared" ca="1" si="21"/>
        <v>5.0810000000000022</v>
      </c>
      <c r="T48" s="304">
        <f t="shared" ca="1" si="1"/>
        <v>49.844610000000024</v>
      </c>
      <c r="U48" s="311">
        <f t="shared" ca="1" si="2"/>
        <v>0</v>
      </c>
      <c r="V48" s="306">
        <f t="shared" ca="1" si="3"/>
        <v>1.1570826792298441</v>
      </c>
      <c r="W48" s="304">
        <f t="shared" ca="1" si="4"/>
        <v>95.030425180142345</v>
      </c>
      <c r="Y48" s="314" t="str">
        <f t="shared" ca="1" si="22"/>
        <v/>
      </c>
      <c r="Z48" s="315" t="str">
        <f t="shared" ca="1" si="23"/>
        <v/>
      </c>
      <c r="AA48" s="316" t="str">
        <f t="shared" ca="1" si="24"/>
        <v/>
      </c>
      <c r="AC48" s="310" t="e">
        <f t="shared" ca="1" si="25"/>
        <v>#N/A</v>
      </c>
      <c r="AD48" s="323" t="e">
        <f t="shared" ca="1" si="26"/>
        <v>#N/A</v>
      </c>
      <c r="AE48" s="324">
        <f t="shared" ca="1" si="5"/>
        <v>570.2347896011272</v>
      </c>
      <c r="AG48" s="306">
        <f t="shared" ca="1" si="27"/>
        <v>-28.347357071109464</v>
      </c>
      <c r="AH48" s="304">
        <f t="shared" ca="1" si="28"/>
        <v>-18.770987243919187</v>
      </c>
    </row>
    <row r="49" spans="1:34" x14ac:dyDescent="0.2">
      <c r="A49" s="347">
        <f t="shared" ca="1" si="6"/>
        <v>0.01</v>
      </c>
      <c r="B49" s="304">
        <f t="shared" ca="1" si="7"/>
        <v>0.45000000000000023</v>
      </c>
      <c r="D49" s="306">
        <f t="shared" ca="1" si="8"/>
        <v>-4.0598631887907359</v>
      </c>
      <c r="E49" s="307">
        <f t="shared" ca="1" si="9"/>
        <v>-28.06714297684492</v>
      </c>
      <c r="F49" s="304">
        <f t="shared" ca="1" si="10"/>
        <v>28.359249002650849</v>
      </c>
      <c r="G49" s="306">
        <f t="shared" ca="1" si="11"/>
        <v>35.46079010075799</v>
      </c>
      <c r="H49" s="307">
        <f t="shared" ca="1" si="12"/>
        <v>159.36853343950347</v>
      </c>
      <c r="I49" s="304">
        <f t="shared" ca="1" si="13"/>
        <v>163.2660316331237</v>
      </c>
      <c r="J49" s="306">
        <f t="shared" ca="1" si="14"/>
        <v>116.9393196537273</v>
      </c>
      <c r="K49" s="307">
        <f t="shared" ca="1" si="15"/>
        <v>571.82987829267108</v>
      </c>
      <c r="L49" s="304">
        <f t="shared" ca="1" si="0"/>
        <v>583.66447055589026</v>
      </c>
      <c r="M49" s="306">
        <f t="shared" ca="1" si="16"/>
        <v>1.3518549695721576</v>
      </c>
      <c r="N49" s="304">
        <f t="shared" ca="1" si="17"/>
        <v>77.455584270270947</v>
      </c>
      <c r="P49" s="310">
        <f t="shared" ca="1" si="18"/>
        <v>3</v>
      </c>
      <c r="Q49" s="304">
        <f t="shared" ca="1" si="19"/>
        <v>0</v>
      </c>
      <c r="R49" s="306">
        <f t="shared" ca="1" si="20"/>
        <v>0</v>
      </c>
      <c r="S49" s="307">
        <f t="shared" ca="1" si="21"/>
        <v>5.0810000000000022</v>
      </c>
      <c r="T49" s="304">
        <f t="shared" ca="1" si="1"/>
        <v>49.844610000000024</v>
      </c>
      <c r="U49" s="311">
        <f t="shared" ca="1" si="2"/>
        <v>0</v>
      </c>
      <c r="V49" s="306">
        <f t="shared" ca="1" si="3"/>
        <v>1.1568979784440392</v>
      </c>
      <c r="W49" s="304">
        <f t="shared" ca="1" si="4"/>
        <v>94.686960210571158</v>
      </c>
      <c r="Y49" s="314" t="str">
        <f t="shared" ca="1" si="22"/>
        <v/>
      </c>
      <c r="Z49" s="315" t="str">
        <f t="shared" ca="1" si="23"/>
        <v/>
      </c>
      <c r="AA49" s="316" t="str">
        <f t="shared" ca="1" si="24"/>
        <v/>
      </c>
      <c r="AC49" s="310" t="e">
        <f t="shared" ca="1" si="25"/>
        <v>#N/A</v>
      </c>
      <c r="AD49" s="323" t="e">
        <f t="shared" ca="1" si="26"/>
        <v>#N/A</v>
      </c>
      <c r="AE49" s="324">
        <f t="shared" ca="1" si="5"/>
        <v>571.82987829267108</v>
      </c>
      <c r="AG49" s="306">
        <f t="shared" ca="1" si="27"/>
        <v>-28.279187709683058</v>
      </c>
      <c r="AH49" s="304">
        <f t="shared" ca="1" si="28"/>
        <v>-18.703094898670006</v>
      </c>
    </row>
    <row r="50" spans="1:34" x14ac:dyDescent="0.2">
      <c r="A50" s="347">
        <f t="shared" ca="1" si="6"/>
        <v>0.01</v>
      </c>
      <c r="B50" s="304">
        <f t="shared" ca="1" si="7"/>
        <v>0.46000000000000024</v>
      </c>
      <c r="D50" s="306">
        <f t="shared" ca="1" si="8"/>
        <v>-4.0475623778326915</v>
      </c>
      <c r="E50" s="307">
        <f t="shared" ca="1" si="9"/>
        <v>-28.000629095608254</v>
      </c>
      <c r="F50" s="304">
        <f t="shared" ca="1" si="10"/>
        <v>28.291659388453521</v>
      </c>
      <c r="G50" s="306">
        <f t="shared" ca="1" si="11"/>
        <v>35.420314476979662</v>
      </c>
      <c r="H50" s="307">
        <f t="shared" ca="1" si="12"/>
        <v>159.08852714854737</v>
      </c>
      <c r="I50" s="304">
        <f t="shared" ca="1" si="13"/>
        <v>162.98391990605157</v>
      </c>
      <c r="J50" s="306">
        <f t="shared" ca="1" si="14"/>
        <v>117.29372517661598</v>
      </c>
      <c r="K50" s="307">
        <f t="shared" ca="1" si="15"/>
        <v>573.42216359561132</v>
      </c>
      <c r="L50" s="304">
        <f t="shared" ca="1" si="0"/>
        <v>585.29547723220924</v>
      </c>
      <c r="M50" s="306">
        <f t="shared" ca="1" si="16"/>
        <v>1.3517242391026609</v>
      </c>
      <c r="N50" s="304">
        <f t="shared" ca="1" si="17"/>
        <v>77.448093966115025</v>
      </c>
      <c r="P50" s="310">
        <f t="shared" ca="1" si="18"/>
        <v>3</v>
      </c>
      <c r="Q50" s="304">
        <f t="shared" ca="1" si="19"/>
        <v>0</v>
      </c>
      <c r="R50" s="306">
        <f t="shared" ca="1" si="20"/>
        <v>0</v>
      </c>
      <c r="S50" s="307">
        <f t="shared" ca="1" si="21"/>
        <v>5.0810000000000022</v>
      </c>
      <c r="T50" s="304">
        <f t="shared" ca="1" si="1"/>
        <v>49.844610000000024</v>
      </c>
      <c r="U50" s="311">
        <f t="shared" ca="1" si="2"/>
        <v>0</v>
      </c>
      <c r="V50" s="306">
        <f t="shared" ca="1" si="3"/>
        <v>1.1567136308370141</v>
      </c>
      <c r="W50" s="304">
        <f t="shared" ca="1" si="4"/>
        <v>94.34498274071403</v>
      </c>
      <c r="Y50" s="314" t="str">
        <f t="shared" ca="1" si="22"/>
        <v/>
      </c>
      <c r="Z50" s="315" t="str">
        <f t="shared" ca="1" si="23"/>
        <v/>
      </c>
      <c r="AA50" s="316" t="str">
        <f t="shared" ca="1" si="24"/>
        <v/>
      </c>
      <c r="AC50" s="310" t="e">
        <f t="shared" ca="1" si="25"/>
        <v>#N/A</v>
      </c>
      <c r="AD50" s="323" t="e">
        <f t="shared" ca="1" si="26"/>
        <v>#N/A</v>
      </c>
      <c r="AE50" s="324">
        <f t="shared" ca="1" si="5"/>
        <v>573.42216359561132</v>
      </c>
      <c r="AG50" s="306">
        <f t="shared" ca="1" si="27"/>
        <v>-28.211311980686155</v>
      </c>
      <c r="AH50" s="304">
        <f t="shared" ca="1" si="28"/>
        <v>-18.635496990862254</v>
      </c>
    </row>
    <row r="51" spans="1:34" x14ac:dyDescent="0.2">
      <c r="A51" s="347">
        <f t="shared" ca="1" si="6"/>
        <v>0.01</v>
      </c>
      <c r="B51" s="304">
        <f t="shared" ca="1" si="7"/>
        <v>0.47000000000000025</v>
      </c>
      <c r="D51" s="306">
        <f t="shared" ca="1" si="8"/>
        <v>-4.0353133893973627</v>
      </c>
      <c r="E51" s="307">
        <f t="shared" ca="1" si="9"/>
        <v>-27.934403274828888</v>
      </c>
      <c r="F51" s="304">
        <f t="shared" ca="1" si="10"/>
        <v>28.224362534367724</v>
      </c>
      <c r="G51" s="306">
        <f t="shared" ca="1" si="11"/>
        <v>35.379961343085689</v>
      </c>
      <c r="H51" s="307">
        <f t="shared" ca="1" si="12"/>
        <v>158.80918311579907</v>
      </c>
      <c r="I51" s="304">
        <f t="shared" ca="1" si="13"/>
        <v>162.70248402082137</v>
      </c>
      <c r="J51" s="306">
        <f t="shared" ca="1" si="14"/>
        <v>117.6477265557163</v>
      </c>
      <c r="K51" s="307">
        <f t="shared" ca="1" si="15"/>
        <v>575.0116521469331</v>
      </c>
      <c r="L51" s="304">
        <f t="shared" ca="1" si="0"/>
        <v>586.92366426007584</v>
      </c>
      <c r="M51" s="306">
        <f t="shared" ca="1" si="16"/>
        <v>1.3515932055611379</v>
      </c>
      <c r="N51" s="304">
        <f t="shared" ca="1" si="17"/>
        <v>77.440586297211112</v>
      </c>
      <c r="P51" s="310">
        <f t="shared" ca="1" si="18"/>
        <v>3</v>
      </c>
      <c r="Q51" s="304">
        <f t="shared" ca="1" si="19"/>
        <v>0</v>
      </c>
      <c r="R51" s="306">
        <f t="shared" ca="1" si="20"/>
        <v>0</v>
      </c>
      <c r="S51" s="307">
        <f t="shared" ca="1" si="21"/>
        <v>5.0810000000000022</v>
      </c>
      <c r="T51" s="304">
        <f t="shared" ca="1" si="1"/>
        <v>49.844610000000024</v>
      </c>
      <c r="U51" s="311">
        <f t="shared" ca="1" si="2"/>
        <v>0</v>
      </c>
      <c r="V51" s="306">
        <f t="shared" ca="1" si="3"/>
        <v>1.1565296354831964</v>
      </c>
      <c r="W51" s="304">
        <f t="shared" ca="1" si="4"/>
        <v>94.004484295129203</v>
      </c>
      <c r="Y51" s="314" t="str">
        <f t="shared" ca="1" si="22"/>
        <v/>
      </c>
      <c r="Z51" s="315" t="str">
        <f t="shared" ca="1" si="23"/>
        <v/>
      </c>
      <c r="AA51" s="316" t="str">
        <f t="shared" ca="1" si="24"/>
        <v/>
      </c>
      <c r="AC51" s="310" t="e">
        <f t="shared" ca="1" si="25"/>
        <v>#N/A</v>
      </c>
      <c r="AD51" s="323" t="e">
        <f t="shared" ca="1" si="26"/>
        <v>#N/A</v>
      </c>
      <c r="AE51" s="324">
        <f t="shared" ca="1" si="5"/>
        <v>575.0116521469331</v>
      </c>
      <c r="AG51" s="306">
        <f t="shared" ca="1" si="27"/>
        <v>-28.143728201381869</v>
      </c>
      <c r="AH51" s="304">
        <f t="shared" ca="1" si="28"/>
        <v>-18.568191840329462</v>
      </c>
    </row>
    <row r="52" spans="1:34" x14ac:dyDescent="0.2">
      <c r="A52" s="347">
        <f t="shared" ca="1" si="6"/>
        <v>0.01</v>
      </c>
      <c r="B52" s="304">
        <f t="shared" ca="1" si="7"/>
        <v>0.48000000000000026</v>
      </c>
      <c r="D52" s="306">
        <f t="shared" ca="1" si="8"/>
        <v>-4.0231159257471392</v>
      </c>
      <c r="E52" s="307">
        <f t="shared" ca="1" si="9"/>
        <v>-27.868463873164373</v>
      </c>
      <c r="F52" s="304">
        <f t="shared" ca="1" si="10"/>
        <v>28.157356772287205</v>
      </c>
      <c r="G52" s="306">
        <f t="shared" ca="1" si="11"/>
        <v>35.339730183828216</v>
      </c>
      <c r="H52" s="307">
        <f t="shared" ca="1" si="12"/>
        <v>158.53049847706743</v>
      </c>
      <c r="I52" s="304">
        <f t="shared" ca="1" si="13"/>
        <v>162.42172107465569</v>
      </c>
      <c r="J52" s="306">
        <f t="shared" ca="1" si="14"/>
        <v>118.00132501335088</v>
      </c>
      <c r="K52" s="307">
        <f t="shared" ca="1" si="15"/>
        <v>576.59835055489748</v>
      </c>
      <c r="L52" s="304">
        <f t="shared" ca="1" si="0"/>
        <v>588.54903837109009</v>
      </c>
      <c r="M52" s="306">
        <f t="shared" ca="1" si="16"/>
        <v>1.3514618682650155</v>
      </c>
      <c r="N52" s="304">
        <f t="shared" ca="1" si="17"/>
        <v>77.43306122445064</v>
      </c>
      <c r="P52" s="310">
        <f t="shared" ca="1" si="18"/>
        <v>3</v>
      </c>
      <c r="Q52" s="304">
        <f t="shared" ca="1" si="19"/>
        <v>0</v>
      </c>
      <c r="R52" s="306">
        <f t="shared" ca="1" si="20"/>
        <v>0</v>
      </c>
      <c r="S52" s="307">
        <f t="shared" ca="1" si="21"/>
        <v>5.0810000000000022</v>
      </c>
      <c r="T52" s="304">
        <f t="shared" ca="1" si="1"/>
        <v>49.844610000000024</v>
      </c>
      <c r="U52" s="311">
        <f t="shared" ca="1" si="2"/>
        <v>0</v>
      </c>
      <c r="V52" s="306">
        <f t="shared" ca="1" si="3"/>
        <v>1.1563459914611494</v>
      </c>
      <c r="W52" s="304">
        <f t="shared" ca="1" si="4"/>
        <v>93.665456459327331</v>
      </c>
      <c r="Y52" s="314" t="str">
        <f t="shared" ca="1" si="22"/>
        <v/>
      </c>
      <c r="Z52" s="315" t="str">
        <f t="shared" ca="1" si="23"/>
        <v/>
      </c>
      <c r="AA52" s="316" t="str">
        <f t="shared" ca="1" si="24"/>
        <v/>
      </c>
      <c r="AC52" s="310" t="e">
        <f t="shared" ca="1" si="25"/>
        <v>#N/A</v>
      </c>
      <c r="AD52" s="323" t="e">
        <f t="shared" ca="1" si="26"/>
        <v>#N/A</v>
      </c>
      <c r="AE52" s="324">
        <f t="shared" ca="1" si="5"/>
        <v>576.59835055489748</v>
      </c>
      <c r="AG52" s="306">
        <f t="shared" ca="1" si="27"/>
        <v>-28.076434701122864</v>
      </c>
      <c r="AH52" s="304">
        <f t="shared" ca="1" si="28"/>
        <v>-18.501177779005936</v>
      </c>
    </row>
    <row r="53" spans="1:34" x14ac:dyDescent="0.2">
      <c r="A53" s="347">
        <f t="shared" ca="1" si="6"/>
        <v>0.01</v>
      </c>
      <c r="B53" s="304">
        <f t="shared" ca="1" si="7"/>
        <v>0.49000000000000027</v>
      </c>
      <c r="D53" s="306">
        <f t="shared" ca="1" si="8"/>
        <v>-4.0109696912830684</v>
      </c>
      <c r="E53" s="307">
        <f t="shared" ca="1" si="9"/>
        <v>-27.802809261076078</v>
      </c>
      <c r="F53" s="304">
        <f t="shared" ca="1" si="10"/>
        <v>28.09064044610178</v>
      </c>
      <c r="G53" s="306">
        <f t="shared" ca="1" si="11"/>
        <v>35.299620486915387</v>
      </c>
      <c r="H53" s="307">
        <f t="shared" ca="1" si="12"/>
        <v>158.25247038445667</v>
      </c>
      <c r="I53" s="304">
        <f t="shared" ca="1" si="13"/>
        <v>162.1416281813637</v>
      </c>
      <c r="J53" s="306">
        <f t="shared" ca="1" si="14"/>
        <v>118.35452176670459</v>
      </c>
      <c r="K53" s="307">
        <f t="shared" ca="1" si="15"/>
        <v>578.18226539920511</v>
      </c>
      <c r="L53" s="304">
        <f t="shared" ca="1" si="0"/>
        <v>590.17160626785676</v>
      </c>
      <c r="M53" s="306">
        <f t="shared" ca="1" si="16"/>
        <v>1.3513302265292273</v>
      </c>
      <c r="N53" s="304">
        <f t="shared" ca="1" si="17"/>
        <v>77.425518708582189</v>
      </c>
      <c r="P53" s="310">
        <f t="shared" ca="1" si="18"/>
        <v>3</v>
      </c>
      <c r="Q53" s="304">
        <f t="shared" ca="1" si="19"/>
        <v>0</v>
      </c>
      <c r="R53" s="306">
        <f t="shared" ca="1" si="20"/>
        <v>0</v>
      </c>
      <c r="S53" s="307">
        <f t="shared" ca="1" si="21"/>
        <v>5.0810000000000022</v>
      </c>
      <c r="T53" s="304">
        <f t="shared" ca="1" si="1"/>
        <v>49.844610000000024</v>
      </c>
      <c r="U53" s="311">
        <f t="shared" ca="1" si="2"/>
        <v>0</v>
      </c>
      <c r="V53" s="306">
        <f t="shared" ca="1" si="3"/>
        <v>1.1561626978535477</v>
      </c>
      <c r="W53" s="304">
        <f t="shared" ca="1" si="4"/>
        <v>93.327890879244876</v>
      </c>
      <c r="Y53" s="314" t="str">
        <f t="shared" ca="1" si="22"/>
        <v/>
      </c>
      <c r="Z53" s="315" t="str">
        <f t="shared" ca="1" si="23"/>
        <v/>
      </c>
      <c r="AA53" s="316" t="str">
        <f t="shared" ca="1" si="24"/>
        <v/>
      </c>
      <c r="AC53" s="310" t="e">
        <f t="shared" ca="1" si="25"/>
        <v>#N/A</v>
      </c>
      <c r="AD53" s="323" t="e">
        <f t="shared" ca="1" si="26"/>
        <v>#N/A</v>
      </c>
      <c r="AE53" s="324">
        <f t="shared" ca="1" si="5"/>
        <v>578.18226539920511</v>
      </c>
      <c r="AG53" s="306">
        <f t="shared" ca="1" si="27"/>
        <v>-28.009429821246691</v>
      </c>
      <c r="AH53" s="304">
        <f t="shared" ca="1" si="28"/>
        <v>-18.43445315082214</v>
      </c>
    </row>
    <row r="54" spans="1:34" x14ac:dyDescent="0.2">
      <c r="A54" s="347">
        <f t="shared" ca="1" si="6"/>
        <v>0.01</v>
      </c>
      <c r="B54" s="304">
        <f t="shared" ca="1" si="7"/>
        <v>0.50000000000000022</v>
      </c>
      <c r="D54" s="306">
        <f t="shared" ca="1" si="8"/>
        <v>-3.9988743925263717</v>
      </c>
      <c r="E54" s="307">
        <f t="shared" ca="1" si="9"/>
        <v>-27.737437820727159</v>
      </c>
      <c r="F54" s="304">
        <f t="shared" ca="1" si="10"/>
        <v>28.024211911593671</v>
      </c>
      <c r="G54" s="306">
        <f t="shared" ca="1" si="11"/>
        <v>35.259631742990123</v>
      </c>
      <c r="H54" s="307">
        <f t="shared" ca="1" si="12"/>
        <v>157.9750960062494</v>
      </c>
      <c r="I54" s="304">
        <f t="shared" ca="1" si="13"/>
        <v>161.86220247122239</v>
      </c>
      <c r="J54" s="306">
        <f t="shared" ca="1" si="14"/>
        <v>118.70731802785411</v>
      </c>
      <c r="K54" s="307">
        <f t="shared" ca="1" si="15"/>
        <v>579.76340323115869</v>
      </c>
      <c r="L54" s="304">
        <f t="shared" ca="1" si="0"/>
        <v>591.79137462415008</v>
      </c>
      <c r="M54" s="306">
        <f t="shared" ca="1" si="16"/>
        <v>1.3511982796662036</v>
      </c>
      <c r="N54" s="304">
        <f t="shared" ca="1" si="17"/>
        <v>77.417958710210954</v>
      </c>
      <c r="P54" s="310">
        <f t="shared" ca="1" si="18"/>
        <v>3</v>
      </c>
      <c r="Q54" s="304">
        <f t="shared" ca="1" si="19"/>
        <v>0</v>
      </c>
      <c r="R54" s="306">
        <f t="shared" ca="1" si="20"/>
        <v>0</v>
      </c>
      <c r="S54" s="307">
        <f t="shared" ca="1" si="21"/>
        <v>5.0810000000000022</v>
      </c>
      <c r="T54" s="304">
        <f t="shared" ca="1" si="1"/>
        <v>49.844610000000024</v>
      </c>
      <c r="U54" s="311">
        <f t="shared" ca="1" si="2"/>
        <v>0</v>
      </c>
      <c r="V54" s="306">
        <f t="shared" ca="1" si="3"/>
        <v>1.1559797537471532</v>
      </c>
      <c r="W54" s="304">
        <f t="shared" ca="1" si="4"/>
        <v>92.991779260722737</v>
      </c>
      <c r="Y54" s="314" t="str">
        <f t="shared" ca="1" si="22"/>
        <v/>
      </c>
      <c r="Z54" s="315" t="str">
        <f t="shared" ca="1" si="23"/>
        <v/>
      </c>
      <c r="AA54" s="316" t="str">
        <f t="shared" ca="1" si="24"/>
        <v/>
      </c>
      <c r="AC54" s="310" t="e">
        <f t="shared" ca="1" si="25"/>
        <v>#N/A</v>
      </c>
      <c r="AD54" s="323" t="e">
        <f t="shared" ca="1" si="26"/>
        <v>#N/A</v>
      </c>
      <c r="AE54" s="324">
        <f t="shared" ca="1" si="5"/>
        <v>579.76340323115869</v>
      </c>
      <c r="AG54" s="306">
        <f t="shared" ca="1" si="27"/>
        <v>-27.942711914972044</v>
      </c>
      <c r="AH54" s="304">
        <f t="shared" ca="1" si="28"/>
        <v>-18.368016311601032</v>
      </c>
    </row>
    <row r="55" spans="1:34" x14ac:dyDescent="0.2">
      <c r="A55" s="347">
        <f t="shared" ca="1" si="6"/>
        <v>0.01</v>
      </c>
      <c r="B55" s="304">
        <f t="shared" ca="1" si="7"/>
        <v>0.51000000000000023</v>
      </c>
      <c r="D55" s="306">
        <f t="shared" ca="1" si="8"/>
        <v>-3.9868297381001541</v>
      </c>
      <c r="E55" s="307">
        <f t="shared" ca="1" si="9"/>
        <v>-27.672347945881626</v>
      </c>
      <c r="F55" s="304">
        <f t="shared" ca="1" si="10"/>
        <v>27.958069536334921</v>
      </c>
      <c r="G55" s="306">
        <f t="shared" ca="1" si="11"/>
        <v>35.219763445609125</v>
      </c>
      <c r="H55" s="307">
        <f t="shared" ca="1" si="12"/>
        <v>157.69837252679059</v>
      </c>
      <c r="I55" s="304">
        <f t="shared" ca="1" si="13"/>
        <v>161.58344109085897</v>
      </c>
      <c r="J55" s="306">
        <f t="shared" ca="1" si="14"/>
        <v>119.05971500379711</v>
      </c>
      <c r="K55" s="307">
        <f t="shared" ca="1" si="15"/>
        <v>581.34177057382385</v>
      </c>
      <c r="L55" s="304">
        <f t="shared" ca="1" si="0"/>
        <v>593.40835008507747</v>
      </c>
      <c r="M55" s="306">
        <f t="shared" ca="1" si="16"/>
        <v>1.3510660269858623</v>
      </c>
      <c r="N55" s="304">
        <f t="shared" ca="1" si="17"/>
        <v>77.410381189798102</v>
      </c>
      <c r="P55" s="310">
        <f t="shared" ca="1" si="18"/>
        <v>3</v>
      </c>
      <c r="Q55" s="304">
        <f t="shared" ca="1" si="19"/>
        <v>0</v>
      </c>
      <c r="R55" s="306">
        <f t="shared" ca="1" si="20"/>
        <v>0</v>
      </c>
      <c r="S55" s="307">
        <f t="shared" ca="1" si="21"/>
        <v>5.0810000000000022</v>
      </c>
      <c r="T55" s="304">
        <f t="shared" ca="1" si="1"/>
        <v>49.844610000000024</v>
      </c>
      <c r="U55" s="311">
        <f t="shared" ca="1" si="2"/>
        <v>0</v>
      </c>
      <c r="V55" s="306">
        <f t="shared" ca="1" si="3"/>
        <v>1.1557971582327911</v>
      </c>
      <c r="W55" s="304">
        <f t="shared" ca="1" si="4"/>
        <v>92.657113368990693</v>
      </c>
      <c r="Y55" s="314" t="str">
        <f t="shared" ca="1" si="22"/>
        <v/>
      </c>
      <c r="Z55" s="315" t="str">
        <f t="shared" ca="1" si="23"/>
        <v/>
      </c>
      <c r="AA55" s="316" t="str">
        <f t="shared" ca="1" si="24"/>
        <v/>
      </c>
      <c r="AC55" s="310" t="e">
        <f t="shared" ca="1" si="25"/>
        <v>#N/A</v>
      </c>
      <c r="AD55" s="323" t="e">
        <f t="shared" ca="1" si="26"/>
        <v>#N/A</v>
      </c>
      <c r="AE55" s="324">
        <f t="shared" ca="1" si="5"/>
        <v>581.34177057382385</v>
      </c>
      <c r="AG55" s="306">
        <f t="shared" ca="1" si="27"/>
        <v>-27.87627934729613</v>
      </c>
      <c r="AH55" s="304">
        <f t="shared" ca="1" si="28"/>
        <v>-18.301865628955461</v>
      </c>
    </row>
    <row r="56" spans="1:34" x14ac:dyDescent="0.2">
      <c r="A56" s="347">
        <f t="shared" ca="1" si="6"/>
        <v>0.01</v>
      </c>
      <c r="B56" s="304">
        <f t="shared" ca="1" si="7"/>
        <v>0.52000000000000024</v>
      </c>
      <c r="D56" s="306">
        <f t="shared" ca="1" si="8"/>
        <v>-3.9748354387113025</v>
      </c>
      <c r="E56" s="307">
        <f t="shared" ca="1" si="9"/>
        <v>-27.607538041804503</v>
      </c>
      <c r="F56" s="304">
        <f t="shared" ca="1" si="10"/>
        <v>27.892211699585925</v>
      </c>
      <c r="G56" s="306">
        <f t="shared" ca="1" si="11"/>
        <v>35.18001509122201</v>
      </c>
      <c r="H56" s="307">
        <f t="shared" ca="1" si="12"/>
        <v>157.42229714637256</v>
      </c>
      <c r="I56" s="304">
        <f t="shared" ca="1" si="13"/>
        <v>161.30534120313382</v>
      </c>
      <c r="J56" s="306">
        <f t="shared" ca="1" si="14"/>
        <v>119.41171389648126</v>
      </c>
      <c r="K56" s="307">
        <f t="shared" ca="1" si="15"/>
        <v>582.91737392218965</v>
      </c>
      <c r="L56" s="304">
        <f t="shared" ca="1" si="0"/>
        <v>595.02253926724234</v>
      </c>
      <c r="M56" s="306">
        <f t="shared" ca="1" si="16"/>
        <v>1.350933467795598</v>
      </c>
      <c r="N56" s="304">
        <f t="shared" ca="1" si="17"/>
        <v>77.402786107660276</v>
      </c>
      <c r="P56" s="310">
        <f t="shared" ca="1" si="18"/>
        <v>3</v>
      </c>
      <c r="Q56" s="304">
        <f t="shared" ca="1" si="19"/>
        <v>0</v>
      </c>
      <c r="R56" s="306">
        <f t="shared" ca="1" si="20"/>
        <v>0</v>
      </c>
      <c r="S56" s="307">
        <f t="shared" ca="1" si="21"/>
        <v>5.0810000000000022</v>
      </c>
      <c r="T56" s="304">
        <f t="shared" ca="1" si="1"/>
        <v>49.844610000000024</v>
      </c>
      <c r="U56" s="311">
        <f t="shared" ca="1" si="2"/>
        <v>0</v>
      </c>
      <c r="V56" s="306">
        <f t="shared" ca="1" si="3"/>
        <v>1.1556149104053262</v>
      </c>
      <c r="W56" s="304">
        <f t="shared" ca="1" si="4"/>
        <v>92.323885028156198</v>
      </c>
      <c r="Y56" s="314" t="str">
        <f t="shared" ca="1" si="22"/>
        <v/>
      </c>
      <c r="Z56" s="315" t="str">
        <f t="shared" ca="1" si="23"/>
        <v/>
      </c>
      <c r="AA56" s="316" t="str">
        <f t="shared" ca="1" si="24"/>
        <v/>
      </c>
      <c r="AC56" s="310" t="e">
        <f t="shared" ca="1" si="25"/>
        <v>#N/A</v>
      </c>
      <c r="AD56" s="323" t="e">
        <f t="shared" ca="1" si="26"/>
        <v>#N/A</v>
      </c>
      <c r="AE56" s="324">
        <f t="shared" ca="1" si="5"/>
        <v>582.91737392218965</v>
      </c>
      <c r="AG56" s="306">
        <f t="shared" ca="1" si="27"/>
        <v>-27.810130494893137</v>
      </c>
      <c r="AH56" s="304">
        <f t="shared" ca="1" si="28"/>
        <v>-18.235999482186706</v>
      </c>
    </row>
    <row r="57" spans="1:34" x14ac:dyDescent="0.2">
      <c r="A57" s="347">
        <f t="shared" ca="1" si="6"/>
        <v>0.01</v>
      </c>
      <c r="B57" s="304">
        <f t="shared" ca="1" si="7"/>
        <v>0.53000000000000025</v>
      </c>
      <c r="D57" s="306">
        <f t="shared" ca="1" si="8"/>
        <v>-3.9628912071325426</v>
      </c>
      <c r="E57" s="307">
        <f t="shared" ca="1" si="9"/>
        <v>-27.543006525162816</v>
      </c>
      <c r="F57" s="304">
        <f t="shared" ca="1" si="10"/>
        <v>27.826636792194812</v>
      </c>
      <c r="G57" s="306">
        <f t="shared" ca="1" si="11"/>
        <v>35.140386179150688</v>
      </c>
      <c r="H57" s="307">
        <f t="shared" ca="1" si="12"/>
        <v>157.14686708112092</v>
      </c>
      <c r="I57" s="304">
        <f t="shared" ca="1" si="13"/>
        <v>161.02789998702502</v>
      </c>
      <c r="J57" s="306">
        <f t="shared" ca="1" si="14"/>
        <v>119.76331590283313</v>
      </c>
      <c r="K57" s="307">
        <f t="shared" ca="1" si="15"/>
        <v>584.49021974332709</v>
      </c>
      <c r="L57" s="304">
        <f t="shared" ca="1" si="0"/>
        <v>596.63394875890572</v>
      </c>
      <c r="M57" s="306">
        <f t="shared" ca="1" si="16"/>
        <v>1.350800601400272</v>
      </c>
      <c r="N57" s="304">
        <f t="shared" ca="1" si="17"/>
        <v>77.395173423968984</v>
      </c>
      <c r="P57" s="310">
        <f t="shared" ca="1" si="18"/>
        <v>3</v>
      </c>
      <c r="Q57" s="304">
        <f t="shared" ca="1" si="19"/>
        <v>0</v>
      </c>
      <c r="R57" s="306">
        <f t="shared" ca="1" si="20"/>
        <v>0</v>
      </c>
      <c r="S57" s="307">
        <f t="shared" ca="1" si="21"/>
        <v>5.0810000000000022</v>
      </c>
      <c r="T57" s="304">
        <f t="shared" ca="1" si="1"/>
        <v>49.844610000000024</v>
      </c>
      <c r="U57" s="311">
        <f t="shared" ca="1" si="2"/>
        <v>0</v>
      </c>
      <c r="V57" s="306">
        <f t="shared" ca="1" si="3"/>
        <v>1.1554330093636391</v>
      </c>
      <c r="W57" s="304">
        <f t="shared" ca="1" si="4"/>
        <v>91.99208612069917</v>
      </c>
      <c r="Y57" s="314" t="str">
        <f t="shared" ca="1" si="22"/>
        <v/>
      </c>
      <c r="Z57" s="315" t="str">
        <f t="shared" ca="1" si="23"/>
        <v/>
      </c>
      <c r="AA57" s="316" t="str">
        <f t="shared" ca="1" si="24"/>
        <v/>
      </c>
      <c r="AC57" s="310" t="e">
        <f t="shared" ca="1" si="25"/>
        <v>#N/A</v>
      </c>
      <c r="AD57" s="323" t="e">
        <f t="shared" ca="1" si="26"/>
        <v>#N/A</v>
      </c>
      <c r="AE57" s="324">
        <f t="shared" ca="1" si="5"/>
        <v>584.49021974332709</v>
      </c>
      <c r="AG57" s="306">
        <f t="shared" ca="1" si="27"/>
        <v>-27.744263746013559</v>
      </c>
      <c r="AH57" s="304">
        <f t="shared" ca="1" si="28"/>
        <v>-18.170416262183853</v>
      </c>
    </row>
    <row r="58" spans="1:34" x14ac:dyDescent="0.2">
      <c r="A58" s="347">
        <f t="shared" ca="1" si="6"/>
        <v>0.01</v>
      </c>
      <c r="B58" s="304">
        <f t="shared" ca="1" si="7"/>
        <v>0.54000000000000026</v>
      </c>
      <c r="D58" s="306">
        <f t="shared" ca="1" si="8"/>
        <v>-3.9509967581847221</v>
      </c>
      <c r="E58" s="307">
        <f t="shared" ca="1" si="9"/>
        <v>-27.478751823927752</v>
      </c>
      <c r="F58" s="304">
        <f t="shared" ca="1" si="10"/>
        <v>27.761343216497991</v>
      </c>
      <c r="G58" s="306">
        <f t="shared" ca="1" si="11"/>
        <v>35.100876211568838</v>
      </c>
      <c r="H58" s="307">
        <f t="shared" ca="1" si="12"/>
        <v>156.87207956288165</v>
      </c>
      <c r="I58" s="304">
        <f t="shared" ca="1" si="13"/>
        <v>160.75111463751333</v>
      </c>
      <c r="J58" s="306">
        <f t="shared" ca="1" si="14"/>
        <v>120.11452221478673</v>
      </c>
      <c r="K58" s="307">
        <f t="shared" ca="1" si="15"/>
        <v>586.06031447654709</v>
      </c>
      <c r="L58" s="304">
        <f t="shared" ca="1" si="0"/>
        <v>598.24258512014649</v>
      </c>
      <c r="M58" s="306">
        <f t="shared" ca="1" si="16"/>
        <v>1.350667427102203</v>
      </c>
      <c r="N58" s="304">
        <f t="shared" ca="1" si="17"/>
        <v>77.387543098750015</v>
      </c>
      <c r="P58" s="310">
        <f t="shared" ca="1" si="18"/>
        <v>3</v>
      </c>
      <c r="Q58" s="304">
        <f t="shared" ca="1" si="19"/>
        <v>0</v>
      </c>
      <c r="R58" s="306">
        <f t="shared" ca="1" si="20"/>
        <v>0</v>
      </c>
      <c r="S58" s="307">
        <f t="shared" ca="1" si="21"/>
        <v>5.0810000000000022</v>
      </c>
      <c r="T58" s="304">
        <f t="shared" ca="1" si="1"/>
        <v>49.844610000000024</v>
      </c>
      <c r="U58" s="311">
        <f t="shared" ca="1" si="2"/>
        <v>0</v>
      </c>
      <c r="V58" s="306">
        <f t="shared" ca="1" si="3"/>
        <v>1.1552514542106038</v>
      </c>
      <c r="W58" s="304">
        <f t="shared" ca="1" si="4"/>
        <v>91.661708586971088</v>
      </c>
      <c r="Y58" s="314" t="str">
        <f t="shared" ca="1" si="22"/>
        <v/>
      </c>
      <c r="Z58" s="315" t="str">
        <f t="shared" ca="1" si="23"/>
        <v/>
      </c>
      <c r="AA58" s="316" t="str">
        <f t="shared" ca="1" si="24"/>
        <v/>
      </c>
      <c r="AC58" s="310" t="e">
        <f t="shared" ca="1" si="25"/>
        <v>#N/A</v>
      </c>
      <c r="AD58" s="323" t="e">
        <f t="shared" ca="1" si="26"/>
        <v>#N/A</v>
      </c>
      <c r="AE58" s="324">
        <f t="shared" ca="1" si="5"/>
        <v>586.06031447654709</v>
      </c>
      <c r="AG58" s="306">
        <f t="shared" ca="1" si="27"/>
        <v>-27.678677500384698</v>
      </c>
      <c r="AH58" s="304">
        <f t="shared" ca="1" si="28"/>
        <v>-18.105114371324373</v>
      </c>
    </row>
    <row r="59" spans="1:34" x14ac:dyDescent="0.2">
      <c r="A59" s="347">
        <f t="shared" ca="1" si="6"/>
        <v>0.01</v>
      </c>
      <c r="B59" s="304">
        <f t="shared" ca="1" si="7"/>
        <v>0.55000000000000027</v>
      </c>
      <c r="D59" s="306">
        <f t="shared" ca="1" si="8"/>
        <v>-3.9391518087192128</v>
      </c>
      <c r="E59" s="307">
        <f t="shared" ca="1" si="9"/>
        <v>-27.414772377277657</v>
      </c>
      <c r="F59" s="304">
        <f t="shared" ca="1" si="10"/>
        <v>27.696329386221596</v>
      </c>
      <c r="G59" s="306">
        <f t="shared" ca="1" si="11"/>
        <v>35.061484693481646</v>
      </c>
      <c r="H59" s="307">
        <f t="shared" ca="1" si="12"/>
        <v>156.59793183910887</v>
      </c>
      <c r="I59" s="304">
        <f t="shared" ca="1" si="13"/>
        <v>160.47498236546852</v>
      </c>
      <c r="J59" s="306">
        <f t="shared" ca="1" si="14"/>
        <v>120.46533401931198</v>
      </c>
      <c r="K59" s="307">
        <f t="shared" ca="1" si="15"/>
        <v>587.62766453355709</v>
      </c>
      <c r="L59" s="304">
        <f t="shared" ca="1" si="0"/>
        <v>599.84845488302051</v>
      </c>
      <c r="M59" s="306">
        <f t="shared" ca="1" si="16"/>
        <v>1.3505339442011559</v>
      </c>
      <c r="N59" s="304">
        <f t="shared" ca="1" si="17"/>
        <v>77.379895091882858</v>
      </c>
      <c r="P59" s="310">
        <f t="shared" ca="1" si="18"/>
        <v>3</v>
      </c>
      <c r="Q59" s="304">
        <f t="shared" ca="1" si="19"/>
        <v>0</v>
      </c>
      <c r="R59" s="306">
        <f t="shared" ca="1" si="20"/>
        <v>0</v>
      </c>
      <c r="S59" s="307">
        <f t="shared" ca="1" si="21"/>
        <v>5.0810000000000022</v>
      </c>
      <c r="T59" s="304">
        <f t="shared" ca="1" si="1"/>
        <v>49.844610000000024</v>
      </c>
      <c r="U59" s="311">
        <f t="shared" ca="1" si="2"/>
        <v>0</v>
      </c>
      <c r="V59" s="306">
        <f t="shared" ca="1" si="3"/>
        <v>1.1550702440530645</v>
      </c>
      <c r="W59" s="304">
        <f t="shared" ca="1" si="4"/>
        <v>91.332744424699754</v>
      </c>
      <c r="Y59" s="314" t="str">
        <f t="shared" ca="1" si="22"/>
        <v/>
      </c>
      <c r="Z59" s="315" t="str">
        <f t="shared" ca="1" si="23"/>
        <v/>
      </c>
      <c r="AA59" s="316" t="str">
        <f t="shared" ca="1" si="24"/>
        <v/>
      </c>
      <c r="AC59" s="310" t="e">
        <f t="shared" ca="1" si="25"/>
        <v>#N/A</v>
      </c>
      <c r="AD59" s="323" t="e">
        <f t="shared" ca="1" si="26"/>
        <v>#N/A</v>
      </c>
      <c r="AE59" s="324">
        <f t="shared" ca="1" si="5"/>
        <v>587.62766453355709</v>
      </c>
      <c r="AG59" s="306">
        <f t="shared" ca="1" si="27"/>
        <v>-27.613370169112045</v>
      </c>
      <c r="AH59" s="304">
        <f t="shared" ca="1" si="28"/>
        <v>-18.040092223375527</v>
      </c>
    </row>
    <row r="60" spans="1:34" x14ac:dyDescent="0.2">
      <c r="A60" s="347">
        <f t="shared" ca="1" si="6"/>
        <v>0.01</v>
      </c>
      <c r="B60" s="304">
        <f t="shared" ca="1" si="7"/>
        <v>0.56000000000000028</v>
      </c>
      <c r="D60" s="306">
        <f t="shared" ca="1" si="8"/>
        <v>-3.9273560776005452</v>
      </c>
      <c r="E60" s="307">
        <f t="shared" ca="1" si="9"/>
        <v>-27.351066635502143</v>
      </c>
      <c r="F60" s="304">
        <f t="shared" ca="1" si="10"/>
        <v>27.631593726384015</v>
      </c>
      <c r="G60" s="306">
        <f t="shared" ca="1" si="11"/>
        <v>35.022211132705642</v>
      </c>
      <c r="H60" s="307">
        <f t="shared" ca="1" si="12"/>
        <v>156.32442117275386</v>
      </c>
      <c r="I60" s="304">
        <f t="shared" ca="1" si="13"/>
        <v>160.19950039753664</v>
      </c>
      <c r="J60" s="306">
        <f t="shared" ca="1" si="14"/>
        <v>120.81575249844292</v>
      </c>
      <c r="K60" s="307">
        <f t="shared" ca="1" si="15"/>
        <v>589.19227629861643</v>
      </c>
      <c r="L60" s="304">
        <f t="shared" ca="1" si="0"/>
        <v>601.45156455171866</v>
      </c>
      <c r="M60" s="306">
        <f t="shared" ca="1" si="16"/>
        <v>1.3504001519943325</v>
      </c>
      <c r="N60" s="304">
        <f t="shared" ca="1" si="17"/>
        <v>77.372229363100132</v>
      </c>
      <c r="P60" s="310">
        <f t="shared" ca="1" si="18"/>
        <v>3</v>
      </c>
      <c r="Q60" s="304">
        <f t="shared" ca="1" si="19"/>
        <v>0</v>
      </c>
      <c r="R60" s="306">
        <f t="shared" ca="1" si="20"/>
        <v>0</v>
      </c>
      <c r="S60" s="307">
        <f t="shared" ca="1" si="21"/>
        <v>5.0810000000000022</v>
      </c>
      <c r="T60" s="304">
        <f t="shared" ca="1" si="1"/>
        <v>49.844610000000024</v>
      </c>
      <c r="U60" s="311">
        <f t="shared" ca="1" si="2"/>
        <v>0</v>
      </c>
      <c r="V60" s="306">
        <f t="shared" ca="1" si="3"/>
        <v>1.1548893780018106</v>
      </c>
      <c r="W60" s="304">
        <f t="shared" ca="1" si="4"/>
        <v>91.005185688498457</v>
      </c>
      <c r="Y60" s="314" t="str">
        <f t="shared" ca="1" si="22"/>
        <v/>
      </c>
      <c r="Z60" s="315" t="str">
        <f t="shared" ca="1" si="23"/>
        <v/>
      </c>
      <c r="AA60" s="316" t="str">
        <f t="shared" ca="1" si="24"/>
        <v/>
      </c>
      <c r="AC60" s="310" t="e">
        <f t="shared" ca="1" si="25"/>
        <v>#N/A</v>
      </c>
      <c r="AD60" s="323" t="e">
        <f t="shared" ca="1" si="26"/>
        <v>#N/A</v>
      </c>
      <c r="AE60" s="324">
        <f t="shared" ca="1" si="5"/>
        <v>589.19227629861643</v>
      </c>
      <c r="AG60" s="306">
        <f t="shared" ca="1" si="27"/>
        <v>-27.548340174581742</v>
      </c>
      <c r="AH60" s="304">
        <f t="shared" ca="1" si="28"/>
        <v>-17.975348243396912</v>
      </c>
    </row>
    <row r="61" spans="1:34" x14ac:dyDescent="0.2">
      <c r="A61" s="347">
        <f t="shared" ca="1" si="6"/>
        <v>0.01</v>
      </c>
      <c r="B61" s="304">
        <f t="shared" ca="1" si="7"/>
        <v>0.57000000000000028</v>
      </c>
      <c r="D61" s="306">
        <f t="shared" ca="1" si="8"/>
        <v>-3.915609285689174</v>
      </c>
      <c r="E61" s="307">
        <f t="shared" ca="1" si="9"/>
        <v>-27.287633059907037</v>
      </c>
      <c r="F61" s="304">
        <f t="shared" ca="1" si="10"/>
        <v>27.567134673199295</v>
      </c>
      <c r="G61" s="306">
        <f t="shared" ca="1" si="11"/>
        <v>34.98305503984875</v>
      </c>
      <c r="H61" s="307">
        <f t="shared" ca="1" si="12"/>
        <v>156.05154484215478</v>
      </c>
      <c r="I61" s="304">
        <f t="shared" ca="1" si="13"/>
        <v>159.924665976028</v>
      </c>
      <c r="J61" s="306">
        <f t="shared" ca="1" si="14"/>
        <v>121.16577882930569</v>
      </c>
      <c r="K61" s="307">
        <f t="shared" ca="1" si="15"/>
        <v>590.75415612869097</v>
      </c>
      <c r="L61" s="304">
        <f t="shared" ca="1" si="0"/>
        <v>603.05192060272384</v>
      </c>
      <c r="M61" s="306">
        <f t="shared" ca="1" si="16"/>
        <v>1.3502660497763603</v>
      </c>
      <c r="N61" s="304">
        <f t="shared" ca="1" si="17"/>
        <v>77.364545871986977</v>
      </c>
      <c r="P61" s="310">
        <f t="shared" ca="1" si="18"/>
        <v>3</v>
      </c>
      <c r="Q61" s="304">
        <f t="shared" ca="1" si="19"/>
        <v>0</v>
      </c>
      <c r="R61" s="306">
        <f t="shared" ca="1" si="20"/>
        <v>0</v>
      </c>
      <c r="S61" s="307">
        <f t="shared" ca="1" si="21"/>
        <v>5.0810000000000022</v>
      </c>
      <c r="T61" s="304">
        <f t="shared" ca="1" si="1"/>
        <v>49.844610000000024</v>
      </c>
      <c r="U61" s="311">
        <f t="shared" ca="1" si="2"/>
        <v>0</v>
      </c>
      <c r="V61" s="306">
        <f t="shared" ca="1" si="3"/>
        <v>1.1547088551715576</v>
      </c>
      <c r="W61" s="304">
        <f t="shared" ca="1" si="4"/>
        <v>90.679024489380538</v>
      </c>
      <c r="Y61" s="314" t="str">
        <f t="shared" ca="1" si="22"/>
        <v/>
      </c>
      <c r="Z61" s="315" t="str">
        <f t="shared" ca="1" si="23"/>
        <v/>
      </c>
      <c r="AA61" s="316" t="str">
        <f t="shared" ca="1" si="24"/>
        <v/>
      </c>
      <c r="AC61" s="310" t="e">
        <f t="shared" ca="1" si="25"/>
        <v>#N/A</v>
      </c>
      <c r="AD61" s="323" t="e">
        <f t="shared" ca="1" si="26"/>
        <v>#N/A</v>
      </c>
      <c r="AE61" s="324">
        <f t="shared" ca="1" si="5"/>
        <v>590.75415612869097</v>
      </c>
      <c r="AG61" s="306">
        <f t="shared" ca="1" si="27"/>
        <v>-27.483585950363924</v>
      </c>
      <c r="AH61" s="304">
        <f t="shared" ca="1" si="28"/>
        <v>-17.910880867643854</v>
      </c>
    </row>
    <row r="62" spans="1:34" x14ac:dyDescent="0.2">
      <c r="A62" s="347">
        <f t="shared" ca="1" si="6"/>
        <v>0.01</v>
      </c>
      <c r="B62" s="304">
        <f t="shared" ca="1" si="7"/>
        <v>0.58000000000000029</v>
      </c>
      <c r="D62" s="306">
        <f t="shared" ca="1" si="8"/>
        <v>-3.9039111558244475</v>
      </c>
      <c r="E62" s="307">
        <f t="shared" ca="1" si="9"/>
        <v>-27.224470122720334</v>
      </c>
      <c r="F62" s="304">
        <f t="shared" ca="1" si="10"/>
        <v>27.502950673981559</v>
      </c>
      <c r="G62" s="306">
        <f t="shared" ca="1" si="11"/>
        <v>34.944015928290504</v>
      </c>
      <c r="H62" s="307">
        <f t="shared" ca="1" si="12"/>
        <v>155.77930014092757</v>
      </c>
      <c r="I62" s="304">
        <f t="shared" ca="1" si="13"/>
        <v>159.65047635880646</v>
      </c>
      <c r="J62" s="306">
        <f t="shared" ca="1" si="14"/>
        <v>121.51541418414639</v>
      </c>
      <c r="K62" s="307">
        <f t="shared" ca="1" si="15"/>
        <v>592.31331035360643</v>
      </c>
      <c r="L62" s="304">
        <f t="shared" ca="1" si="0"/>
        <v>604.64952948496727</v>
      </c>
      <c r="M62" s="306">
        <f t="shared" ca="1" si="16"/>
        <v>1.3501316368392833</v>
      </c>
      <c r="N62" s="304">
        <f t="shared" ca="1" si="17"/>
        <v>77.35684457798051</v>
      </c>
      <c r="P62" s="310">
        <f t="shared" ca="1" si="18"/>
        <v>3</v>
      </c>
      <c r="Q62" s="304">
        <f t="shared" ca="1" si="19"/>
        <v>0</v>
      </c>
      <c r="R62" s="306">
        <f t="shared" ca="1" si="20"/>
        <v>0</v>
      </c>
      <c r="S62" s="307">
        <f t="shared" ca="1" si="21"/>
        <v>5.0810000000000022</v>
      </c>
      <c r="T62" s="304">
        <f t="shared" ca="1" si="1"/>
        <v>49.844610000000024</v>
      </c>
      <c r="U62" s="311">
        <f t="shared" ca="1" si="2"/>
        <v>0</v>
      </c>
      <c r="V62" s="306">
        <f t="shared" ca="1" si="3"/>
        <v>1.1545286746809207</v>
      </c>
      <c r="W62" s="304">
        <f t="shared" ca="1" si="4"/>
        <v>90.354252994278355</v>
      </c>
      <c r="Y62" s="314" t="str">
        <f t="shared" ca="1" si="22"/>
        <v/>
      </c>
      <c r="Z62" s="315" t="str">
        <f t="shared" ca="1" si="23"/>
        <v/>
      </c>
      <c r="AA62" s="316" t="str">
        <f t="shared" ca="1" si="24"/>
        <v/>
      </c>
      <c r="AC62" s="310" t="e">
        <f t="shared" ca="1" si="25"/>
        <v>#N/A</v>
      </c>
      <c r="AD62" s="323" t="e">
        <f t="shared" ca="1" si="26"/>
        <v>#N/A</v>
      </c>
      <c r="AE62" s="324">
        <f t="shared" ca="1" si="5"/>
        <v>592.31331035360643</v>
      </c>
      <c r="AG62" s="306">
        <f t="shared" ca="1" si="27"/>
        <v>-27.419105941117124</v>
      </c>
      <c r="AH62" s="304">
        <f t="shared" ca="1" si="28"/>
        <v>-17.846688543471856</v>
      </c>
    </row>
    <row r="63" spans="1:34" x14ac:dyDescent="0.2">
      <c r="A63" s="347">
        <f t="shared" ca="1" si="6"/>
        <v>0.01</v>
      </c>
      <c r="B63" s="304">
        <f t="shared" ca="1" si="7"/>
        <v>0.5900000000000003</v>
      </c>
      <c r="D63" s="306">
        <f t="shared" ca="1" si="8"/>
        <v>-3.8922614128077169</v>
      </c>
      <c r="E63" s="307">
        <f t="shared" ca="1" si="9"/>
        <v>-27.161576306999073</v>
      </c>
      <c r="F63" s="304">
        <f t="shared" ca="1" si="10"/>
        <v>27.43904018705037</v>
      </c>
      <c r="G63" s="306">
        <f t="shared" ca="1" si="11"/>
        <v>34.905093314162428</v>
      </c>
      <c r="H63" s="307">
        <f t="shared" ca="1" si="12"/>
        <v>155.50768437785757</v>
      </c>
      <c r="I63" s="304">
        <f t="shared" ca="1" si="13"/>
        <v>159.37692881917934</v>
      </c>
      <c r="J63" s="306">
        <f t="shared" ca="1" si="14"/>
        <v>121.86465973035865</v>
      </c>
      <c r="K63" s="307">
        <f t="shared" ca="1" si="15"/>
        <v>593.86974527620032</v>
      </c>
      <c r="L63" s="304">
        <f t="shared" ca="1" si="0"/>
        <v>606.24439761998224</v>
      </c>
      <c r="M63" s="306">
        <f t="shared" ca="1" si="16"/>
        <v>1.3499969124725508</v>
      </c>
      <c r="N63" s="304">
        <f t="shared" ca="1" si="17"/>
        <v>77.349125440369164</v>
      </c>
      <c r="P63" s="310">
        <f t="shared" ca="1" si="18"/>
        <v>3</v>
      </c>
      <c r="Q63" s="304">
        <f t="shared" ca="1" si="19"/>
        <v>0</v>
      </c>
      <c r="R63" s="306">
        <f t="shared" ca="1" si="20"/>
        <v>0</v>
      </c>
      <c r="S63" s="307">
        <f t="shared" ca="1" si="21"/>
        <v>5.0810000000000022</v>
      </c>
      <c r="T63" s="304">
        <f t="shared" ca="1" si="1"/>
        <v>49.844610000000024</v>
      </c>
      <c r="U63" s="311">
        <f t="shared" ca="1" si="2"/>
        <v>0</v>
      </c>
      <c r="V63" s="306">
        <f t="shared" ca="1" si="3"/>
        <v>1.1543488356523948</v>
      </c>
      <c r="W63" s="304">
        <f t="shared" ca="1" si="4"/>
        <v>90.030863425567318</v>
      </c>
      <c r="Y63" s="314" t="str">
        <f t="shared" ca="1" si="22"/>
        <v/>
      </c>
      <c r="Z63" s="315" t="str">
        <f t="shared" ca="1" si="23"/>
        <v/>
      </c>
      <c r="AA63" s="316" t="str">
        <f t="shared" ca="1" si="24"/>
        <v/>
      </c>
      <c r="AC63" s="310" t="e">
        <f t="shared" ca="1" si="25"/>
        <v>#N/A</v>
      </c>
      <c r="AD63" s="323" t="e">
        <f t="shared" ca="1" si="26"/>
        <v>#N/A</v>
      </c>
      <c r="AE63" s="324">
        <f t="shared" ca="1" si="5"/>
        <v>593.86974527620032</v>
      </c>
      <c r="AG63" s="306">
        <f t="shared" ca="1" si="27"/>
        <v>-27.35489860249352</v>
      </c>
      <c r="AH63" s="304">
        <f t="shared" ca="1" si="28"/>
        <v>-17.782769729241945</v>
      </c>
    </row>
    <row r="64" spans="1:34" x14ac:dyDescent="0.2">
      <c r="A64" s="347">
        <f t="shared" ca="1" si="6"/>
        <v>0.01</v>
      </c>
      <c r="B64" s="304">
        <f t="shared" ca="1" si="7"/>
        <v>0.60000000000000031</v>
      </c>
      <c r="D64" s="306">
        <f t="shared" ca="1" si="8"/>
        <v>-3.8806597833856351</v>
      </c>
      <c r="E64" s="307">
        <f t="shared" ca="1" si="9"/>
        <v>-27.098950106537181</v>
      </c>
      <c r="F64" s="304">
        <f t="shared" ca="1" si="10"/>
        <v>27.375401681637079</v>
      </c>
      <c r="G64" s="306">
        <f t="shared" ca="1" si="11"/>
        <v>34.866286716328574</v>
      </c>
      <c r="H64" s="307">
        <f t="shared" ca="1" si="12"/>
        <v>155.2366948767922</v>
      </c>
      <c r="I64" s="304">
        <f t="shared" ca="1" si="13"/>
        <v>159.10402064578855</v>
      </c>
      <c r="J64" s="306">
        <f t="shared" ca="1" si="14"/>
        <v>122.21351663051111</v>
      </c>
      <c r="K64" s="307">
        <f t="shared" ca="1" si="15"/>
        <v>595.42346717247358</v>
      </c>
      <c r="L64" s="304">
        <f t="shared" ca="1" si="0"/>
        <v>607.83653140205877</v>
      </c>
      <c r="M64" s="306">
        <f t="shared" ca="1" si="16"/>
        <v>1.3498618759630068</v>
      </c>
      <c r="N64" s="304">
        <f t="shared" ca="1" si="17"/>
        <v>77.341388418292112</v>
      </c>
      <c r="P64" s="310">
        <f t="shared" ca="1" si="18"/>
        <v>3</v>
      </c>
      <c r="Q64" s="304">
        <f t="shared" ca="1" si="19"/>
        <v>0</v>
      </c>
      <c r="R64" s="306">
        <f t="shared" ca="1" si="20"/>
        <v>0</v>
      </c>
      <c r="S64" s="307">
        <f t="shared" ca="1" si="21"/>
        <v>5.0810000000000022</v>
      </c>
      <c r="T64" s="304">
        <f t="shared" ca="1" si="1"/>
        <v>49.844610000000024</v>
      </c>
      <c r="U64" s="311">
        <f t="shared" ca="1" si="2"/>
        <v>0</v>
      </c>
      <c r="V64" s="306">
        <f t="shared" ca="1" si="3"/>
        <v>1.1541693372123301</v>
      </c>
      <c r="W64" s="304">
        <f t="shared" ca="1" si="4"/>
        <v>89.708848060594505</v>
      </c>
      <c r="Y64" s="314" t="str">
        <f t="shared" ca="1" si="22"/>
        <v/>
      </c>
      <c r="Z64" s="315" t="str">
        <f t="shared" ca="1" si="23"/>
        <v/>
      </c>
      <c r="AA64" s="316" t="str">
        <f t="shared" ca="1" si="24"/>
        <v/>
      </c>
      <c r="AC64" s="310" t="e">
        <f t="shared" ca="1" si="25"/>
        <v>#N/A</v>
      </c>
      <c r="AD64" s="323" t="e">
        <f t="shared" ca="1" si="26"/>
        <v>#N/A</v>
      </c>
      <c r="AE64" s="324">
        <f t="shared" ca="1" si="5"/>
        <v>595.42346717247358</v>
      </c>
      <c r="AG64" s="306">
        <f t="shared" ca="1" si="27"/>
        <v>-27.290962401045242</v>
      </c>
      <c r="AH64" s="304">
        <f t="shared" ca="1" si="28"/>
        <v>-17.719122894226977</v>
      </c>
    </row>
    <row r="65" spans="1:34" x14ac:dyDescent="0.2">
      <c r="A65" s="347">
        <f t="shared" ca="1" si="6"/>
        <v>0.01</v>
      </c>
      <c r="B65" s="304">
        <f t="shared" ca="1" si="7"/>
        <v>0.61000000000000032</v>
      </c>
      <c r="D65" s="306">
        <f t="shared" ca="1" si="8"/>
        <v>-3.8691059962336309</v>
      </c>
      <c r="E65" s="307">
        <f t="shared" ca="1" si="9"/>
        <v>-27.036590025774132</v>
      </c>
      <c r="F65" s="304">
        <f t="shared" ca="1" si="10"/>
        <v>27.312033637791977</v>
      </c>
      <c r="G65" s="306">
        <f t="shared" ca="1" si="11"/>
        <v>34.827595656366235</v>
      </c>
      <c r="H65" s="307">
        <f t="shared" ca="1" si="12"/>
        <v>154.96632897653447</v>
      </c>
      <c r="I65" s="304">
        <f t="shared" ca="1" si="13"/>
        <v>158.8317491425025</v>
      </c>
      <c r="J65" s="306">
        <f t="shared" ca="1" si="14"/>
        <v>122.56198604237458</v>
      </c>
      <c r="K65" s="307">
        <f t="shared" ca="1" si="15"/>
        <v>596.97448229174017</v>
      </c>
      <c r="L65" s="304">
        <f t="shared" ca="1" si="0"/>
        <v>609.42593719839533</v>
      </c>
      <c r="M65" s="306">
        <f t="shared" ca="1" si="16"/>
        <v>1.349726526594881</v>
      </c>
      <c r="N65" s="304">
        <f t="shared" ca="1" si="17"/>
        <v>77.333633470738746</v>
      </c>
      <c r="P65" s="310">
        <f t="shared" ca="1" si="18"/>
        <v>3</v>
      </c>
      <c r="Q65" s="304">
        <f t="shared" ca="1" si="19"/>
        <v>0</v>
      </c>
      <c r="R65" s="306">
        <f t="shared" ca="1" si="20"/>
        <v>0</v>
      </c>
      <c r="S65" s="307">
        <f t="shared" ca="1" si="21"/>
        <v>5.0810000000000022</v>
      </c>
      <c r="T65" s="304">
        <f t="shared" ca="1" si="1"/>
        <v>49.844610000000024</v>
      </c>
      <c r="U65" s="311">
        <f t="shared" ca="1" si="2"/>
        <v>0</v>
      </c>
      <c r="V65" s="306">
        <f t="shared" ca="1" si="3"/>
        <v>1.1539901784909126</v>
      </c>
      <c r="W65" s="304">
        <f t="shared" ca="1" si="4"/>
        <v>89.388199231212312</v>
      </c>
      <c r="Y65" s="314" t="str">
        <f t="shared" ca="1" si="22"/>
        <v/>
      </c>
      <c r="Z65" s="315" t="str">
        <f t="shared" ca="1" si="23"/>
        <v/>
      </c>
      <c r="AA65" s="316" t="str">
        <f t="shared" ca="1" si="24"/>
        <v/>
      </c>
      <c r="AC65" s="310" t="e">
        <f t="shared" ca="1" si="25"/>
        <v>#N/A</v>
      </c>
      <c r="AD65" s="323" t="e">
        <f t="shared" ca="1" si="26"/>
        <v>#N/A</v>
      </c>
      <c r="AE65" s="324">
        <f t="shared" ca="1" si="5"/>
        <v>596.97448229174017</v>
      </c>
      <c r="AG65" s="306">
        <f t="shared" ca="1" si="27"/>
        <v>-27.227295814131498</v>
      </c>
      <c r="AH65" s="304">
        <f t="shared" ca="1" si="28"/>
        <v>-17.655746518518889</v>
      </c>
    </row>
    <row r="66" spans="1:34" x14ac:dyDescent="0.2">
      <c r="A66" s="347">
        <f t="shared" ca="1" si="6"/>
        <v>0.01</v>
      </c>
      <c r="B66" s="304">
        <f t="shared" ca="1" si="7"/>
        <v>0.62000000000000033</v>
      </c>
      <c r="D66" s="306">
        <f t="shared" ca="1" si="8"/>
        <v>-3.8575997819394998</v>
      </c>
      <c r="E66" s="307">
        <f t="shared" ca="1" si="9"/>
        <v>-26.974494579704675</v>
      </c>
      <c r="F66" s="304">
        <f t="shared" ca="1" si="10"/>
        <v>27.248934546292571</v>
      </c>
      <c r="G66" s="306">
        <f t="shared" ca="1" si="11"/>
        <v>34.789019658546842</v>
      </c>
      <c r="H66" s="307">
        <f t="shared" ca="1" si="12"/>
        <v>154.69658403073743</v>
      </c>
      <c r="I66" s="304">
        <f t="shared" ca="1" si="13"/>
        <v>158.56011162830885</v>
      </c>
      <c r="J66" s="306">
        <f t="shared" ca="1" si="14"/>
        <v>122.91006911894915</v>
      </c>
      <c r="K66" s="307">
        <f t="shared" ca="1" si="15"/>
        <v>598.52279685677649</v>
      </c>
      <c r="L66" s="304">
        <f t="shared" ca="1" si="0"/>
        <v>611.01262134925082</v>
      </c>
      <c r="M66" s="306">
        <f t="shared" ca="1" si="16"/>
        <v>1.349590863649776</v>
      </c>
      <c r="N66" s="304">
        <f t="shared" ca="1" si="17"/>
        <v>77.325860556547909</v>
      </c>
      <c r="P66" s="310">
        <f t="shared" ca="1" si="18"/>
        <v>3</v>
      </c>
      <c r="Q66" s="304">
        <f t="shared" ca="1" si="19"/>
        <v>0</v>
      </c>
      <c r="R66" s="306">
        <f t="shared" ca="1" si="20"/>
        <v>0</v>
      </c>
      <c r="S66" s="307">
        <f t="shared" ca="1" si="21"/>
        <v>5.0810000000000022</v>
      </c>
      <c r="T66" s="304">
        <f t="shared" ca="1" si="1"/>
        <v>49.844610000000024</v>
      </c>
      <c r="U66" s="311">
        <f t="shared" ca="1" si="2"/>
        <v>0</v>
      </c>
      <c r="V66" s="306">
        <f t="shared" ca="1" si="3"/>
        <v>1.1538113586221403</v>
      </c>
      <c r="W66" s="304">
        <f t="shared" ca="1" si="4"/>
        <v>89.068909323316049</v>
      </c>
      <c r="Y66" s="314" t="str">
        <f t="shared" ca="1" si="22"/>
        <v/>
      </c>
      <c r="Z66" s="315" t="str">
        <f t="shared" ca="1" si="23"/>
        <v/>
      </c>
      <c r="AA66" s="316" t="str">
        <f t="shared" ca="1" si="24"/>
        <v/>
      </c>
      <c r="AC66" s="310" t="e">
        <f t="shared" ca="1" si="25"/>
        <v>#N/A</v>
      </c>
      <c r="AD66" s="323" t="e">
        <f t="shared" ca="1" si="26"/>
        <v>#N/A</v>
      </c>
      <c r="AE66" s="324">
        <f t="shared" ca="1" si="5"/>
        <v>598.52279685677649</v>
      </c>
      <c r="AG66" s="306">
        <f t="shared" ca="1" si="27"/>
        <v>-27.163897329826753</v>
      </c>
      <c r="AH66" s="304">
        <f t="shared" ca="1" si="28"/>
        <v>-17.592639092936878</v>
      </c>
    </row>
    <row r="67" spans="1:34" x14ac:dyDescent="0.2">
      <c r="A67" s="347">
        <f t="shared" ca="1" si="6"/>
        <v>0.01</v>
      </c>
      <c r="B67" s="304">
        <f t="shared" ca="1" si="7"/>
        <v>0.63000000000000034</v>
      </c>
      <c r="D67" s="306">
        <f t="shared" ca="1" si="8"/>
        <v>-3.8461408729872306</v>
      </c>
      <c r="E67" s="307">
        <f t="shared" ca="1" si="9"/>
        <v>-26.912662293789275</v>
      </c>
      <c r="F67" s="304">
        <f t="shared" ca="1" si="10"/>
        <v>27.186102908552559</v>
      </c>
      <c r="G67" s="306">
        <f t="shared" ca="1" si="11"/>
        <v>34.750558249816969</v>
      </c>
      <c r="H67" s="307">
        <f t="shared" ca="1" si="12"/>
        <v>154.42745740779952</v>
      </c>
      <c r="I67" s="304">
        <f t="shared" ca="1" si="13"/>
        <v>158.28910543720835</v>
      </c>
      <c r="J67" s="306">
        <f t="shared" ca="1" si="14"/>
        <v>123.25776700849097</v>
      </c>
      <c r="K67" s="307">
        <f t="shared" ca="1" si="15"/>
        <v>600.06841706396915</v>
      </c>
      <c r="L67" s="304">
        <f t="shared" ca="1" si="0"/>
        <v>612.59659016809508</v>
      </c>
      <c r="M67" s="306">
        <f t="shared" ca="1" si="16"/>
        <v>1.3494548864066589</v>
      </c>
      <c r="N67" s="304">
        <f t="shared" ca="1" si="17"/>
        <v>77.318069634407479</v>
      </c>
      <c r="P67" s="310">
        <f t="shared" ca="1" si="18"/>
        <v>3</v>
      </c>
      <c r="Q67" s="304">
        <f t="shared" ca="1" si="19"/>
        <v>0</v>
      </c>
      <c r="R67" s="306">
        <f t="shared" ca="1" si="20"/>
        <v>0</v>
      </c>
      <c r="S67" s="307">
        <f t="shared" ca="1" si="21"/>
        <v>5.0810000000000022</v>
      </c>
      <c r="T67" s="304">
        <f t="shared" ca="1" si="1"/>
        <v>49.844610000000024</v>
      </c>
      <c r="U67" s="311">
        <f t="shared" ca="1" si="2"/>
        <v>0</v>
      </c>
      <c r="V67" s="306">
        <f t="shared" ca="1" si="3"/>
        <v>1.1536328767438015</v>
      </c>
      <c r="W67" s="304">
        <f t="shared" ca="1" si="4"/>
        <v>88.750970776386836</v>
      </c>
      <c r="Y67" s="314" t="str">
        <f t="shared" ca="1" si="22"/>
        <v/>
      </c>
      <c r="Z67" s="315" t="str">
        <f t="shared" ca="1" si="23"/>
        <v/>
      </c>
      <c r="AA67" s="316" t="str">
        <f t="shared" ca="1" si="24"/>
        <v/>
      </c>
      <c r="AC67" s="310" t="e">
        <f t="shared" ca="1" si="25"/>
        <v>#N/A</v>
      </c>
      <c r="AD67" s="323" t="e">
        <f t="shared" ca="1" si="26"/>
        <v>#N/A</v>
      </c>
      <c r="AE67" s="324">
        <f t="shared" ca="1" si="5"/>
        <v>600.06841706396915</v>
      </c>
      <c r="AG67" s="306">
        <f t="shared" ca="1" si="27"/>
        <v>-27.100765446829651</v>
      </c>
      <c r="AH67" s="304">
        <f t="shared" ca="1" si="28"/>
        <v>-17.529799118936431</v>
      </c>
    </row>
    <row r="68" spans="1:34" x14ac:dyDescent="0.2">
      <c r="A68" s="347">
        <f t="shared" ca="1" si="6"/>
        <v>0.01</v>
      </c>
      <c r="B68" s="304">
        <f t="shared" ca="1" si="7"/>
        <v>0.64000000000000035</v>
      </c>
      <c r="D68" s="306">
        <f t="shared" ca="1" si="8"/>
        <v>-3.8347290037409172</v>
      </c>
      <c r="E68" s="307">
        <f t="shared" ca="1" si="9"/>
        <v>-26.851091703865599</v>
      </c>
      <c r="F68" s="304">
        <f t="shared" ca="1" si="10"/>
        <v>27.123537236531885</v>
      </c>
      <c r="G68" s="306">
        <f t="shared" ca="1" si="11"/>
        <v>34.712210959779561</v>
      </c>
      <c r="H68" s="307">
        <f t="shared" ca="1" si="12"/>
        <v>154.15894649076085</v>
      </c>
      <c r="I68" s="304">
        <f t="shared" ca="1" si="13"/>
        <v>158.01872791810948</v>
      </c>
      <c r="J68" s="306">
        <f t="shared" ca="1" si="14"/>
        <v>123.60508085453895</v>
      </c>
      <c r="K68" s="307">
        <f t="shared" ca="1" si="15"/>
        <v>601.61134908346196</v>
      </c>
      <c r="L68" s="304">
        <f t="shared" ref="L68:L131" ca="1" si="29">SQRT(pos_x^2+pos_z^2)</f>
        <v>614.1778499417577</v>
      </c>
      <c r="M68" s="306">
        <f t="shared" ca="1" si="16"/>
        <v>1.3493185941418491</v>
      </c>
      <c r="N68" s="304">
        <f t="shared" ca="1" si="17"/>
        <v>77.310260662853594</v>
      </c>
      <c r="P68" s="310">
        <f t="shared" ca="1" si="18"/>
        <v>3</v>
      </c>
      <c r="Q68" s="304">
        <f t="shared" ca="1" si="19"/>
        <v>0</v>
      </c>
      <c r="R68" s="306">
        <f t="shared" ca="1" si="20"/>
        <v>0</v>
      </c>
      <c r="S68" s="307">
        <f t="shared" ca="1" si="21"/>
        <v>5.0810000000000022</v>
      </c>
      <c r="T68" s="304">
        <f t="shared" ref="T68:T131" ca="1" si="30">m*g</f>
        <v>49.844610000000024</v>
      </c>
      <c r="U68" s="311">
        <f t="shared" ref="U68:U131" ca="1" si="31">IF(pos_xz&lt;L_rampe,Poids*COS(Beta),0)</f>
        <v>0</v>
      </c>
      <c r="V68" s="306">
        <f t="shared" ref="V68:V131" ca="1" si="32">Rho_moyen*(20000-Alt_rampe-pos_z)/(20000+Alt_rampe+pos_z)</f>
        <v>1.1534547319974535</v>
      </c>
      <c r="W68" s="304">
        <f t="shared" ref="W68:W131" ca="1" si="33">1/2*Rho*Sref*Cx*vit_xz^2</f>
        <v>88.434376083038472</v>
      </c>
      <c r="Y68" s="314" t="str">
        <f t="shared" ca="1" si="22"/>
        <v/>
      </c>
      <c r="Z68" s="315" t="str">
        <f t="shared" ca="1" si="23"/>
        <v/>
      </c>
      <c r="AA68" s="316" t="str">
        <f t="shared" ca="1" si="24"/>
        <v/>
      </c>
      <c r="AC68" s="310" t="e">
        <f t="shared" ca="1" si="25"/>
        <v>#N/A</v>
      </c>
      <c r="AD68" s="323" t="e">
        <f t="shared" ca="1" si="26"/>
        <v>#N/A</v>
      </c>
      <c r="AE68" s="324">
        <f t="shared" ref="AE68:AE131" ca="1" si="34">IF(t&lt;T_para, pos_z, NA())</f>
        <v>601.61134908346196</v>
      </c>
      <c r="AG68" s="306">
        <f t="shared" ca="1" si="27"/>
        <v>-27.037898674373011</v>
      </c>
      <c r="AH68" s="304">
        <f t="shared" ca="1" si="28"/>
        <v>-17.467225108519347</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-3.8233639104288808</v>
      </c>
      <c r="E69" s="307">
        <f t="shared" ref="E69:E132" ca="1" si="38">IF(AND(L68&lt;L_rampe,Poussee&lt;Poids*SIN(M68)),0,(-W68+Poussee)/m*SIN(M68)+U68/m*COS(M68)-Poids/m)</f>
        <v>-26.789781356060736</v>
      </c>
      <c r="F69" s="304">
        <f t="shared" ref="F69:F132" ca="1" si="39">SQRT(acc_x^2+acc_z^2)</f>
        <v>27.061236052647512</v>
      </c>
      <c r="G69" s="306">
        <f t="shared" ref="G69:G132" ca="1" si="40">G68+acc_x*pas</f>
        <v>34.67397732067527</v>
      </c>
      <c r="H69" s="307">
        <f t="shared" ref="H69:H132" ca="1" si="41">H68+acc_z*pas</f>
        <v>153.89104867720025</v>
      </c>
      <c r="I69" s="304">
        <f t="shared" ref="I69:I132" ca="1" si="42">SQRT(vit_x^2+vit_z^2)</f>
        <v>157.74897643472403</v>
      </c>
      <c r="J69" s="306">
        <f t="shared" ref="J69:J132" ca="1" si="43">J68+0.5*(vit_x+G68)*pas*(K68&gt;=0)</f>
        <v>123.95201179594123</v>
      </c>
      <c r="K69" s="307">
        <f t="shared" ref="K69:K132" ca="1" si="44">K68+0.5*(vit_z+H68)*pas</f>
        <v>603.15159905930182</v>
      </c>
      <c r="L69" s="304">
        <f t="shared" ca="1" si="29"/>
        <v>615.75640693057665</v>
      </c>
      <c r="M69" s="306">
        <f t="shared" ref="M69:M132" ca="1" si="45">IF(AND(L68&gt;L_rampe,G69&gt;0),ATAN2(G69,H69),$M$4)</f>
        <v>1.3491819861290086</v>
      </c>
      <c r="N69" s="304">
        <f t="shared" ref="N69:N132" ca="1" si="46">DEGREES(Beta)</f>
        <v>77.302433600270177</v>
      </c>
      <c r="P69" s="310">
        <f t="shared" ref="P69:P132" ca="1" si="47">MATCH(t-pas/2-T_ini,CdP_t)</f>
        <v>3</v>
      </c>
      <c r="Q69" s="304">
        <f t="shared" ref="Q69:Q132" ca="1" si="48">(INDEX(CdP,2,i_P+1)-INDEX(CdP,2,i_P+0))/(INDEX(CdP,1,i_P+1)-INDEX(CdP,1,i_P+0))*(t-pas/2-T_ini-INDEX(CdP,1,i_P+0))+INDEX(CdP,2,i_P+0)</f>
        <v>0</v>
      </c>
      <c r="R69" s="306">
        <f t="shared" ref="R69:R132" ca="1" si="49">Poussee/(g*ISP)</f>
        <v>0</v>
      </c>
      <c r="S69" s="307">
        <f t="shared" ref="S69:S132" ca="1" si="50">S68-Débit*pas</f>
        <v>5.0810000000000022</v>
      </c>
      <c r="T69" s="304">
        <f t="shared" ca="1" si="30"/>
        <v>49.844610000000024</v>
      </c>
      <c r="U69" s="311">
        <f t="shared" ca="1" si="31"/>
        <v>0</v>
      </c>
      <c r="V69" s="306">
        <f t="shared" ca="1" si="32"/>
        <v>1.1532769235284004</v>
      </c>
      <c r="W69" s="304">
        <f t="shared" ca="1" si="33"/>
        <v>88.119117788569085</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603.15159905930182</v>
      </c>
      <c r="AG69" s="306">
        <f t="shared" ref="AG69:AG132" ca="1" si="56">IF(AND(L68&lt;L_rampe,Poussee&lt;Poids*SIN(M68)),0,(-W68+Poussee)/m-Poids*SIN(M68)/m)</f>
        <v>-26.97529553213456</v>
      </c>
      <c r="AH69" s="304">
        <f t="shared" ref="AH69:AH132" ca="1" si="57">IF(AND(L68&lt;L_rampe,Poussee&lt;Poids*SIN(M68)), g*SIN(M68), (-W68+Poussee)/m)</f>
        <v>-17.404915584144547</v>
      </c>
    </row>
    <row r="70" spans="1:34" x14ac:dyDescent="0.2">
      <c r="A70" s="347">
        <f t="shared" ca="1" si="35"/>
        <v>0.01</v>
      </c>
      <c r="B70" s="304">
        <f t="shared" ca="1" si="36"/>
        <v>0.66000000000000036</v>
      </c>
      <c r="D70" s="306">
        <f t="shared" ca="1" si="37"/>
        <v>-3.8120453311279232</v>
      </c>
      <c r="E70" s="307">
        <f t="shared" ca="1" si="38"/>
        <v>-26.728729806704401</v>
      </c>
      <c r="F70" s="304">
        <f t="shared" ca="1" si="39"/>
        <v>26.999197889685213</v>
      </c>
      <c r="G70" s="306">
        <f t="shared" ca="1" si="40"/>
        <v>34.635856867363991</v>
      </c>
      <c r="H70" s="307">
        <f t="shared" ca="1" si="41"/>
        <v>153.62376137913321</v>
      </c>
      <c r="I70" s="304">
        <f t="shared" ca="1" si="42"/>
        <v>157.47984836546351</v>
      </c>
      <c r="J70" s="306">
        <f t="shared" ca="1" si="43"/>
        <v>124.29856096688142</v>
      </c>
      <c r="K70" s="307">
        <f t="shared" ca="1" si="44"/>
        <v>604.68917310958352</v>
      </c>
      <c r="L70" s="304">
        <f t="shared" ca="1" si="29"/>
        <v>617.33226736854556</v>
      </c>
      <c r="M70" s="306">
        <f t="shared" ca="1" si="45"/>
        <v>1.349045061639131</v>
      </c>
      <c r="N70" s="304">
        <f t="shared" ca="1" si="46"/>
        <v>77.294588404888202</v>
      </c>
      <c r="P70" s="310">
        <f t="shared" ca="1" si="47"/>
        <v>3</v>
      </c>
      <c r="Q70" s="304">
        <f t="shared" ca="1" si="48"/>
        <v>0</v>
      </c>
      <c r="R70" s="306">
        <f t="shared" ca="1" si="49"/>
        <v>0</v>
      </c>
      <c r="S70" s="307">
        <f t="shared" ca="1" si="50"/>
        <v>5.0810000000000022</v>
      </c>
      <c r="T70" s="304">
        <f t="shared" ca="1" si="30"/>
        <v>49.844610000000024</v>
      </c>
      <c r="U70" s="311">
        <f t="shared" ca="1" si="31"/>
        <v>0</v>
      </c>
      <c r="V70" s="306">
        <f t="shared" ca="1" si="32"/>
        <v>1.1530994504856735</v>
      </c>
      <c r="W70" s="304">
        <f t="shared" ca="1" si="33"/>
        <v>87.805188490517395</v>
      </c>
      <c r="Y70" s="314" t="str">
        <f t="shared" ca="1" si="51"/>
        <v/>
      </c>
      <c r="Z70" s="315" t="str">
        <f t="shared" ca="1" si="52"/>
        <v/>
      </c>
      <c r="AA70" s="316" t="str">
        <f t="shared" ca="1" si="53"/>
        <v/>
      </c>
      <c r="AC70" s="310" t="e">
        <f t="shared" ca="1" si="54"/>
        <v>#N/A</v>
      </c>
      <c r="AD70" s="323" t="e">
        <f t="shared" ca="1" si="55"/>
        <v>#N/A</v>
      </c>
      <c r="AE70" s="324">
        <f t="shared" ca="1" si="34"/>
        <v>604.68917310958352</v>
      </c>
      <c r="AG70" s="306">
        <f t="shared" ca="1" si="56"/>
        <v>-26.912954550148633</v>
      </c>
      <c r="AH70" s="304">
        <f t="shared" ca="1" si="57"/>
        <v>-17.342869078639843</v>
      </c>
    </row>
    <row r="71" spans="1:34" x14ac:dyDescent="0.2">
      <c r="A71" s="347">
        <f t="shared" ca="1" si="35"/>
        <v>0.01</v>
      </c>
      <c r="B71" s="304">
        <f t="shared" ca="1" si="36"/>
        <v>0.67000000000000037</v>
      </c>
      <c r="D71" s="306">
        <f t="shared" ca="1" si="37"/>
        <v>-3.8007730057477631</v>
      </c>
      <c r="E71" s="307">
        <f t="shared" ca="1" si="38"/>
        <v>-26.667935622242993</v>
      </c>
      <c r="F71" s="304">
        <f t="shared" ca="1" si="39"/>
        <v>26.937421290712251</v>
      </c>
      <c r="G71" s="306">
        <f t="shared" ca="1" si="40"/>
        <v>34.597849137306511</v>
      </c>
      <c r="H71" s="307">
        <f t="shared" ca="1" si="41"/>
        <v>153.35708202291079</v>
      </c>
      <c r="I71" s="304">
        <f t="shared" ca="1" si="42"/>
        <v>157.21134110333645</v>
      </c>
      <c r="J71" s="306">
        <f t="shared" ca="1" si="43"/>
        <v>124.64472949690477</v>
      </c>
      <c r="K71" s="307">
        <f t="shared" ca="1" si="44"/>
        <v>606.22407732659372</v>
      </c>
      <c r="L71" s="304">
        <f t="shared" ca="1" si="29"/>
        <v>618.90543746345975</v>
      </c>
      <c r="M71" s="306">
        <f t="shared" ca="1" si="45"/>
        <v>1.3489078199405302</v>
      </c>
      <c r="N71" s="304">
        <f t="shared" ca="1" si="46"/>
        <v>77.286725034785164</v>
      </c>
      <c r="P71" s="310">
        <f t="shared" ca="1" si="47"/>
        <v>3</v>
      </c>
      <c r="Q71" s="304">
        <f t="shared" ca="1" si="48"/>
        <v>0</v>
      </c>
      <c r="R71" s="306">
        <f t="shared" ca="1" si="49"/>
        <v>0</v>
      </c>
      <c r="S71" s="307">
        <f t="shared" ca="1" si="50"/>
        <v>5.0810000000000022</v>
      </c>
      <c r="T71" s="304">
        <f t="shared" ca="1" si="30"/>
        <v>49.844610000000024</v>
      </c>
      <c r="U71" s="311">
        <f t="shared" ca="1" si="31"/>
        <v>0</v>
      </c>
      <c r="V71" s="306">
        <f t="shared" ca="1" si="32"/>
        <v>1.1529223120220069</v>
      </c>
      <c r="W71" s="304">
        <f t="shared" ca="1" si="33"/>
        <v>87.492580838222466</v>
      </c>
      <c r="Y71" s="314" t="str">
        <f t="shared" ca="1" si="51"/>
        <v/>
      </c>
      <c r="Z71" s="315" t="str">
        <f t="shared" ca="1" si="52"/>
        <v/>
      </c>
      <c r="AA71" s="316" t="str">
        <f t="shared" ca="1" si="53"/>
        <v/>
      </c>
      <c r="AC71" s="310" t="e">
        <f t="shared" ca="1" si="54"/>
        <v>#N/A</v>
      </c>
      <c r="AD71" s="323" t="e">
        <f t="shared" ca="1" si="55"/>
        <v>#N/A</v>
      </c>
      <c r="AE71" s="324">
        <f t="shared" ca="1" si="34"/>
        <v>606.22407732659372</v>
      </c>
      <c r="AG71" s="306">
        <f t="shared" ca="1" si="56"/>
        <v>-26.850874268718805</v>
      </c>
      <c r="AH71" s="304">
        <f t="shared" ca="1" si="57"/>
        <v>-17.281084135114614</v>
      </c>
    </row>
    <row r="72" spans="1:34" x14ac:dyDescent="0.2">
      <c r="A72" s="347">
        <f t="shared" ca="1" si="35"/>
        <v>0.01</v>
      </c>
      <c r="B72" s="304">
        <f t="shared" ca="1" si="36"/>
        <v>0.68000000000000038</v>
      </c>
      <c r="D72" s="306">
        <f t="shared" ca="1" si="37"/>
        <v>-3.7895466760155734</v>
      </c>
      <c r="E72" s="307">
        <f t="shared" ca="1" si="38"/>
        <v>-26.607397379154328</v>
      </c>
      <c r="F72" s="304">
        <f t="shared" ca="1" si="39"/>
        <v>26.875904808990697</v>
      </c>
      <c r="G72" s="306">
        <f t="shared" ca="1" si="40"/>
        <v>34.559953670546356</v>
      </c>
      <c r="H72" s="307">
        <f t="shared" ca="1" si="41"/>
        <v>153.09100804911924</v>
      </c>
      <c r="I72" s="304">
        <f t="shared" ca="1" si="42"/>
        <v>156.94345205584654</v>
      </c>
      <c r="J72" s="306">
        <f t="shared" ca="1" si="43"/>
        <v>124.99051851094404</v>
      </c>
      <c r="K72" s="307">
        <f t="shared" ca="1" si="44"/>
        <v>607.75631777695389</v>
      </c>
      <c r="L72" s="304">
        <f t="shared" ca="1" si="29"/>
        <v>620.47592339706171</v>
      </c>
      <c r="M72" s="306">
        <f t="shared" ca="1" si="45"/>
        <v>1.3487702602988301</v>
      </c>
      <c r="N72" s="304">
        <f t="shared" ca="1" si="46"/>
        <v>77.278843447884427</v>
      </c>
      <c r="P72" s="310">
        <f t="shared" ca="1" si="47"/>
        <v>3</v>
      </c>
      <c r="Q72" s="304">
        <f t="shared" ca="1" si="48"/>
        <v>0</v>
      </c>
      <c r="R72" s="306">
        <f t="shared" ca="1" si="49"/>
        <v>0</v>
      </c>
      <c r="S72" s="307">
        <f t="shared" ca="1" si="50"/>
        <v>5.0810000000000022</v>
      </c>
      <c r="T72" s="304">
        <f t="shared" ca="1" si="30"/>
        <v>49.844610000000024</v>
      </c>
      <c r="U72" s="311">
        <f t="shared" ca="1" si="31"/>
        <v>0</v>
      </c>
      <c r="V72" s="306">
        <f t="shared" ca="1" si="32"/>
        <v>1.1527455072938206</v>
      </c>
      <c r="W72" s="304">
        <f t="shared" ca="1" si="33"/>
        <v>87.181287532389035</v>
      </c>
      <c r="Y72" s="314" t="str">
        <f t="shared" ca="1" si="51"/>
        <v/>
      </c>
      <c r="Z72" s="315" t="str">
        <f t="shared" ca="1" si="52"/>
        <v/>
      </c>
      <c r="AA72" s="316" t="str">
        <f t="shared" ca="1" si="53"/>
        <v/>
      </c>
      <c r="AC72" s="310" t="e">
        <f t="shared" ca="1" si="54"/>
        <v>#N/A</v>
      </c>
      <c r="AD72" s="323" t="e">
        <f t="shared" ca="1" si="55"/>
        <v>#N/A</v>
      </c>
      <c r="AE72" s="324">
        <f t="shared" ca="1" si="34"/>
        <v>607.75631777695389</v>
      </c>
      <c r="AG72" s="306">
        <f t="shared" ca="1" si="56"/>
        <v>-26.78905323833116</v>
      </c>
      <c r="AH72" s="304">
        <f t="shared" ca="1" si="57"/>
        <v>-17.219559306873141</v>
      </c>
    </row>
    <row r="73" spans="1:34" x14ac:dyDescent="0.2">
      <c r="A73" s="347">
        <f t="shared" ca="1" si="35"/>
        <v>0.01</v>
      </c>
      <c r="B73" s="304">
        <f t="shared" ca="1" si="36"/>
        <v>0.69000000000000039</v>
      </c>
      <c r="D73" s="306">
        <f t="shared" ca="1" si="37"/>
        <v>-3.7783660854607453</v>
      </c>
      <c r="E73" s="307">
        <f t="shared" ca="1" si="38"/>
        <v>-26.547113663863477</v>
      </c>
      <c r="F73" s="304">
        <f t="shared" ca="1" si="39"/>
        <v>26.814647007891917</v>
      </c>
      <c r="G73" s="306">
        <f t="shared" ca="1" si="40"/>
        <v>34.522170009691749</v>
      </c>
      <c r="H73" s="307">
        <f t="shared" ca="1" si="41"/>
        <v>152.8255369124806</v>
      </c>
      <c r="I73" s="304">
        <f t="shared" ca="1" si="42"/>
        <v>156.67617864489173</v>
      </c>
      <c r="J73" s="306">
        <f t="shared" ca="1" si="43"/>
        <v>125.33592912934523</v>
      </c>
      <c r="K73" s="307">
        <f t="shared" ca="1" si="44"/>
        <v>609.28590050176194</v>
      </c>
      <c r="L73" s="304">
        <f t="shared" ca="1" si="29"/>
        <v>622.04373132518526</v>
      </c>
      <c r="M73" s="306">
        <f t="shared" ca="1" si="45"/>
        <v>1.3486323819769532</v>
      </c>
      <c r="N73" s="304">
        <f t="shared" ca="1" si="46"/>
        <v>77.270943601954528</v>
      </c>
      <c r="P73" s="310">
        <f t="shared" ca="1" si="47"/>
        <v>3</v>
      </c>
      <c r="Q73" s="304">
        <f t="shared" ca="1" si="48"/>
        <v>0</v>
      </c>
      <c r="R73" s="306">
        <f t="shared" ca="1" si="49"/>
        <v>0</v>
      </c>
      <c r="S73" s="307">
        <f t="shared" ca="1" si="50"/>
        <v>5.0810000000000022</v>
      </c>
      <c r="T73" s="304">
        <f t="shared" ca="1" si="30"/>
        <v>49.844610000000024</v>
      </c>
      <c r="U73" s="311">
        <f t="shared" ca="1" si="31"/>
        <v>0</v>
      </c>
      <c r="V73" s="306">
        <f t="shared" ca="1" si="32"/>
        <v>1.1525690354611959</v>
      </c>
      <c r="W73" s="304">
        <f t="shared" ca="1" si="33"/>
        <v>86.871301324656017</v>
      </c>
      <c r="Y73" s="314" t="str">
        <f t="shared" ca="1" si="51"/>
        <v/>
      </c>
      <c r="Z73" s="315" t="str">
        <f t="shared" ca="1" si="52"/>
        <v/>
      </c>
      <c r="AA73" s="316" t="str">
        <f t="shared" ca="1" si="53"/>
        <v/>
      </c>
      <c r="AC73" s="310" t="e">
        <f t="shared" ca="1" si="54"/>
        <v>#N/A</v>
      </c>
      <c r="AD73" s="323" t="e">
        <f t="shared" ca="1" si="55"/>
        <v>#N/A</v>
      </c>
      <c r="AE73" s="324">
        <f t="shared" ca="1" si="34"/>
        <v>609.28590050176194</v>
      </c>
      <c r="AG73" s="306">
        <f t="shared" ca="1" si="56"/>
        <v>-26.727490019568684</v>
      </c>
      <c r="AH73" s="304">
        <f t="shared" ca="1" si="57"/>
        <v>-17.158293157329069</v>
      </c>
    </row>
    <row r="74" spans="1:34" x14ac:dyDescent="0.2">
      <c r="A74" s="347">
        <f t="shared" ca="1" si="35"/>
        <v>0.01</v>
      </c>
      <c r="B74" s="304">
        <f t="shared" ca="1" si="36"/>
        <v>0.7000000000000004</v>
      </c>
      <c r="D74" s="306">
        <f t="shared" ca="1" si="37"/>
        <v>-3.7672309793997258</v>
      </c>
      <c r="E74" s="307">
        <f t="shared" ca="1" si="38"/>
        <v>-26.487083072659189</v>
      </c>
      <c r="F74" s="304">
        <f t="shared" ca="1" si="39"/>
        <v>26.753646460811616</v>
      </c>
      <c r="G74" s="306">
        <f t="shared" ca="1" si="40"/>
        <v>34.484497699897751</v>
      </c>
      <c r="H74" s="307">
        <f t="shared" ca="1" si="41"/>
        <v>152.56066608175402</v>
      </c>
      <c r="I74" s="304">
        <f t="shared" ca="1" si="42"/>
        <v>156.40951830666415</v>
      </c>
      <c r="J74" s="306">
        <f t="shared" ca="1" si="43"/>
        <v>125.68096246789318</v>
      </c>
      <c r="K74" s="307">
        <f t="shared" ca="1" si="44"/>
        <v>610.81283151673313</v>
      </c>
      <c r="L74" s="304">
        <f t="shared" ca="1" si="29"/>
        <v>623.60886737789815</v>
      </c>
      <c r="M74" s="306">
        <f t="shared" ca="1" si="45"/>
        <v>1.3484941842351108</v>
      </c>
      <c r="N74" s="304">
        <f t="shared" ca="1" si="46"/>
        <v>77.263025454608723</v>
      </c>
      <c r="P74" s="310">
        <f t="shared" ca="1" si="47"/>
        <v>3</v>
      </c>
      <c r="Q74" s="304">
        <f t="shared" ca="1" si="48"/>
        <v>0</v>
      </c>
      <c r="R74" s="306">
        <f t="shared" ca="1" si="49"/>
        <v>0</v>
      </c>
      <c r="S74" s="307">
        <f t="shared" ca="1" si="50"/>
        <v>5.0810000000000022</v>
      </c>
      <c r="T74" s="304">
        <f t="shared" ca="1" si="30"/>
        <v>49.844610000000024</v>
      </c>
      <c r="U74" s="311">
        <f t="shared" ca="1" si="31"/>
        <v>0</v>
      </c>
      <c r="V74" s="306">
        <f t="shared" ca="1" si="32"/>
        <v>1.1523928956878566</v>
      </c>
      <c r="W74" s="304">
        <f t="shared" ca="1" si="33"/>
        <v>86.562615017170017</v>
      </c>
      <c r="Y74" s="314" t="str">
        <f t="shared" ca="1" si="51"/>
        <v/>
      </c>
      <c r="Z74" s="315" t="str">
        <f t="shared" ca="1" si="52"/>
        <v/>
      </c>
      <c r="AA74" s="316" t="str">
        <f t="shared" ca="1" si="53"/>
        <v/>
      </c>
      <c r="AC74" s="310" t="e">
        <f t="shared" ca="1" si="54"/>
        <v>#N/A</v>
      </c>
      <c r="AD74" s="323" t="e">
        <f t="shared" ca="1" si="55"/>
        <v>#N/A</v>
      </c>
      <c r="AE74" s="324">
        <f t="shared" ca="1" si="34"/>
        <v>610.81283151673313</v>
      </c>
      <c r="AG74" s="306">
        <f t="shared" ca="1" si="56"/>
        <v>-26.666183183026277</v>
      </c>
      <c r="AH74" s="304">
        <f t="shared" ca="1" si="57"/>
        <v>-17.097284259920485</v>
      </c>
    </row>
    <row r="75" spans="1:34" x14ac:dyDescent="0.2">
      <c r="A75" s="347">
        <f t="shared" ca="1" si="35"/>
        <v>0.01</v>
      </c>
      <c r="B75" s="304">
        <f t="shared" ca="1" si="36"/>
        <v>0.71000000000000041</v>
      </c>
      <c r="D75" s="306">
        <f t="shared" ca="1" si="37"/>
        <v>-3.7561411049210536</v>
      </c>
      <c r="E75" s="307">
        <f t="shared" ca="1" si="38"/>
        <v>-26.427304211611307</v>
      </c>
      <c r="F75" s="304">
        <f t="shared" ca="1" si="39"/>
        <v>26.69290175108593</v>
      </c>
      <c r="G75" s="306">
        <f t="shared" ca="1" si="40"/>
        <v>34.446936288848541</v>
      </c>
      <c r="H75" s="307">
        <f t="shared" ca="1" si="41"/>
        <v>152.29639303963791</v>
      </c>
      <c r="I75" s="304">
        <f t="shared" ca="1" si="42"/>
        <v>156.14346849155061</v>
      </c>
      <c r="J75" s="306">
        <f t="shared" ca="1" si="43"/>
        <v>126.02561963783691</v>
      </c>
      <c r="K75" s="307">
        <f t="shared" ca="1" si="44"/>
        <v>612.33711681234013</v>
      </c>
      <c r="L75" s="304">
        <f t="shared" ca="1" si="29"/>
        <v>625.17133765964525</v>
      </c>
      <c r="M75" s="306">
        <f t="shared" ca="1" si="45"/>
        <v>1.3483556663307903</v>
      </c>
      <c r="N75" s="304">
        <f t="shared" ca="1" si="46"/>
        <v>77.255088963304161</v>
      </c>
      <c r="P75" s="310">
        <f t="shared" ca="1" si="47"/>
        <v>3</v>
      </c>
      <c r="Q75" s="304">
        <f t="shared" ca="1" si="48"/>
        <v>0</v>
      </c>
      <c r="R75" s="306">
        <f t="shared" ca="1" si="49"/>
        <v>0</v>
      </c>
      <c r="S75" s="307">
        <f t="shared" ca="1" si="50"/>
        <v>5.0810000000000022</v>
      </c>
      <c r="T75" s="304">
        <f t="shared" ca="1" si="30"/>
        <v>49.844610000000024</v>
      </c>
      <c r="U75" s="311">
        <f t="shared" ca="1" si="31"/>
        <v>0</v>
      </c>
      <c r="V75" s="306">
        <f t="shared" ca="1" si="32"/>
        <v>1.1522170871411479</v>
      </c>
      <c r="W75" s="304">
        <f t="shared" ca="1" si="33"/>
        <v>86.255221462162368</v>
      </c>
      <c r="Y75" s="314" t="str">
        <f t="shared" ca="1" si="51"/>
        <v/>
      </c>
      <c r="Z75" s="315" t="str">
        <f t="shared" ca="1" si="52"/>
        <v/>
      </c>
      <c r="AA75" s="316" t="str">
        <f t="shared" ca="1" si="53"/>
        <v/>
      </c>
      <c r="AC75" s="310" t="e">
        <f t="shared" ca="1" si="54"/>
        <v>#N/A</v>
      </c>
      <c r="AD75" s="323" t="e">
        <f t="shared" ca="1" si="55"/>
        <v>#N/A</v>
      </c>
      <c r="AE75" s="324">
        <f t="shared" ca="1" si="34"/>
        <v>612.33711681234013</v>
      </c>
      <c r="AG75" s="306">
        <f t="shared" ca="1" si="56"/>
        <v>-26.605131309226756</v>
      </c>
      <c r="AH75" s="304">
        <f t="shared" ca="1" si="57"/>
        <v>-17.036531198025976</v>
      </c>
    </row>
    <row r="76" spans="1:34" x14ac:dyDescent="0.2">
      <c r="A76" s="347">
        <f t="shared" ca="1" si="35"/>
        <v>0.01</v>
      </c>
      <c r="B76" s="304">
        <f t="shared" ca="1" si="36"/>
        <v>0.72000000000000042</v>
      </c>
      <c r="D76" s="306">
        <f t="shared" ca="1" si="37"/>
        <v>-3.7450962108705244</v>
      </c>
      <c r="E76" s="307">
        <f t="shared" ca="1" si="38"/>
        <v>-26.367775696488842</v>
      </c>
      <c r="F76" s="304">
        <f t="shared" ca="1" si="39"/>
        <v>26.632411471908142</v>
      </c>
      <c r="G76" s="306">
        <f t="shared" ca="1" si="40"/>
        <v>34.409485326739834</v>
      </c>
      <c r="H76" s="307">
        <f t="shared" ca="1" si="41"/>
        <v>152.03271528267302</v>
      </c>
      <c r="I76" s="304">
        <f t="shared" ca="1" si="42"/>
        <v>155.87802666403448</v>
      </c>
      <c r="J76" s="306">
        <f t="shared" ca="1" si="43"/>
        <v>126.36990174591486</v>
      </c>
      <c r="K76" s="307">
        <f t="shared" ca="1" si="44"/>
        <v>613.85876235395165</v>
      </c>
      <c r="L76" s="304">
        <f t="shared" ca="1" si="29"/>
        <v>626.73114824938887</v>
      </c>
      <c r="M76" s="306">
        <f t="shared" ca="1" si="45"/>
        <v>1.3482168275187454</v>
      </c>
      <c r="N76" s="304">
        <f t="shared" ca="1" si="46"/>
        <v>77.247134085341372</v>
      </c>
      <c r="P76" s="310">
        <f t="shared" ca="1" si="47"/>
        <v>3</v>
      </c>
      <c r="Q76" s="304">
        <f t="shared" ca="1" si="48"/>
        <v>0</v>
      </c>
      <c r="R76" s="306">
        <f t="shared" ca="1" si="49"/>
        <v>0</v>
      </c>
      <c r="S76" s="307">
        <f t="shared" ca="1" si="50"/>
        <v>5.0810000000000022</v>
      </c>
      <c r="T76" s="304">
        <f t="shared" ca="1" si="30"/>
        <v>49.844610000000024</v>
      </c>
      <c r="U76" s="311">
        <f t="shared" ca="1" si="31"/>
        <v>0</v>
      </c>
      <c r="V76" s="306">
        <f t="shared" ca="1" si="32"/>
        <v>1.1520416089920156</v>
      </c>
      <c r="W76" s="304">
        <f t="shared" ca="1" si="33"/>
        <v>85.949113561531007</v>
      </c>
      <c r="Y76" s="314" t="str">
        <f t="shared" ca="1" si="51"/>
        <v/>
      </c>
      <c r="Z76" s="315" t="str">
        <f t="shared" ca="1" si="52"/>
        <v/>
      </c>
      <c r="AA76" s="316" t="str">
        <f t="shared" ca="1" si="53"/>
        <v/>
      </c>
      <c r="AC76" s="310" t="e">
        <f t="shared" ca="1" si="54"/>
        <v>#N/A</v>
      </c>
      <c r="AD76" s="323" t="e">
        <f t="shared" ca="1" si="55"/>
        <v>#N/A</v>
      </c>
      <c r="AE76" s="324">
        <f t="shared" ca="1" si="34"/>
        <v>613.85876235395165</v>
      </c>
      <c r="AG76" s="306">
        <f t="shared" ca="1" si="56"/>
        <v>-26.544332988537558</v>
      </c>
      <c r="AH76" s="304">
        <f t="shared" ca="1" si="57"/>
        <v>-16.976032564881386</v>
      </c>
    </row>
    <row r="77" spans="1:34" x14ac:dyDescent="0.2">
      <c r="A77" s="347">
        <f t="shared" ca="1" si="35"/>
        <v>0.01</v>
      </c>
      <c r="B77" s="304">
        <f t="shared" ca="1" si="36"/>
        <v>0.73000000000000043</v>
      </c>
      <c r="D77" s="306">
        <f t="shared" ca="1" si="37"/>
        <v>-3.7340960478365099</v>
      </c>
      <c r="E77" s="307">
        <f t="shared" ca="1" si="38"/>
        <v>-26.308496152679034</v>
      </c>
      <c r="F77" s="304">
        <f t="shared" ca="1" si="39"/>
        <v>26.572174226246446</v>
      </c>
      <c r="G77" s="306">
        <f t="shared" ca="1" si="40"/>
        <v>34.372144366261466</v>
      </c>
      <c r="H77" s="307">
        <f t="shared" ca="1" si="41"/>
        <v>151.76963032114622</v>
      </c>
      <c r="I77" s="304">
        <f t="shared" ca="1" si="42"/>
        <v>155.61319030259776</v>
      </c>
      <c r="J77" s="306">
        <f t="shared" ca="1" si="43"/>
        <v>126.71380989437986</v>
      </c>
      <c r="K77" s="307">
        <f t="shared" ca="1" si="44"/>
        <v>615.37777408197076</v>
      </c>
      <c r="L77" s="304">
        <f t="shared" ca="1" si="29"/>
        <v>628.28830520074939</v>
      </c>
      <c r="M77" s="306">
        <f t="shared" ca="1" si="45"/>
        <v>1.348077667050984</v>
      </c>
      <c r="N77" s="304">
        <f t="shared" ca="1" si="46"/>
        <v>77.239160777863574</v>
      </c>
      <c r="P77" s="310">
        <f t="shared" ca="1" si="47"/>
        <v>3</v>
      </c>
      <c r="Q77" s="304">
        <f t="shared" ca="1" si="48"/>
        <v>0</v>
      </c>
      <c r="R77" s="306">
        <f t="shared" ca="1" si="49"/>
        <v>0</v>
      </c>
      <c r="S77" s="307">
        <f t="shared" ca="1" si="50"/>
        <v>5.0810000000000022</v>
      </c>
      <c r="T77" s="304">
        <f t="shared" ca="1" si="30"/>
        <v>49.844610000000024</v>
      </c>
      <c r="U77" s="311">
        <f t="shared" ca="1" si="31"/>
        <v>0</v>
      </c>
      <c r="V77" s="306">
        <f t="shared" ca="1" si="32"/>
        <v>1.1518664604149866</v>
      </c>
      <c r="W77" s="304">
        <f t="shared" ca="1" si="33"/>
        <v>85.644284266425672</v>
      </c>
      <c r="Y77" s="314" t="str">
        <f t="shared" ca="1" si="51"/>
        <v/>
      </c>
      <c r="Z77" s="315" t="str">
        <f t="shared" ca="1" si="52"/>
        <v/>
      </c>
      <c r="AA77" s="316" t="str">
        <f t="shared" ca="1" si="53"/>
        <v/>
      </c>
      <c r="AC77" s="310" t="e">
        <f t="shared" ca="1" si="54"/>
        <v>#N/A</v>
      </c>
      <c r="AD77" s="323" t="e">
        <f t="shared" ca="1" si="55"/>
        <v>#N/A</v>
      </c>
      <c r="AE77" s="324">
        <f t="shared" ca="1" si="34"/>
        <v>615.37777408197076</v>
      </c>
      <c r="AG77" s="306">
        <f t="shared" ca="1" si="56"/>
        <v>-26.483786821088373</v>
      </c>
      <c r="AH77" s="304">
        <f t="shared" ca="1" si="57"/>
        <v>-16.915786963497535</v>
      </c>
    </row>
    <row r="78" spans="1:34" x14ac:dyDescent="0.2">
      <c r="A78" s="347">
        <f t="shared" ca="1" si="35"/>
        <v>0.01</v>
      </c>
      <c r="B78" s="304">
        <f t="shared" ca="1" si="36"/>
        <v>0.74000000000000044</v>
      </c>
      <c r="D78" s="306">
        <f t="shared" ca="1" si="37"/>
        <v>-3.7231403681354052</v>
      </c>
      <c r="E78" s="307">
        <f t="shared" ca="1" si="38"/>
        <v>-26.249464215106983</v>
      </c>
      <c r="F78" s="304">
        <f t="shared" ca="1" si="39"/>
        <v>26.512188626762246</v>
      </c>
      <c r="G78" s="306">
        <f t="shared" ca="1" si="40"/>
        <v>34.334912962580113</v>
      </c>
      <c r="H78" s="307">
        <f t="shared" ca="1" si="41"/>
        <v>151.50713567899516</v>
      </c>
      <c r="I78" s="304">
        <f t="shared" ca="1" si="42"/>
        <v>155.34895689962454</v>
      </c>
      <c r="J78" s="306">
        <f t="shared" ca="1" si="43"/>
        <v>127.05734518102408</v>
      </c>
      <c r="K78" s="307">
        <f t="shared" ca="1" si="44"/>
        <v>616.89415791197143</v>
      </c>
      <c r="L78" s="304">
        <f t="shared" ca="1" si="29"/>
        <v>629.84281454214454</v>
      </c>
      <c r="M78" s="306">
        <f t="shared" ca="1" si="45"/>
        <v>1.3479381841767584</v>
      </c>
      <c r="N78" s="304">
        <f t="shared" ca="1" si="46"/>
        <v>77.231168997856102</v>
      </c>
      <c r="P78" s="310">
        <f t="shared" ca="1" si="47"/>
        <v>3</v>
      </c>
      <c r="Q78" s="304">
        <f t="shared" ca="1" si="48"/>
        <v>0</v>
      </c>
      <c r="R78" s="306">
        <f t="shared" ca="1" si="49"/>
        <v>0</v>
      </c>
      <c r="S78" s="307">
        <f t="shared" ca="1" si="50"/>
        <v>5.0810000000000022</v>
      </c>
      <c r="T78" s="304">
        <f t="shared" ca="1" si="30"/>
        <v>49.844610000000024</v>
      </c>
      <c r="U78" s="311">
        <f t="shared" ca="1" si="31"/>
        <v>0</v>
      </c>
      <c r="V78" s="306">
        <f t="shared" ca="1" si="32"/>
        <v>1.1516916405881477</v>
      </c>
      <c r="W78" s="304">
        <f t="shared" ca="1" si="33"/>
        <v>85.340726576837838</v>
      </c>
      <c r="Y78" s="314" t="str">
        <f t="shared" ca="1" si="51"/>
        <v/>
      </c>
      <c r="Z78" s="315" t="str">
        <f t="shared" ca="1" si="52"/>
        <v/>
      </c>
      <c r="AA78" s="316" t="str">
        <f t="shared" ca="1" si="53"/>
        <v/>
      </c>
      <c r="AC78" s="310" t="e">
        <f t="shared" ca="1" si="54"/>
        <v>#N/A</v>
      </c>
      <c r="AD78" s="323" t="e">
        <f t="shared" ca="1" si="55"/>
        <v>#N/A</v>
      </c>
      <c r="AE78" s="324">
        <f t="shared" ca="1" si="34"/>
        <v>616.89415791197143</v>
      </c>
      <c r="AG78" s="306">
        <f t="shared" ca="1" si="56"/>
        <v>-26.423491416689423</v>
      </c>
      <c r="AH78" s="304">
        <f t="shared" ca="1" si="57"/>
        <v>-16.855793006578555</v>
      </c>
    </row>
    <row r="79" spans="1:34" x14ac:dyDescent="0.2">
      <c r="A79" s="347">
        <f t="shared" ca="1" si="35"/>
        <v>0.01</v>
      </c>
      <c r="B79" s="304">
        <f t="shared" ca="1" si="36"/>
        <v>0.75000000000000044</v>
      </c>
      <c r="D79" s="306">
        <f t="shared" ca="1" si="37"/>
        <v>-3.7122289257972216</v>
      </c>
      <c r="E79" s="307">
        <f t="shared" ca="1" si="38"/>
        <v>-26.190678528156269</v>
      </c>
      <c r="F79" s="304">
        <f t="shared" ca="1" si="39"/>
        <v>26.452453295729519</v>
      </c>
      <c r="G79" s="306">
        <f t="shared" ca="1" si="40"/>
        <v>34.29779067332214</v>
      </c>
      <c r="H79" s="307">
        <f t="shared" ca="1" si="41"/>
        <v>151.2452288937136</v>
      </c>
      <c r="I79" s="304">
        <f t="shared" ca="1" si="42"/>
        <v>155.08532396130474</v>
      </c>
      <c r="J79" s="306">
        <f t="shared" ca="1" si="43"/>
        <v>127.40050869920358</v>
      </c>
      <c r="K79" s="307">
        <f t="shared" ca="1" si="44"/>
        <v>618.40791973483499</v>
      </c>
      <c r="L79" s="304">
        <f t="shared" ca="1" si="29"/>
        <v>631.39468227692726</v>
      </c>
      <c r="M79" s="306">
        <f t="shared" ca="1" si="45"/>
        <v>1.3477983781425522</v>
      </c>
      <c r="N79" s="304">
        <f t="shared" ca="1" si="46"/>
        <v>77.223158702145625</v>
      </c>
      <c r="P79" s="310">
        <f t="shared" ca="1" si="47"/>
        <v>3</v>
      </c>
      <c r="Q79" s="304">
        <f t="shared" ca="1" si="48"/>
        <v>0</v>
      </c>
      <c r="R79" s="306">
        <f t="shared" ca="1" si="49"/>
        <v>0</v>
      </c>
      <c r="S79" s="307">
        <f t="shared" ca="1" si="50"/>
        <v>5.0810000000000022</v>
      </c>
      <c r="T79" s="304">
        <f t="shared" ca="1" si="30"/>
        <v>49.844610000000024</v>
      </c>
      <c r="U79" s="311">
        <f t="shared" ca="1" si="31"/>
        <v>0</v>
      </c>
      <c r="V79" s="306">
        <f t="shared" ca="1" si="32"/>
        <v>1.1515171486931262</v>
      </c>
      <c r="W79" s="304">
        <f t="shared" ca="1" si="33"/>
        <v>85.038433541194095</v>
      </c>
      <c r="Y79" s="314" t="str">
        <f t="shared" ca="1" si="51"/>
        <v/>
      </c>
      <c r="Z79" s="315" t="str">
        <f t="shared" ca="1" si="52"/>
        <v/>
      </c>
      <c r="AA79" s="316" t="str">
        <f t="shared" ca="1" si="53"/>
        <v/>
      </c>
      <c r="AC79" s="310" t="e">
        <f t="shared" ca="1" si="54"/>
        <v>#N/A</v>
      </c>
      <c r="AD79" s="323" t="e">
        <f t="shared" ca="1" si="55"/>
        <v>#N/A</v>
      </c>
      <c r="AE79" s="324">
        <f t="shared" ca="1" si="34"/>
        <v>618.40791973483499</v>
      </c>
      <c r="AG79" s="306">
        <f t="shared" ca="1" si="56"/>
        <v>-26.363445394750734</v>
      </c>
      <c r="AH79" s="304">
        <f t="shared" ca="1" si="57"/>
        <v>-16.796049316441213</v>
      </c>
    </row>
    <row r="80" spans="1:34" x14ac:dyDescent="0.2">
      <c r="A80" s="347">
        <f t="shared" ca="1" si="35"/>
        <v>0.01</v>
      </c>
      <c r="B80" s="304">
        <f t="shared" ca="1" si="36"/>
        <v>0.76000000000000045</v>
      </c>
      <c r="D80" s="306">
        <f t="shared" ca="1" si="37"/>
        <v>-3.7013614765513432</v>
      </c>
      <c r="E80" s="307">
        <f t="shared" ca="1" si="38"/>
        <v>-26.132137745590171</v>
      </c>
      <c r="F80" s="304">
        <f t="shared" ca="1" si="39"/>
        <v>26.392966864954705</v>
      </c>
      <c r="G80" s="306">
        <f t="shared" ca="1" si="40"/>
        <v>34.260777058556627</v>
      </c>
      <c r="H80" s="307">
        <f t="shared" ca="1" si="41"/>
        <v>150.98390751625769</v>
      </c>
      <c r="I80" s="304">
        <f t="shared" ca="1" si="42"/>
        <v>154.82228900753913</v>
      </c>
      <c r="J80" s="306">
        <f t="shared" ca="1" si="43"/>
        <v>127.74330153786298</v>
      </c>
      <c r="K80" s="307">
        <f t="shared" ca="1" si="44"/>
        <v>619.91906541688479</v>
      </c>
      <c r="L80" s="304">
        <f t="shared" ca="1" si="29"/>
        <v>632.94391438352363</v>
      </c>
      <c r="M80" s="306">
        <f t="shared" ca="1" si="45"/>
        <v>1.3476582481920705</v>
      </c>
      <c r="N80" s="304">
        <f t="shared" ca="1" si="46"/>
        <v>77.215129847399638</v>
      </c>
      <c r="P80" s="310">
        <f t="shared" ca="1" si="47"/>
        <v>3</v>
      </c>
      <c r="Q80" s="304">
        <f t="shared" ca="1" si="48"/>
        <v>0</v>
      </c>
      <c r="R80" s="306">
        <f t="shared" ca="1" si="49"/>
        <v>0</v>
      </c>
      <c r="S80" s="307">
        <f t="shared" ca="1" si="50"/>
        <v>5.0810000000000022</v>
      </c>
      <c r="T80" s="304">
        <f t="shared" ca="1" si="30"/>
        <v>49.844610000000024</v>
      </c>
      <c r="U80" s="311">
        <f t="shared" ca="1" si="31"/>
        <v>0</v>
      </c>
      <c r="V80" s="306">
        <f t="shared" ca="1" si="32"/>
        <v>1.15134298391507</v>
      </c>
      <c r="W80" s="304">
        <f t="shared" ca="1" si="33"/>
        <v>84.73739825595392</v>
      </c>
      <c r="Y80" s="314" t="str">
        <f t="shared" ca="1" si="51"/>
        <v/>
      </c>
      <c r="Z80" s="315" t="str">
        <f t="shared" ca="1" si="52"/>
        <v/>
      </c>
      <c r="AA80" s="316" t="str">
        <f t="shared" ca="1" si="53"/>
        <v/>
      </c>
      <c r="AC80" s="310" t="e">
        <f t="shared" ca="1" si="54"/>
        <v>#N/A</v>
      </c>
      <c r="AD80" s="323" t="e">
        <f t="shared" ca="1" si="55"/>
        <v>#N/A</v>
      </c>
      <c r="AE80" s="324">
        <f t="shared" ca="1" si="34"/>
        <v>619.91906541688479</v>
      </c>
      <c r="AG80" s="306">
        <f t="shared" ca="1" si="56"/>
        <v>-26.303647384202012</v>
      </c>
      <c r="AH80" s="304">
        <f t="shared" ca="1" si="57"/>
        <v>-16.736554524934867</v>
      </c>
    </row>
    <row r="81" spans="1:34" x14ac:dyDescent="0.2">
      <c r="A81" s="347">
        <f t="shared" ca="1" si="35"/>
        <v>0.01</v>
      </c>
      <c r="B81" s="304">
        <f t="shared" ca="1" si="36"/>
        <v>0.77000000000000046</v>
      </c>
      <c r="D81" s="306">
        <f t="shared" ca="1" si="37"/>
        <v>-3.6905377778123882</v>
      </c>
      <c r="E81" s="307">
        <f t="shared" ca="1" si="38"/>
        <v>-26.073840530473817</v>
      </c>
      <c r="F81" s="304">
        <f t="shared" ca="1" si="39"/>
        <v>26.33372797569762</v>
      </c>
      <c r="G81" s="306">
        <f t="shared" ca="1" si="40"/>
        <v>34.223871680778501</v>
      </c>
      <c r="H81" s="307">
        <f t="shared" ca="1" si="41"/>
        <v>150.72316911095294</v>
      </c>
      <c r="I81" s="304">
        <f t="shared" ca="1" si="42"/>
        <v>154.55984957184486</v>
      </c>
      <c r="J81" s="306">
        <f t="shared" ca="1" si="43"/>
        <v>128.08572478155966</v>
      </c>
      <c r="K81" s="307">
        <f t="shared" ca="1" si="44"/>
        <v>621.42760080002085</v>
      </c>
      <c r="L81" s="304">
        <f t="shared" ca="1" si="29"/>
        <v>634.49051681556875</v>
      </c>
      <c r="M81" s="306">
        <f t="shared" ca="1" si="45"/>
        <v>1.3475177935662279</v>
      </c>
      <c r="N81" s="304">
        <f t="shared" ca="1" si="46"/>
        <v>77.207082390125777</v>
      </c>
      <c r="P81" s="310">
        <f t="shared" ca="1" si="47"/>
        <v>3</v>
      </c>
      <c r="Q81" s="304">
        <f t="shared" ca="1" si="48"/>
        <v>0</v>
      </c>
      <c r="R81" s="306">
        <f t="shared" ca="1" si="49"/>
        <v>0</v>
      </c>
      <c r="S81" s="307">
        <f t="shared" ca="1" si="50"/>
        <v>5.0810000000000022</v>
      </c>
      <c r="T81" s="304">
        <f t="shared" ca="1" si="30"/>
        <v>49.844610000000024</v>
      </c>
      <c r="U81" s="311">
        <f t="shared" ca="1" si="31"/>
        <v>0</v>
      </c>
      <c r="V81" s="306">
        <f t="shared" ca="1" si="32"/>
        <v>1.1511691454426278</v>
      </c>
      <c r="W81" s="304">
        <f t="shared" ca="1" si="33"/>
        <v>84.437613865211091</v>
      </c>
      <c r="Y81" s="314" t="str">
        <f t="shared" ca="1" si="51"/>
        <v/>
      </c>
      <c r="Z81" s="315" t="str">
        <f t="shared" ca="1" si="52"/>
        <v/>
      </c>
      <c r="AA81" s="316" t="str">
        <f t="shared" ca="1" si="53"/>
        <v/>
      </c>
      <c r="AC81" s="310" t="e">
        <f t="shared" ca="1" si="54"/>
        <v>#N/A</v>
      </c>
      <c r="AD81" s="323" t="e">
        <f t="shared" ca="1" si="55"/>
        <v>#N/A</v>
      </c>
      <c r="AE81" s="324">
        <f t="shared" ca="1" si="34"/>
        <v>621.42760080002085</v>
      </c>
      <c r="AG81" s="306">
        <f t="shared" ca="1" si="56"/>
        <v>-26.24409602341342</v>
      </c>
      <c r="AH81" s="304">
        <f t="shared" ca="1" si="57"/>
        <v>-16.677307273362306</v>
      </c>
    </row>
    <row r="82" spans="1:34" x14ac:dyDescent="0.2">
      <c r="A82" s="347">
        <f t="shared" ca="1" si="35"/>
        <v>0.01</v>
      </c>
      <c r="B82" s="304">
        <f t="shared" ca="1" si="36"/>
        <v>0.78000000000000047</v>
      </c>
      <c r="D82" s="306">
        <f t="shared" ca="1" si="37"/>
        <v>-3.6797575886662282</v>
      </c>
      <c r="E82" s="307">
        <f t="shared" ca="1" si="38"/>
        <v>-26.015785555096961</v>
      </c>
      <c r="F82" s="304">
        <f t="shared" ca="1" si="39"/>
        <v>26.274735278592978</v>
      </c>
      <c r="G82" s="306">
        <f t="shared" ca="1" si="40"/>
        <v>34.187074104891842</v>
      </c>
      <c r="H82" s="307">
        <f t="shared" ca="1" si="41"/>
        <v>150.46301125540197</v>
      </c>
      <c r="I82" s="304">
        <f t="shared" ca="1" si="42"/>
        <v>154.29800320126176</v>
      </c>
      <c r="J82" s="306">
        <f t="shared" ca="1" si="43"/>
        <v>128.42777951048802</v>
      </c>
      <c r="K82" s="307">
        <f t="shared" ca="1" si="44"/>
        <v>622.93353170185264</v>
      </c>
      <c r="L82" s="304">
        <f t="shared" ca="1" si="29"/>
        <v>636.03449550204243</v>
      </c>
      <c r="M82" s="306">
        <f t="shared" ca="1" si="45"/>
        <v>1.3473770135031373</v>
      </c>
      <c r="N82" s="304">
        <f t="shared" ca="1" si="46"/>
        <v>77.199016286671096</v>
      </c>
      <c r="P82" s="310">
        <f t="shared" ca="1" si="47"/>
        <v>3</v>
      </c>
      <c r="Q82" s="304">
        <f t="shared" ca="1" si="48"/>
        <v>0</v>
      </c>
      <c r="R82" s="306">
        <f t="shared" ca="1" si="49"/>
        <v>0</v>
      </c>
      <c r="S82" s="307">
        <f t="shared" ca="1" si="50"/>
        <v>5.0810000000000022</v>
      </c>
      <c r="T82" s="304">
        <f t="shared" ca="1" si="30"/>
        <v>49.844610000000024</v>
      </c>
      <c r="U82" s="311">
        <f t="shared" ca="1" si="31"/>
        <v>0</v>
      </c>
      <c r="V82" s="306">
        <f t="shared" ca="1" si="32"/>
        <v>1.1509956324679289</v>
      </c>
      <c r="W82" s="304">
        <f t="shared" ca="1" si="33"/>
        <v>84.13907356029884</v>
      </c>
      <c r="Y82" s="314" t="str">
        <f t="shared" ca="1" si="51"/>
        <v/>
      </c>
      <c r="Z82" s="315" t="str">
        <f t="shared" ca="1" si="52"/>
        <v/>
      </c>
      <c r="AA82" s="316" t="str">
        <f t="shared" ca="1" si="53"/>
        <v/>
      </c>
      <c r="AC82" s="310" t="e">
        <f t="shared" ca="1" si="54"/>
        <v>#N/A</v>
      </c>
      <c r="AD82" s="323" t="e">
        <f t="shared" ca="1" si="55"/>
        <v>#N/A</v>
      </c>
      <c r="AE82" s="324">
        <f t="shared" ca="1" si="34"/>
        <v>622.93353170185264</v>
      </c>
      <c r="AG82" s="306">
        <f t="shared" ca="1" si="56"/>
        <v>-26.184789960117083</v>
      </c>
      <c r="AH82" s="304">
        <f t="shared" ca="1" si="57"/>
        <v>-16.618306212401311</v>
      </c>
    </row>
    <row r="83" spans="1:34" x14ac:dyDescent="0.2">
      <c r="A83" s="347">
        <f t="shared" ca="1" si="35"/>
        <v>0.01</v>
      </c>
      <c r="B83" s="304">
        <f t="shared" ca="1" si="36"/>
        <v>0.79000000000000048</v>
      </c>
      <c r="D83" s="306">
        <f t="shared" ca="1" si="37"/>
        <v>-3.6690206698561267</v>
      </c>
      <c r="E83" s="307">
        <f t="shared" ca="1" si="38"/>
        <v>-25.957971500897514</v>
      </c>
      <c r="F83" s="304">
        <f t="shared" ca="1" si="39"/>
        <v>26.21598743357265</v>
      </c>
      <c r="G83" s="306">
        <f t="shared" ca="1" si="40"/>
        <v>34.150383898193283</v>
      </c>
      <c r="H83" s="307">
        <f t="shared" ca="1" si="41"/>
        <v>150.20343154039298</v>
      </c>
      <c r="I83" s="304">
        <f t="shared" ca="1" si="42"/>
        <v>154.0367474562596</v>
      </c>
      <c r="J83" s="306">
        <f t="shared" ca="1" si="43"/>
        <v>128.76946680050344</v>
      </c>
      <c r="K83" s="307">
        <f t="shared" ca="1" si="44"/>
        <v>624.43686391583162</v>
      </c>
      <c r="L83" s="304">
        <f t="shared" ca="1" si="29"/>
        <v>637.57585634740337</v>
      </c>
      <c r="M83" s="306">
        <f t="shared" ca="1" si="45"/>
        <v>1.3472359072380979</v>
      </c>
      <c r="N83" s="304">
        <f t="shared" ca="1" si="46"/>
        <v>77.190931493221484</v>
      </c>
      <c r="P83" s="310">
        <f t="shared" ca="1" si="47"/>
        <v>3</v>
      </c>
      <c r="Q83" s="304">
        <f t="shared" ca="1" si="48"/>
        <v>0</v>
      </c>
      <c r="R83" s="306">
        <f t="shared" ca="1" si="49"/>
        <v>0</v>
      </c>
      <c r="S83" s="307">
        <f t="shared" ca="1" si="50"/>
        <v>5.0810000000000022</v>
      </c>
      <c r="T83" s="304">
        <f t="shared" ca="1" si="30"/>
        <v>49.844610000000024</v>
      </c>
      <c r="U83" s="311">
        <f t="shared" ca="1" si="31"/>
        <v>0</v>
      </c>
      <c r="V83" s="306">
        <f t="shared" ca="1" si="32"/>
        <v>1.1508224441865649</v>
      </c>
      <c r="W83" s="304">
        <f t="shared" ca="1" si="33"/>
        <v>83.841770579399366</v>
      </c>
      <c r="Y83" s="314" t="str">
        <f t="shared" ca="1" si="51"/>
        <v/>
      </c>
      <c r="Z83" s="315" t="str">
        <f t="shared" ca="1" si="52"/>
        <v/>
      </c>
      <c r="AA83" s="316" t="str">
        <f t="shared" ca="1" si="53"/>
        <v/>
      </c>
      <c r="AC83" s="310" t="e">
        <f t="shared" ca="1" si="54"/>
        <v>#N/A</v>
      </c>
      <c r="AD83" s="323" t="e">
        <f t="shared" ca="1" si="55"/>
        <v>#N/A</v>
      </c>
      <c r="AE83" s="324">
        <f t="shared" ca="1" si="34"/>
        <v>624.43686391583162</v>
      </c>
      <c r="AG83" s="306">
        <f t="shared" ca="1" si="56"/>
        <v>-26.125727851329273</v>
      </c>
      <c r="AH83" s="304">
        <f t="shared" ca="1" si="57"/>
        <v>-16.559550002026924</v>
      </c>
    </row>
    <row r="84" spans="1:34" x14ac:dyDescent="0.2">
      <c r="A84" s="347">
        <f t="shared" ca="1" si="35"/>
        <v>0.01</v>
      </c>
      <c r="B84" s="304">
        <f t="shared" ca="1" si="36"/>
        <v>0.80000000000000049</v>
      </c>
      <c r="D84" s="306">
        <f t="shared" ca="1" si="37"/>
        <v>-3.658326783769049</v>
      </c>
      <c r="E84" s="307">
        <f t="shared" ca="1" si="38"/>
        <v>-25.900397058385963</v>
      </c>
      <c r="F84" s="304">
        <f t="shared" ca="1" si="39"/>
        <v>26.157483109788874</v>
      </c>
      <c r="G84" s="306">
        <f t="shared" ca="1" si="40"/>
        <v>34.113800630355591</v>
      </c>
      <c r="H84" s="307">
        <f t="shared" ca="1" si="41"/>
        <v>149.94442756980914</v>
      </c>
      <c r="I84" s="304">
        <f t="shared" ca="1" si="42"/>
        <v>153.77607991064602</v>
      </c>
      <c r="J84" s="306">
        <f t="shared" ca="1" si="43"/>
        <v>129.11078772314619</v>
      </c>
      <c r="K84" s="307">
        <f t="shared" ca="1" si="44"/>
        <v>625.93760321138268</v>
      </c>
      <c r="L84" s="304">
        <f t="shared" ca="1" si="29"/>
        <v>639.11460523172343</v>
      </c>
      <c r="M84" s="306">
        <f t="shared" ca="1" si="45"/>
        <v>1.3470944740035844</v>
      </c>
      <c r="N84" s="304">
        <f t="shared" ca="1" si="46"/>
        <v>77.182827965800982</v>
      </c>
      <c r="P84" s="310">
        <f t="shared" ca="1" si="47"/>
        <v>3</v>
      </c>
      <c r="Q84" s="304">
        <f t="shared" ca="1" si="48"/>
        <v>0</v>
      </c>
      <c r="R84" s="306">
        <f t="shared" ca="1" si="49"/>
        <v>0</v>
      </c>
      <c r="S84" s="307">
        <f t="shared" ca="1" si="50"/>
        <v>5.0810000000000022</v>
      </c>
      <c r="T84" s="304">
        <f t="shared" ca="1" si="30"/>
        <v>49.844610000000024</v>
      </c>
      <c r="U84" s="311">
        <f t="shared" ca="1" si="31"/>
        <v>0</v>
      </c>
      <c r="V84" s="306">
        <f t="shared" ca="1" si="32"/>
        <v>1.1506495797975691</v>
      </c>
      <c r="W84" s="304">
        <f t="shared" ca="1" si="33"/>
        <v>83.545698207156462</v>
      </c>
      <c r="Y84" s="314" t="str">
        <f t="shared" ca="1" si="51"/>
        <v/>
      </c>
      <c r="Z84" s="315" t="str">
        <f t="shared" ca="1" si="52"/>
        <v/>
      </c>
      <c r="AA84" s="316" t="str">
        <f t="shared" ca="1" si="53"/>
        <v/>
      </c>
      <c r="AC84" s="310" t="e">
        <f t="shared" ca="1" si="54"/>
        <v>#N/A</v>
      </c>
      <c r="AD84" s="323" t="e">
        <f t="shared" ca="1" si="55"/>
        <v>#N/A</v>
      </c>
      <c r="AE84" s="324">
        <f t="shared" ca="1" si="34"/>
        <v>625.93760321138268</v>
      </c>
      <c r="AG84" s="306">
        <f t="shared" ca="1" si="56"/>
        <v>-26.066908363273541</v>
      </c>
      <c r="AH84" s="304">
        <f t="shared" ca="1" si="57"/>
        <v>-16.501037311434626</v>
      </c>
    </row>
    <row r="85" spans="1:34" x14ac:dyDescent="0.2">
      <c r="A85" s="347">
        <f t="shared" ca="1" si="35"/>
        <v>0.01</v>
      </c>
      <c r="B85" s="304">
        <f t="shared" ca="1" si="36"/>
        <v>0.8100000000000005</v>
      </c>
      <c r="D85" s="306">
        <f t="shared" ca="1" si="37"/>
        <v>-3.6476756944220488</v>
      </c>
      <c r="E85" s="307">
        <f t="shared" ca="1" si="38"/>
        <v>-25.843060927070297</v>
      </c>
      <c r="F85" s="304">
        <f t="shared" ca="1" si="39"/>
        <v>26.099220985537958</v>
      </c>
      <c r="G85" s="306">
        <f t="shared" ca="1" si="40"/>
        <v>34.077323873411373</v>
      </c>
      <c r="H85" s="307">
        <f t="shared" ca="1" si="41"/>
        <v>149.68599696053843</v>
      </c>
      <c r="I85" s="304">
        <f t="shared" ca="1" si="42"/>
        <v>153.51599815147506</v>
      </c>
      <c r="J85" s="306">
        <f t="shared" ca="1" si="43"/>
        <v>129.45174334566502</v>
      </c>
      <c r="K85" s="307">
        <f t="shared" ca="1" si="44"/>
        <v>627.43575533403441</v>
      </c>
      <c r="L85" s="304">
        <f t="shared" ca="1" si="29"/>
        <v>640.65074801081926</v>
      </c>
      <c r="M85" s="306">
        <f t="shared" ca="1" si="45"/>
        <v>1.3469527130292345</v>
      </c>
      <c r="N85" s="304">
        <f t="shared" ca="1" si="46"/>
        <v>77.174705660271059</v>
      </c>
      <c r="P85" s="310">
        <f t="shared" ca="1" si="47"/>
        <v>3</v>
      </c>
      <c r="Q85" s="304">
        <f t="shared" ca="1" si="48"/>
        <v>0</v>
      </c>
      <c r="R85" s="306">
        <f t="shared" ca="1" si="49"/>
        <v>0</v>
      </c>
      <c r="S85" s="307">
        <f t="shared" ca="1" si="50"/>
        <v>5.0810000000000022</v>
      </c>
      <c r="T85" s="304">
        <f t="shared" ca="1" si="30"/>
        <v>49.844610000000024</v>
      </c>
      <c r="U85" s="311">
        <f t="shared" ca="1" si="31"/>
        <v>0</v>
      </c>
      <c r="V85" s="306">
        <f t="shared" ca="1" si="32"/>
        <v>1.1504770385033984</v>
      </c>
      <c r="W85" s="304">
        <f t="shared" ca="1" si="33"/>
        <v>83.250849774292305</v>
      </c>
      <c r="Y85" s="314" t="str">
        <f t="shared" ca="1" si="51"/>
        <v/>
      </c>
      <c r="Z85" s="315" t="str">
        <f t="shared" ca="1" si="52"/>
        <v/>
      </c>
      <c r="AA85" s="316" t="str">
        <f t="shared" ca="1" si="53"/>
        <v/>
      </c>
      <c r="AC85" s="310" t="e">
        <f t="shared" ca="1" si="54"/>
        <v>#N/A</v>
      </c>
      <c r="AD85" s="323" t="e">
        <f t="shared" ca="1" si="55"/>
        <v>#N/A</v>
      </c>
      <c r="AE85" s="324">
        <f t="shared" ca="1" si="34"/>
        <v>627.43575533403441</v>
      </c>
      <c r="AG85" s="306">
        <f t="shared" ca="1" si="56"/>
        <v>-26.008330171304358</v>
      </c>
      <c r="AH85" s="304">
        <f t="shared" ca="1" si="57"/>
        <v>-16.442766818964067</v>
      </c>
    </row>
    <row r="86" spans="1:34" x14ac:dyDescent="0.2">
      <c r="A86" s="347">
        <f t="shared" ca="1" si="35"/>
        <v>0.01</v>
      </c>
      <c r="B86" s="304">
        <f t="shared" ca="1" si="36"/>
        <v>0.82000000000000051</v>
      </c>
      <c r="D86" s="306">
        <f t="shared" ca="1" si="37"/>
        <v>-3.6370671674488348</v>
      </c>
      <c r="E86" s="307">
        <f t="shared" ca="1" si="38"/>
        <v>-25.785961815381846</v>
      </c>
      <c r="F86" s="304">
        <f t="shared" ca="1" si="39"/>
        <v>26.041199748184894</v>
      </c>
      <c r="G86" s="306">
        <f t="shared" ca="1" si="40"/>
        <v>34.040953201736883</v>
      </c>
      <c r="H86" s="307">
        <f t="shared" ca="1" si="41"/>
        <v>149.42813734238462</v>
      </c>
      <c r="I86" s="304">
        <f t="shared" ca="1" si="42"/>
        <v>153.25649977895685</v>
      </c>
      <c r="J86" s="306">
        <f t="shared" ca="1" si="43"/>
        <v>129.79233473104077</v>
      </c>
      <c r="K86" s="307">
        <f t="shared" ca="1" si="44"/>
        <v>628.93132600554907</v>
      </c>
      <c r="L86" s="304">
        <f t="shared" ca="1" si="29"/>
        <v>642.18429051638498</v>
      </c>
      <c r="M86" s="306">
        <f t="shared" ca="1" si="45"/>
        <v>1.3468106235418384</v>
      </c>
      <c r="N86" s="304">
        <f t="shared" ca="1" si="46"/>
        <v>77.166564532330099</v>
      </c>
      <c r="P86" s="310">
        <f t="shared" ca="1" si="47"/>
        <v>3</v>
      </c>
      <c r="Q86" s="304">
        <f t="shared" ca="1" si="48"/>
        <v>0</v>
      </c>
      <c r="R86" s="306">
        <f t="shared" ca="1" si="49"/>
        <v>0</v>
      </c>
      <c r="S86" s="307">
        <f t="shared" ca="1" si="50"/>
        <v>5.0810000000000022</v>
      </c>
      <c r="T86" s="304">
        <f t="shared" ca="1" si="30"/>
        <v>49.844610000000024</v>
      </c>
      <c r="U86" s="311">
        <f t="shared" ca="1" si="31"/>
        <v>0</v>
      </c>
      <c r="V86" s="306">
        <f t="shared" ca="1" si="32"/>
        <v>1.1503048195099128</v>
      </c>
      <c r="W86" s="304">
        <f t="shared" ca="1" si="33"/>
        <v>82.95721865722787</v>
      </c>
      <c r="Y86" s="314" t="str">
        <f t="shared" ca="1" si="51"/>
        <v/>
      </c>
      <c r="Z86" s="315" t="str">
        <f t="shared" ca="1" si="52"/>
        <v/>
      </c>
      <c r="AA86" s="316" t="str">
        <f t="shared" ca="1" si="53"/>
        <v/>
      </c>
      <c r="AC86" s="310" t="e">
        <f t="shared" ca="1" si="54"/>
        <v>#N/A</v>
      </c>
      <c r="AD86" s="323" t="e">
        <f t="shared" ca="1" si="55"/>
        <v>#N/A</v>
      </c>
      <c r="AE86" s="324">
        <f t="shared" ca="1" si="34"/>
        <v>628.93132600554907</v>
      </c>
      <c r="AG86" s="306">
        <f t="shared" ca="1" si="56"/>
        <v>-25.949991959831678</v>
      </c>
      <c r="AH86" s="304">
        <f t="shared" ca="1" si="57"/>
        <v>-16.384737212023669</v>
      </c>
    </row>
    <row r="87" spans="1:34" x14ac:dyDescent="0.2">
      <c r="A87" s="347">
        <f t="shared" ca="1" si="35"/>
        <v>0.01</v>
      </c>
      <c r="B87" s="304">
        <f t="shared" ca="1" si="36"/>
        <v>0.83000000000000052</v>
      </c>
      <c r="D87" s="306">
        <f t="shared" ca="1" si="37"/>
        <v>-3.6265009700864326</v>
      </c>
      <c r="E87" s="307">
        <f t="shared" ca="1" si="38"/>
        <v>-25.729098440601746</v>
      </c>
      <c r="F87" s="304">
        <f t="shared" ca="1" si="39"/>
        <v>25.983418094088641</v>
      </c>
      <c r="G87" s="306">
        <f t="shared" ca="1" si="40"/>
        <v>34.004688192036021</v>
      </c>
      <c r="H87" s="307">
        <f t="shared" ca="1" si="41"/>
        <v>149.1708463579786</v>
      </c>
      <c r="I87" s="304">
        <f t="shared" ca="1" si="42"/>
        <v>152.99758240636763</v>
      </c>
      <c r="J87" s="306">
        <f t="shared" ca="1" si="43"/>
        <v>130.13256293800964</v>
      </c>
      <c r="K87" s="307">
        <f t="shared" ca="1" si="44"/>
        <v>630.4243209240509</v>
      </c>
      <c r="L87" s="304">
        <f t="shared" ca="1" si="29"/>
        <v>643.71523855612259</v>
      </c>
      <c r="M87" s="306">
        <f t="shared" ca="1" si="45"/>
        <v>1.346668204765326</v>
      </c>
      <c r="N87" s="304">
        <f t="shared" ca="1" si="46"/>
        <v>77.15840453751251</v>
      </c>
      <c r="P87" s="310">
        <f t="shared" ca="1" si="47"/>
        <v>3</v>
      </c>
      <c r="Q87" s="304">
        <f t="shared" ca="1" si="48"/>
        <v>0</v>
      </c>
      <c r="R87" s="306">
        <f t="shared" ca="1" si="49"/>
        <v>0</v>
      </c>
      <c r="S87" s="307">
        <f t="shared" ca="1" si="50"/>
        <v>5.0810000000000022</v>
      </c>
      <c r="T87" s="304">
        <f t="shared" ca="1" si="30"/>
        <v>49.844610000000024</v>
      </c>
      <c r="U87" s="311">
        <f t="shared" ca="1" si="31"/>
        <v>0</v>
      </c>
      <c r="V87" s="306">
        <f t="shared" ca="1" si="32"/>
        <v>1.1501329220263588</v>
      </c>
      <c r="W87" s="304">
        <f t="shared" ca="1" si="33"/>
        <v>82.664798277706979</v>
      </c>
      <c r="Y87" s="314" t="str">
        <f t="shared" ca="1" si="51"/>
        <v/>
      </c>
      <c r="Z87" s="315" t="str">
        <f t="shared" ca="1" si="52"/>
        <v/>
      </c>
      <c r="AA87" s="316" t="str">
        <f t="shared" ca="1" si="53"/>
        <v/>
      </c>
      <c r="AC87" s="310" t="e">
        <f t="shared" ca="1" si="54"/>
        <v>#N/A</v>
      </c>
      <c r="AD87" s="323" t="e">
        <f t="shared" ca="1" si="55"/>
        <v>#N/A</v>
      </c>
      <c r="AE87" s="324">
        <f t="shared" ca="1" si="34"/>
        <v>630.4243209240509</v>
      </c>
      <c r="AG87" s="306">
        <f t="shared" ca="1" si="56"/>
        <v>-25.891892422246119</v>
      </c>
      <c r="AH87" s="304">
        <f t="shared" ca="1" si="57"/>
        <v>-16.326947187015907</v>
      </c>
    </row>
    <row r="88" spans="1:34" x14ac:dyDescent="0.2">
      <c r="A88" s="347">
        <f t="shared" ca="1" si="35"/>
        <v>0.01</v>
      </c>
      <c r="B88" s="304">
        <f t="shared" ca="1" si="36"/>
        <v>0.84000000000000052</v>
      </c>
      <c r="D88" s="306">
        <f t="shared" ca="1" si="37"/>
        <v>-3.6159768711620113</v>
      </c>
      <c r="E88" s="307">
        <f t="shared" ca="1" si="38"/>
        <v>-25.672469528788117</v>
      </c>
      <c r="F88" s="304">
        <f t="shared" ca="1" si="39"/>
        <v>25.925874728528118</v>
      </c>
      <c r="G88" s="306">
        <f t="shared" ca="1" si="40"/>
        <v>33.9685284233244</v>
      </c>
      <c r="H88" s="307">
        <f t="shared" ca="1" si="41"/>
        <v>148.91412166269072</v>
      </c>
      <c r="I88" s="304">
        <f t="shared" ca="1" si="42"/>
        <v>152.73924365996072</v>
      </c>
      <c r="J88" s="306">
        <f t="shared" ca="1" si="43"/>
        <v>130.47242902108644</v>
      </c>
      <c r="K88" s="307">
        <f t="shared" ca="1" si="44"/>
        <v>631.9147457641543</v>
      </c>
      <c r="L88" s="304">
        <f t="shared" ca="1" si="29"/>
        <v>645.24359791387178</v>
      </c>
      <c r="M88" s="306">
        <f t="shared" ca="1" si="45"/>
        <v>1.3465254559207558</v>
      </c>
      <c r="N88" s="304">
        <f t="shared" ca="1" si="46"/>
        <v>77.150225631188277</v>
      </c>
      <c r="P88" s="310">
        <f t="shared" ca="1" si="47"/>
        <v>3</v>
      </c>
      <c r="Q88" s="304">
        <f t="shared" ca="1" si="48"/>
        <v>0</v>
      </c>
      <c r="R88" s="306">
        <f t="shared" ca="1" si="49"/>
        <v>0</v>
      </c>
      <c r="S88" s="307">
        <f t="shared" ca="1" si="50"/>
        <v>5.0810000000000022</v>
      </c>
      <c r="T88" s="304">
        <f t="shared" ca="1" si="30"/>
        <v>49.844610000000024</v>
      </c>
      <c r="U88" s="311">
        <f t="shared" ca="1" si="31"/>
        <v>0</v>
      </c>
      <c r="V88" s="306">
        <f t="shared" ca="1" si="32"/>
        <v>1.1499613452653477</v>
      </c>
      <c r="W88" s="304">
        <f t="shared" ca="1" si="33"/>
        <v>82.373582102423711</v>
      </c>
      <c r="Y88" s="314" t="str">
        <f t="shared" ca="1" si="51"/>
        <v/>
      </c>
      <c r="Z88" s="315" t="str">
        <f t="shared" ca="1" si="52"/>
        <v/>
      </c>
      <c r="AA88" s="316" t="str">
        <f t="shared" ca="1" si="53"/>
        <v/>
      </c>
      <c r="AC88" s="310" t="e">
        <f t="shared" ca="1" si="54"/>
        <v>#N/A</v>
      </c>
      <c r="AD88" s="323" t="e">
        <f t="shared" ca="1" si="55"/>
        <v>#N/A</v>
      </c>
      <c r="AE88" s="324">
        <f t="shared" ca="1" si="34"/>
        <v>631.9147457641543</v>
      </c>
      <c r="AG88" s="306">
        <f t="shared" ca="1" si="56"/>
        <v>-25.834030260844933</v>
      </c>
      <c r="AH88" s="304">
        <f t="shared" ca="1" si="57"/>
        <v>-16.269395449263321</v>
      </c>
    </row>
    <row r="89" spans="1:34" x14ac:dyDescent="0.2">
      <c r="A89" s="347">
        <f t="shared" ca="1" si="35"/>
        <v>0.01</v>
      </c>
      <c r="B89" s="304">
        <f t="shared" ca="1" si="36"/>
        <v>0.85000000000000053</v>
      </c>
      <c r="D89" s="306">
        <f t="shared" ca="1" si="37"/>
        <v>-3.6054946410797863</v>
      </c>
      <c r="E89" s="307">
        <f t="shared" ca="1" si="38"/>
        <v>-25.616073814703952</v>
      </c>
      <c r="F89" s="304">
        <f t="shared" ca="1" si="39"/>
        <v>25.868568365628903</v>
      </c>
      <c r="G89" s="306">
        <f t="shared" ca="1" si="40"/>
        <v>33.9324734769136</v>
      </c>
      <c r="H89" s="307">
        <f t="shared" ca="1" si="41"/>
        <v>148.65796092454369</v>
      </c>
      <c r="I89" s="304">
        <f t="shared" ca="1" si="42"/>
        <v>152.48148117887825</v>
      </c>
      <c r="J89" s="306">
        <f t="shared" ca="1" si="43"/>
        <v>130.81193403058762</v>
      </c>
      <c r="K89" s="307">
        <f t="shared" ca="1" si="44"/>
        <v>633.40260617709043</v>
      </c>
      <c r="L89" s="304">
        <f t="shared" ca="1" si="29"/>
        <v>646.76937434973922</v>
      </c>
      <c r="M89" s="306">
        <f t="shared" ca="1" si="45"/>
        <v>1.3463823762263023</v>
      </c>
      <c r="N89" s="304">
        <f t="shared" ca="1" si="46"/>
        <v>77.142027768562073</v>
      </c>
      <c r="P89" s="310">
        <f t="shared" ca="1" si="47"/>
        <v>3</v>
      </c>
      <c r="Q89" s="304">
        <f t="shared" ca="1" si="48"/>
        <v>0</v>
      </c>
      <c r="R89" s="306">
        <f t="shared" ca="1" si="49"/>
        <v>0</v>
      </c>
      <c r="S89" s="307">
        <f t="shared" ca="1" si="50"/>
        <v>5.0810000000000022</v>
      </c>
      <c r="T89" s="304">
        <f t="shared" ca="1" si="30"/>
        <v>49.844610000000024</v>
      </c>
      <c r="U89" s="311">
        <f t="shared" ca="1" si="31"/>
        <v>0</v>
      </c>
      <c r="V89" s="306">
        <f t="shared" ca="1" si="32"/>
        <v>1.1497900884428394</v>
      </c>
      <c r="W89" s="304">
        <f t="shared" ca="1" si="33"/>
        <v>82.083563642653971</v>
      </c>
      <c r="Y89" s="314" t="str">
        <f t="shared" ca="1" si="51"/>
        <v/>
      </c>
      <c r="Z89" s="315" t="str">
        <f t="shared" ca="1" si="52"/>
        <v/>
      </c>
      <c r="AA89" s="316" t="str">
        <f t="shared" ca="1" si="53"/>
        <v/>
      </c>
      <c r="AC89" s="310" t="e">
        <f t="shared" ca="1" si="54"/>
        <v>#N/A</v>
      </c>
      <c r="AD89" s="323" t="e">
        <f t="shared" ca="1" si="55"/>
        <v>#N/A</v>
      </c>
      <c r="AE89" s="324">
        <f t="shared" ca="1" si="34"/>
        <v>633.40260617709043</v>
      </c>
      <c r="AG89" s="306">
        <f t="shared" ca="1" si="56"/>
        <v>-25.776404186758597</v>
      </c>
      <c r="AH89" s="304">
        <f t="shared" ca="1" si="57"/>
        <v>-16.212080712935187</v>
      </c>
    </row>
    <row r="90" spans="1:34" x14ac:dyDescent="0.2">
      <c r="A90" s="347">
        <f t="shared" ca="1" si="35"/>
        <v>0.01</v>
      </c>
      <c r="B90" s="304">
        <f t="shared" ca="1" si="36"/>
        <v>0.86000000000000054</v>
      </c>
      <c r="D90" s="306">
        <f t="shared" ca="1" si="37"/>
        <v>-3.5950540518081087</v>
      </c>
      <c r="E90" s="307">
        <f t="shared" ca="1" si="38"/>
        <v>-25.559910041745731</v>
      </c>
      <c r="F90" s="304">
        <f t="shared" ca="1" si="39"/>
        <v>25.811497728290703</v>
      </c>
      <c r="G90" s="306">
        <f t="shared" ca="1" si="40"/>
        <v>33.89652293639552</v>
      </c>
      <c r="H90" s="307">
        <f t="shared" ca="1" si="41"/>
        <v>148.40236182412622</v>
      </c>
      <c r="I90" s="304">
        <f t="shared" ca="1" si="42"/>
        <v>152.22429261506346</v>
      </c>
      <c r="J90" s="306">
        <f t="shared" ca="1" si="43"/>
        <v>131.15107901265418</v>
      </c>
      <c r="K90" s="307">
        <f t="shared" ca="1" si="44"/>
        <v>634.88790779083376</v>
      </c>
      <c r="L90" s="304">
        <f t="shared" ca="1" si="29"/>
        <v>648.292573600227</v>
      </c>
      <c r="M90" s="306">
        <f t="shared" ca="1" si="45"/>
        <v>1.3462389648972453</v>
      </c>
      <c r="N90" s="304">
        <f t="shared" ca="1" si="46"/>
        <v>77.133810904672742</v>
      </c>
      <c r="P90" s="310">
        <f t="shared" ca="1" si="47"/>
        <v>3</v>
      </c>
      <c r="Q90" s="304">
        <f t="shared" ca="1" si="48"/>
        <v>0</v>
      </c>
      <c r="R90" s="306">
        <f t="shared" ca="1" si="49"/>
        <v>0</v>
      </c>
      <c r="S90" s="307">
        <f t="shared" ca="1" si="50"/>
        <v>5.0810000000000022</v>
      </c>
      <c r="T90" s="304">
        <f t="shared" ca="1" si="30"/>
        <v>49.844610000000024</v>
      </c>
      <c r="U90" s="311">
        <f t="shared" ca="1" si="31"/>
        <v>0</v>
      </c>
      <c r="V90" s="306">
        <f t="shared" ca="1" si="32"/>
        <v>1.1496191507781215</v>
      </c>
      <c r="W90" s="304">
        <f t="shared" ca="1" si="33"/>
        <v>81.794736453889854</v>
      </c>
      <c r="Y90" s="314" t="str">
        <f t="shared" ca="1" si="51"/>
        <v/>
      </c>
      <c r="Z90" s="315" t="str">
        <f t="shared" ca="1" si="52"/>
        <v/>
      </c>
      <c r="AA90" s="316" t="str">
        <f t="shared" ca="1" si="53"/>
        <v/>
      </c>
      <c r="AC90" s="310" t="e">
        <f t="shared" ca="1" si="54"/>
        <v>#N/A</v>
      </c>
      <c r="AD90" s="323" t="e">
        <f t="shared" ca="1" si="55"/>
        <v>#N/A</v>
      </c>
      <c r="AE90" s="324">
        <f t="shared" ca="1" si="34"/>
        <v>634.88790779083376</v>
      </c>
      <c r="AG90" s="306">
        <f t="shared" ca="1" si="56"/>
        <v>-25.719012919878224</v>
      </c>
      <c r="AH90" s="304">
        <f t="shared" ca="1" si="57"/>
        <v>-16.155001700974992</v>
      </c>
    </row>
    <row r="91" spans="1:34" x14ac:dyDescent="0.2">
      <c r="A91" s="347">
        <f t="shared" ca="1" si="35"/>
        <v>0.01</v>
      </c>
      <c r="B91" s="304">
        <f t="shared" ca="1" si="36"/>
        <v>0.87000000000000055</v>
      </c>
      <c r="D91" s="306">
        <f t="shared" ca="1" si="37"/>
        <v>-3.584654876866614</v>
      </c>
      <c r="E91" s="307">
        <f t="shared" ca="1" si="38"/>
        <v>-25.503976961872624</v>
      </c>
      <c r="F91" s="304">
        <f t="shared" ca="1" si="39"/>
        <v>25.754661548115383</v>
      </c>
      <c r="G91" s="306">
        <f t="shared" ca="1" si="40"/>
        <v>33.860676387626853</v>
      </c>
      <c r="H91" s="307">
        <f t="shared" ca="1" si="41"/>
        <v>148.1473220545075</v>
      </c>
      <c r="I91" s="304">
        <f t="shared" ca="1" si="42"/>
        <v>151.96767563317388</v>
      </c>
      <c r="J91" s="306">
        <f t="shared" ca="1" si="43"/>
        <v>131.4898650092743</v>
      </c>
      <c r="K91" s="307">
        <f t="shared" ca="1" si="44"/>
        <v>636.37065621022691</v>
      </c>
      <c r="L91" s="304">
        <f t="shared" ca="1" si="29"/>
        <v>649.81320137835917</v>
      </c>
      <c r="M91" s="306">
        <f t="shared" ca="1" si="45"/>
        <v>1.3460952211459563</v>
      </c>
      <c r="N91" s="304">
        <f t="shared" ca="1" si="46"/>
        <v>77.125574994392494</v>
      </c>
      <c r="P91" s="310">
        <f t="shared" ca="1" si="47"/>
        <v>3</v>
      </c>
      <c r="Q91" s="304">
        <f t="shared" ca="1" si="48"/>
        <v>0</v>
      </c>
      <c r="R91" s="306">
        <f t="shared" ca="1" si="49"/>
        <v>0</v>
      </c>
      <c r="S91" s="307">
        <f t="shared" ca="1" si="50"/>
        <v>5.0810000000000022</v>
      </c>
      <c r="T91" s="304">
        <f t="shared" ca="1" si="30"/>
        <v>49.844610000000024</v>
      </c>
      <c r="U91" s="311">
        <f t="shared" ca="1" si="31"/>
        <v>0</v>
      </c>
      <c r="V91" s="306">
        <f t="shared" ca="1" si="32"/>
        <v>1.1494485314937943</v>
      </c>
      <c r="W91" s="304">
        <f t="shared" ca="1" si="33"/>
        <v>81.507094135478255</v>
      </c>
      <c r="Y91" s="314" t="str">
        <f t="shared" ca="1" si="51"/>
        <v/>
      </c>
      <c r="Z91" s="315" t="str">
        <f t="shared" ca="1" si="52"/>
        <v/>
      </c>
      <c r="AA91" s="316" t="str">
        <f t="shared" ca="1" si="53"/>
        <v/>
      </c>
      <c r="AC91" s="310" t="e">
        <f t="shared" ca="1" si="54"/>
        <v>#N/A</v>
      </c>
      <c r="AD91" s="323" t="e">
        <f t="shared" ca="1" si="55"/>
        <v>#N/A</v>
      </c>
      <c r="AE91" s="324">
        <f t="shared" ca="1" si="34"/>
        <v>636.37065621022691</v>
      </c>
      <c r="AG91" s="306">
        <f t="shared" ca="1" si="56"/>
        <v>-25.661855188783548</v>
      </c>
      <c r="AH91" s="304">
        <f t="shared" ca="1" si="57"/>
        <v>-16.098157145028502</v>
      </c>
    </row>
    <row r="92" spans="1:34" x14ac:dyDescent="0.2">
      <c r="A92" s="347">
        <f t="shared" ca="1" si="35"/>
        <v>0.01</v>
      </c>
      <c r="B92" s="304">
        <f t="shared" ca="1" si="36"/>
        <v>0.88000000000000056</v>
      </c>
      <c r="D92" s="306">
        <f t="shared" ca="1" si="37"/>
        <v>-3.5742968913135633</v>
      </c>
      <c r="E92" s="307">
        <f t="shared" ca="1" si="38"/>
        <v>-25.448273335536499</v>
      </c>
      <c r="F92" s="304">
        <f t="shared" ca="1" si="39"/>
        <v>25.69805856533586</v>
      </c>
      <c r="G92" s="306">
        <f t="shared" ca="1" si="40"/>
        <v>33.824933418713719</v>
      </c>
      <c r="H92" s="307">
        <f t="shared" ca="1" si="41"/>
        <v>147.89283932115214</v>
      </c>
      <c r="I92" s="304">
        <f t="shared" ca="1" si="42"/>
        <v>151.71162791049517</v>
      </c>
      <c r="J92" s="306">
        <f t="shared" ca="1" si="43"/>
        <v>131.828293058306</v>
      </c>
      <c r="K92" s="307">
        <f t="shared" ca="1" si="44"/>
        <v>637.85085701710523</v>
      </c>
      <c r="L92" s="304">
        <f t="shared" ca="1" si="29"/>
        <v>651.33126337380907</v>
      </c>
      <c r="M92" s="306">
        <f t="shared" ca="1" si="45"/>
        <v>1.3459511441818881</v>
      </c>
      <c r="N92" s="304">
        <f t="shared" ca="1" si="46"/>
        <v>77.117319992426332</v>
      </c>
      <c r="P92" s="310">
        <f t="shared" ca="1" si="47"/>
        <v>3</v>
      </c>
      <c r="Q92" s="304">
        <f t="shared" ca="1" si="48"/>
        <v>0</v>
      </c>
      <c r="R92" s="306">
        <f t="shared" ca="1" si="49"/>
        <v>0</v>
      </c>
      <c r="S92" s="307">
        <f t="shared" ca="1" si="50"/>
        <v>5.0810000000000022</v>
      </c>
      <c r="T92" s="304">
        <f t="shared" ca="1" si="30"/>
        <v>49.844610000000024</v>
      </c>
      <c r="U92" s="311">
        <f t="shared" ca="1" si="31"/>
        <v>0</v>
      </c>
      <c r="V92" s="306">
        <f t="shared" ca="1" si="32"/>
        <v>1.1492782298157487</v>
      </c>
      <c r="W92" s="304">
        <f t="shared" ca="1" si="33"/>
        <v>81.220630330262381</v>
      </c>
      <c r="Y92" s="314" t="str">
        <f t="shared" ca="1" si="51"/>
        <v/>
      </c>
      <c r="Z92" s="315" t="str">
        <f t="shared" ca="1" si="52"/>
        <v/>
      </c>
      <c r="AA92" s="316" t="str">
        <f t="shared" ca="1" si="53"/>
        <v/>
      </c>
      <c r="AC92" s="310" t="e">
        <f t="shared" ca="1" si="54"/>
        <v>#N/A</v>
      </c>
      <c r="AD92" s="323" t="e">
        <f t="shared" ca="1" si="55"/>
        <v>#N/A</v>
      </c>
      <c r="AE92" s="324">
        <f t="shared" ca="1" si="34"/>
        <v>637.85085701710523</v>
      </c>
      <c r="AG92" s="306">
        <f t="shared" ca="1" si="56"/>
        <v>-25.604929730671721</v>
      </c>
      <c r="AH92" s="304">
        <f t="shared" ca="1" si="57"/>
        <v>-16.041545785372609</v>
      </c>
    </row>
    <row r="93" spans="1:34" x14ac:dyDescent="0.2">
      <c r="A93" s="347">
        <f t="shared" ca="1" si="35"/>
        <v>0.01</v>
      </c>
      <c r="B93" s="304">
        <f t="shared" ca="1" si="36"/>
        <v>0.89000000000000057</v>
      </c>
      <c r="D93" s="306">
        <f t="shared" ca="1" si="37"/>
        <v>-3.5639798717332334</v>
      </c>
      <c r="E93" s="307">
        <f t="shared" ca="1" si="38"/>
        <v>-25.39279793161252</v>
      </c>
      <c r="F93" s="304">
        <f t="shared" ca="1" si="39"/>
        <v>25.641687528745543</v>
      </c>
      <c r="G93" s="306">
        <f t="shared" ca="1" si="40"/>
        <v>33.789293619996386</v>
      </c>
      <c r="H93" s="307">
        <f t="shared" ca="1" si="41"/>
        <v>147.63891134183601</v>
      </c>
      <c r="I93" s="304">
        <f t="shared" ca="1" si="42"/>
        <v>151.45614713685555</v>
      </c>
      <c r="J93" s="306">
        <f t="shared" ca="1" si="43"/>
        <v>132.16636419349956</v>
      </c>
      <c r="K93" s="307">
        <f t="shared" ca="1" si="44"/>
        <v>639.32851577042015</v>
      </c>
      <c r="L93" s="304">
        <f t="shared" ca="1" si="29"/>
        <v>652.84676525302416</v>
      </c>
      <c r="M93" s="306">
        <f t="shared" ca="1" si="45"/>
        <v>1.345806733211562</v>
      </c>
      <c r="N93" s="304">
        <f t="shared" ca="1" si="46"/>
        <v>77.109045853311258</v>
      </c>
      <c r="P93" s="310">
        <f t="shared" ca="1" si="47"/>
        <v>3</v>
      </c>
      <c r="Q93" s="304">
        <f t="shared" ca="1" si="48"/>
        <v>0</v>
      </c>
      <c r="R93" s="306">
        <f t="shared" ca="1" si="49"/>
        <v>0</v>
      </c>
      <c r="S93" s="307">
        <f t="shared" ca="1" si="50"/>
        <v>5.0810000000000022</v>
      </c>
      <c r="T93" s="304">
        <f t="shared" ca="1" si="30"/>
        <v>49.844610000000024</v>
      </c>
      <c r="U93" s="311">
        <f t="shared" ca="1" si="31"/>
        <v>0</v>
      </c>
      <c r="V93" s="306">
        <f t="shared" ca="1" si="32"/>
        <v>1.14910824497315</v>
      </c>
      <c r="W93" s="304">
        <f t="shared" ca="1" si="33"/>
        <v>80.935338724226796</v>
      </c>
      <c r="Y93" s="314" t="str">
        <f t="shared" ca="1" si="51"/>
        <v/>
      </c>
      <c r="Z93" s="315" t="str">
        <f t="shared" ca="1" si="52"/>
        <v/>
      </c>
      <c r="AA93" s="316" t="str">
        <f t="shared" ca="1" si="53"/>
        <v/>
      </c>
      <c r="AC93" s="310" t="e">
        <f t="shared" ca="1" si="54"/>
        <v>#N/A</v>
      </c>
      <c r="AD93" s="323" t="e">
        <f t="shared" ca="1" si="55"/>
        <v>#N/A</v>
      </c>
      <c r="AE93" s="324">
        <f t="shared" ca="1" si="34"/>
        <v>639.32851577042015</v>
      </c>
      <c r="AG93" s="306">
        <f t="shared" ca="1" si="56"/>
        <v>-25.548235291286687</v>
      </c>
      <c r="AH93" s="304">
        <f t="shared" ca="1" si="57"/>
        <v>-15.985166370844784</v>
      </c>
    </row>
    <row r="94" spans="1:34" x14ac:dyDescent="0.2">
      <c r="A94" s="347">
        <f t="shared" ca="1" si="35"/>
        <v>0.01</v>
      </c>
      <c r="B94" s="304">
        <f t="shared" ca="1" si="36"/>
        <v>0.90000000000000058</v>
      </c>
      <c r="D94" s="306">
        <f t="shared" ca="1" si="37"/>
        <v>-3.5537035962234786</v>
      </c>
      <c r="E94" s="307">
        <f t="shared" ca="1" si="38"/>
        <v>-25.337549527330371</v>
      </c>
      <c r="F94" s="304">
        <f t="shared" ca="1" si="39"/>
        <v>25.585547195628457</v>
      </c>
      <c r="G94" s="306">
        <f t="shared" ca="1" si="40"/>
        <v>33.75375658403415</v>
      </c>
      <c r="H94" s="307">
        <f t="shared" ca="1" si="41"/>
        <v>147.3855358465627</v>
      </c>
      <c r="I94" s="304">
        <f t="shared" ca="1" si="42"/>
        <v>151.20123101454118</v>
      </c>
      <c r="J94" s="306">
        <f t="shared" ca="1" si="43"/>
        <v>132.5040794445197</v>
      </c>
      <c r="K94" s="307">
        <f t="shared" ca="1" si="44"/>
        <v>640.80363800636212</v>
      </c>
      <c r="L94" s="304">
        <f t="shared" ca="1" si="29"/>
        <v>654.35971265935098</v>
      </c>
      <c r="M94" s="306">
        <f t="shared" ca="1" si="45"/>
        <v>1.3456619874385549</v>
      </c>
      <c r="N94" s="304">
        <f t="shared" ca="1" si="46"/>
        <v>77.100752531415594</v>
      </c>
      <c r="P94" s="310">
        <f t="shared" ca="1" si="47"/>
        <v>3</v>
      </c>
      <c r="Q94" s="304">
        <f t="shared" ca="1" si="48"/>
        <v>0</v>
      </c>
      <c r="R94" s="306">
        <f t="shared" ca="1" si="49"/>
        <v>0</v>
      </c>
      <c r="S94" s="307">
        <f t="shared" ca="1" si="50"/>
        <v>5.0810000000000022</v>
      </c>
      <c r="T94" s="304">
        <f t="shared" ca="1" si="30"/>
        <v>49.844610000000024</v>
      </c>
      <c r="U94" s="311">
        <f t="shared" ca="1" si="31"/>
        <v>0</v>
      </c>
      <c r="V94" s="306">
        <f t="shared" ca="1" si="32"/>
        <v>1.1489385761984205</v>
      </c>
      <c r="W94" s="304">
        <f t="shared" ca="1" si="33"/>
        <v>80.651213046146196</v>
      </c>
      <c r="Y94" s="314" t="str">
        <f t="shared" ca="1" si="51"/>
        <v/>
      </c>
      <c r="Z94" s="315" t="str">
        <f t="shared" ca="1" si="52"/>
        <v/>
      </c>
      <c r="AA94" s="316" t="str">
        <f t="shared" ca="1" si="53"/>
        <v/>
      </c>
      <c r="AC94" s="310" t="e">
        <f t="shared" ca="1" si="54"/>
        <v>#N/A</v>
      </c>
      <c r="AD94" s="323" t="e">
        <f t="shared" ca="1" si="55"/>
        <v>#N/A</v>
      </c>
      <c r="AE94" s="324">
        <f t="shared" ca="1" si="34"/>
        <v>640.80363800636212</v>
      </c>
      <c r="AG94" s="306">
        <f t="shared" ca="1" si="56"/>
        <v>-25.491770624849245</v>
      </c>
      <c r="AH94" s="304">
        <f t="shared" ca="1" si="57"/>
        <v>-15.929017658773226</v>
      </c>
    </row>
    <row r="95" spans="1:34" x14ac:dyDescent="0.2">
      <c r="A95" s="347">
        <f t="shared" ca="1" si="35"/>
        <v>0.01</v>
      </c>
      <c r="B95" s="304">
        <f t="shared" ca="1" si="36"/>
        <v>0.91000000000000059</v>
      </c>
      <c r="D95" s="306">
        <f t="shared" ca="1" si="37"/>
        <v>-3.5434678443834073</v>
      </c>
      <c r="E95" s="307">
        <f t="shared" ca="1" si="38"/>
        <v>-25.282526908206268</v>
      </c>
      <c r="F95" s="304">
        <f t="shared" ca="1" si="39"/>
        <v>25.529636331690138</v>
      </c>
      <c r="G95" s="306">
        <f t="shared" ca="1" si="40"/>
        <v>33.718321905590315</v>
      </c>
      <c r="H95" s="307">
        <f t="shared" ca="1" si="41"/>
        <v>147.13271057748065</v>
      </c>
      <c r="I95" s="304">
        <f t="shared" ca="1" si="42"/>
        <v>150.94687725821191</v>
      </c>
      <c r="J95" s="306">
        <f t="shared" ca="1" si="43"/>
        <v>132.84143983696782</v>
      </c>
      <c r="K95" s="307">
        <f t="shared" ca="1" si="44"/>
        <v>642.2762292384823</v>
      </c>
      <c r="L95" s="304">
        <f t="shared" ca="1" si="29"/>
        <v>655.87011121315948</v>
      </c>
      <c r="M95" s="306">
        <f t="shared" ca="1" si="45"/>
        <v>1.3455169060634886</v>
      </c>
      <c r="N95" s="304">
        <f t="shared" ca="1" si="46"/>
        <v>77.092439980938337</v>
      </c>
      <c r="P95" s="310">
        <f t="shared" ca="1" si="47"/>
        <v>3</v>
      </c>
      <c r="Q95" s="304">
        <f t="shared" ca="1" si="48"/>
        <v>0</v>
      </c>
      <c r="R95" s="306">
        <f t="shared" ca="1" si="49"/>
        <v>0</v>
      </c>
      <c r="S95" s="307">
        <f t="shared" ca="1" si="50"/>
        <v>5.0810000000000022</v>
      </c>
      <c r="T95" s="304">
        <f t="shared" ca="1" si="30"/>
        <v>49.844610000000024</v>
      </c>
      <c r="U95" s="311">
        <f t="shared" ca="1" si="31"/>
        <v>0</v>
      </c>
      <c r="V95" s="306">
        <f t="shared" ca="1" si="32"/>
        <v>1.1487692227272199</v>
      </c>
      <c r="W95" s="304">
        <f t="shared" ca="1" si="33"/>
        <v>80.36824706723695</v>
      </c>
      <c r="Y95" s="314" t="str">
        <f t="shared" ca="1" si="51"/>
        <v/>
      </c>
      <c r="Z95" s="315" t="str">
        <f t="shared" ca="1" si="52"/>
        <v/>
      </c>
      <c r="AA95" s="316" t="str">
        <f t="shared" ca="1" si="53"/>
        <v/>
      </c>
      <c r="AC95" s="310" t="e">
        <f t="shared" ca="1" si="54"/>
        <v>#N/A</v>
      </c>
      <c r="AD95" s="323" t="e">
        <f t="shared" ca="1" si="55"/>
        <v>#N/A</v>
      </c>
      <c r="AE95" s="324">
        <f t="shared" ca="1" si="34"/>
        <v>642.2762292384823</v>
      </c>
      <c r="AG95" s="306">
        <f t="shared" ca="1" si="56"/>
        <v>-25.435534493987873</v>
      </c>
      <c r="AH95" s="304">
        <f t="shared" ca="1" si="57"/>
        <v>-15.873098414907727</v>
      </c>
    </row>
    <row r="96" spans="1:34" x14ac:dyDescent="0.2">
      <c r="A96" s="347">
        <f t="shared" ca="1" si="35"/>
        <v>0.01</v>
      </c>
      <c r="B96" s="304">
        <f t="shared" ca="1" si="36"/>
        <v>0.9200000000000006</v>
      </c>
      <c r="D96" s="306">
        <f t="shared" ca="1" si="37"/>
        <v>-3.5332723973011357</v>
      </c>
      <c r="E96" s="307">
        <f t="shared" ca="1" si="38"/>
        <v>-25.227728867975465</v>
      </c>
      <c r="F96" s="304">
        <f t="shared" ca="1" si="39"/>
        <v>25.473953710989047</v>
      </c>
      <c r="G96" s="306">
        <f t="shared" ca="1" si="40"/>
        <v>33.682989181617302</v>
      </c>
      <c r="H96" s="307">
        <f t="shared" ca="1" si="41"/>
        <v>146.8804332888009</v>
      </c>
      <c r="I96" s="304">
        <f t="shared" ca="1" si="42"/>
        <v>150.69308359481812</v>
      </c>
      <c r="J96" s="306">
        <f t="shared" ca="1" si="43"/>
        <v>133.17844639240386</v>
      </c>
      <c r="K96" s="307">
        <f t="shared" ca="1" si="44"/>
        <v>643.74629495781369</v>
      </c>
      <c r="L96" s="304">
        <f t="shared" ca="1" si="29"/>
        <v>657.3779665119655</v>
      </c>
      <c r="M96" s="306">
        <f t="shared" ca="1" si="45"/>
        <v>1.345371488284016</v>
      </c>
      <c r="N96" s="304">
        <f t="shared" ca="1" si="46"/>
        <v>77.084108155908396</v>
      </c>
      <c r="P96" s="310">
        <f t="shared" ca="1" si="47"/>
        <v>3</v>
      </c>
      <c r="Q96" s="304">
        <f t="shared" ca="1" si="48"/>
        <v>0</v>
      </c>
      <c r="R96" s="306">
        <f t="shared" ca="1" si="49"/>
        <v>0</v>
      </c>
      <c r="S96" s="307">
        <f t="shared" ca="1" si="50"/>
        <v>5.0810000000000022</v>
      </c>
      <c r="T96" s="304">
        <f t="shared" ca="1" si="30"/>
        <v>49.844610000000024</v>
      </c>
      <c r="U96" s="311">
        <f t="shared" ca="1" si="31"/>
        <v>0</v>
      </c>
      <c r="V96" s="306">
        <f t="shared" ca="1" si="32"/>
        <v>1.1486001837984288</v>
      </c>
      <c r="W96" s="304">
        <f t="shared" ca="1" si="33"/>
        <v>80.086434600812552</v>
      </c>
      <c r="Y96" s="314" t="str">
        <f t="shared" ca="1" si="51"/>
        <v/>
      </c>
      <c r="Z96" s="315" t="str">
        <f t="shared" ca="1" si="52"/>
        <v/>
      </c>
      <c r="AA96" s="316" t="str">
        <f t="shared" ca="1" si="53"/>
        <v/>
      </c>
      <c r="AC96" s="310" t="e">
        <f t="shared" ca="1" si="54"/>
        <v>#N/A</v>
      </c>
      <c r="AD96" s="323" t="e">
        <f t="shared" ca="1" si="55"/>
        <v>#N/A</v>
      </c>
      <c r="AE96" s="324">
        <f t="shared" ca="1" si="34"/>
        <v>643.74629495781369</v>
      </c>
      <c r="AG96" s="306">
        <f t="shared" ca="1" si="56"/>
        <v>-25.379525669670052</v>
      </c>
      <c r="AH96" s="304">
        <f t="shared" ca="1" si="57"/>
        <v>-15.817407413351095</v>
      </c>
    </row>
    <row r="97" spans="1:34" x14ac:dyDescent="0.2">
      <c r="A97" s="347">
        <f t="shared" ca="1" si="35"/>
        <v>0.01</v>
      </c>
      <c r="B97" s="304">
        <f t="shared" ca="1" si="36"/>
        <v>0.9300000000000006</v>
      </c>
      <c r="D97" s="306">
        <f t="shared" ca="1" si="37"/>
        <v>-3.523117037541716</v>
      </c>
      <c r="E97" s="307">
        <f t="shared" ca="1" si="38"/>
        <v>-25.173154208525531</v>
      </c>
      <c r="F97" s="304">
        <f t="shared" ca="1" si="39"/>
        <v>25.418498115868754</v>
      </c>
      <c r="G97" s="306">
        <f t="shared" ca="1" si="40"/>
        <v>33.647758011241883</v>
      </c>
      <c r="H97" s="307">
        <f t="shared" ca="1" si="41"/>
        <v>146.62870174671565</v>
      </c>
      <c r="I97" s="304">
        <f t="shared" ca="1" si="42"/>
        <v>150.43984776351772</v>
      </c>
      <c r="J97" s="306">
        <f t="shared" ca="1" si="43"/>
        <v>133.51510012836815</v>
      </c>
      <c r="K97" s="307">
        <f t="shared" ca="1" si="44"/>
        <v>645.21384063299126</v>
      </c>
      <c r="L97" s="304">
        <f t="shared" ca="1" si="29"/>
        <v>658.88328413055319</v>
      </c>
      <c r="M97" s="306">
        <f t="shared" ca="1" si="45"/>
        <v>1.3452257332948099</v>
      </c>
      <c r="N97" s="304">
        <f t="shared" ca="1" si="46"/>
        <v>77.075757010183906</v>
      </c>
      <c r="P97" s="310">
        <f t="shared" ca="1" si="47"/>
        <v>3</v>
      </c>
      <c r="Q97" s="304">
        <f t="shared" ca="1" si="48"/>
        <v>0</v>
      </c>
      <c r="R97" s="306">
        <f t="shared" ca="1" si="49"/>
        <v>0</v>
      </c>
      <c r="S97" s="307">
        <f t="shared" ca="1" si="50"/>
        <v>5.0810000000000022</v>
      </c>
      <c r="T97" s="304">
        <f t="shared" ca="1" si="30"/>
        <v>49.844610000000024</v>
      </c>
      <c r="U97" s="311">
        <f t="shared" ca="1" si="31"/>
        <v>0</v>
      </c>
      <c r="V97" s="306">
        <f t="shared" ca="1" si="32"/>
        <v>1.1484314586541304</v>
      </c>
      <c r="W97" s="304">
        <f t="shared" ca="1" si="33"/>
        <v>79.805769501941853</v>
      </c>
      <c r="Y97" s="314" t="str">
        <f t="shared" ca="1" si="51"/>
        <v/>
      </c>
      <c r="Z97" s="315" t="str">
        <f t="shared" ca="1" si="52"/>
        <v/>
      </c>
      <c r="AA97" s="316" t="str">
        <f t="shared" ca="1" si="53"/>
        <v/>
      </c>
      <c r="AC97" s="310" t="e">
        <f t="shared" ca="1" si="54"/>
        <v>#N/A</v>
      </c>
      <c r="AD97" s="323" t="e">
        <f t="shared" ca="1" si="55"/>
        <v>#N/A</v>
      </c>
      <c r="AE97" s="324">
        <f t="shared" ca="1" si="34"/>
        <v>645.21384063299126</v>
      </c>
      <c r="AG97" s="306">
        <f t="shared" ca="1" si="56"/>
        <v>-25.323742931134408</v>
      </c>
      <c r="AH97" s="304">
        <f t="shared" ca="1" si="57"/>
        <v>-15.761943436491343</v>
      </c>
    </row>
    <row r="98" spans="1:34" x14ac:dyDescent="0.2">
      <c r="A98" s="347">
        <f t="shared" ca="1" si="35"/>
        <v>0.01</v>
      </c>
      <c r="B98" s="304">
        <f t="shared" ca="1" si="36"/>
        <v>0.94000000000000061</v>
      </c>
      <c r="D98" s="306">
        <f t="shared" ca="1" si="37"/>
        <v>-3.513001549135125</v>
      </c>
      <c r="E98" s="307">
        <f t="shared" ca="1" si="38"/>
        <v>-25.118801739830168</v>
      </c>
      <c r="F98" s="304">
        <f t="shared" ca="1" si="39"/>
        <v>25.363268336890673</v>
      </c>
      <c r="G98" s="306">
        <f t="shared" ca="1" si="40"/>
        <v>33.612627995750529</v>
      </c>
      <c r="H98" s="307">
        <f t="shared" ca="1" si="41"/>
        <v>146.37751372931734</v>
      </c>
      <c r="I98" s="304">
        <f t="shared" ca="1" si="42"/>
        <v>150.18716751559435</v>
      </c>
      <c r="J98" s="306">
        <f t="shared" ca="1" si="43"/>
        <v>133.8514020584031</v>
      </c>
      <c r="K98" s="307">
        <f t="shared" ca="1" si="44"/>
        <v>646.67887171037148</v>
      </c>
      <c r="L98" s="304">
        <f t="shared" ca="1" si="29"/>
        <v>660.38606962109623</v>
      </c>
      <c r="M98" s="306">
        <f t="shared" ca="1" si="45"/>
        <v>1.34507964028755</v>
      </c>
      <c r="N98" s="304">
        <f t="shared" ca="1" si="46"/>
        <v>77.067386497451551</v>
      </c>
      <c r="P98" s="310">
        <f t="shared" ca="1" si="47"/>
        <v>3</v>
      </c>
      <c r="Q98" s="304">
        <f t="shared" ca="1" si="48"/>
        <v>0</v>
      </c>
      <c r="R98" s="306">
        <f t="shared" ca="1" si="49"/>
        <v>0</v>
      </c>
      <c r="S98" s="307">
        <f t="shared" ca="1" si="50"/>
        <v>5.0810000000000022</v>
      </c>
      <c r="T98" s="304">
        <f t="shared" ca="1" si="30"/>
        <v>49.844610000000024</v>
      </c>
      <c r="U98" s="311">
        <f t="shared" ca="1" si="31"/>
        <v>0</v>
      </c>
      <c r="V98" s="306">
        <f t="shared" ca="1" si="32"/>
        <v>1.1482630465395931</v>
      </c>
      <c r="W98" s="304">
        <f t="shared" ca="1" si="33"/>
        <v>79.526245667110814</v>
      </c>
      <c r="Y98" s="314" t="str">
        <f t="shared" ca="1" si="51"/>
        <v/>
      </c>
      <c r="Z98" s="315" t="str">
        <f t="shared" ca="1" si="52"/>
        <v/>
      </c>
      <c r="AA98" s="316" t="str">
        <f t="shared" ca="1" si="53"/>
        <v/>
      </c>
      <c r="AC98" s="310" t="e">
        <f t="shared" ca="1" si="54"/>
        <v>#N/A</v>
      </c>
      <c r="AD98" s="323" t="e">
        <f t="shared" ca="1" si="55"/>
        <v>#N/A</v>
      </c>
      <c r="AE98" s="324">
        <f t="shared" ca="1" si="34"/>
        <v>646.67887171037148</v>
      </c>
      <c r="AG98" s="306">
        <f t="shared" ca="1" si="56"/>
        <v>-25.268185065823349</v>
      </c>
      <c r="AH98" s="304">
        <f t="shared" ca="1" si="57"/>
        <v>-15.706705274934427</v>
      </c>
    </row>
    <row r="99" spans="1:34" x14ac:dyDescent="0.2">
      <c r="A99" s="347">
        <f t="shared" ca="1" si="35"/>
        <v>0.01</v>
      </c>
      <c r="B99" s="304">
        <f t="shared" ca="1" si="36"/>
        <v>0.95000000000000062</v>
      </c>
      <c r="D99" s="306">
        <f t="shared" ca="1" si="37"/>
        <v>-3.5029257175644011</v>
      </c>
      <c r="E99" s="307">
        <f t="shared" ca="1" si="38"/>
        <v>-25.064670279883686</v>
      </c>
      <c r="F99" s="304">
        <f t="shared" ca="1" si="39"/>
        <v>25.308263172767479</v>
      </c>
      <c r="G99" s="306">
        <f t="shared" ca="1" si="40"/>
        <v>33.577598738574885</v>
      </c>
      <c r="H99" s="307">
        <f t="shared" ca="1" si="41"/>
        <v>146.12686702651851</v>
      </c>
      <c r="I99" s="304">
        <f t="shared" ca="1" si="42"/>
        <v>149.93504061437596</v>
      </c>
      <c r="J99" s="306">
        <f t="shared" ca="1" si="43"/>
        <v>134.18735319207471</v>
      </c>
      <c r="K99" s="307">
        <f t="shared" ca="1" si="44"/>
        <v>648.14139361415062</v>
      </c>
      <c r="L99" s="304">
        <f t="shared" ca="1" si="29"/>
        <v>661.88632851327873</v>
      </c>
      <c r="M99" s="306">
        <f t="shared" ca="1" si="45"/>
        <v>1.3449332084509105</v>
      </c>
      <c r="N99" s="304">
        <f t="shared" ca="1" si="46"/>
        <v>77.058996571225748</v>
      </c>
      <c r="P99" s="310">
        <f t="shared" ca="1" si="47"/>
        <v>3</v>
      </c>
      <c r="Q99" s="304">
        <f t="shared" ca="1" si="48"/>
        <v>0</v>
      </c>
      <c r="R99" s="306">
        <f t="shared" ca="1" si="49"/>
        <v>0</v>
      </c>
      <c r="S99" s="307">
        <f t="shared" ca="1" si="50"/>
        <v>5.0810000000000022</v>
      </c>
      <c r="T99" s="304">
        <f t="shared" ca="1" si="30"/>
        <v>49.844610000000024</v>
      </c>
      <c r="U99" s="311">
        <f t="shared" ca="1" si="31"/>
        <v>0</v>
      </c>
      <c r="V99" s="306">
        <f t="shared" ca="1" si="32"/>
        <v>1.1480949467032528</v>
      </c>
      <c r="W99" s="304">
        <f t="shared" ca="1" si="33"/>
        <v>79.247857033887428</v>
      </c>
      <c r="Y99" s="314" t="str">
        <f t="shared" ca="1" si="51"/>
        <v/>
      </c>
      <c r="Z99" s="315" t="str">
        <f t="shared" ca="1" si="52"/>
        <v/>
      </c>
      <c r="AA99" s="316" t="str">
        <f t="shared" ca="1" si="53"/>
        <v/>
      </c>
      <c r="AC99" s="310" t="e">
        <f t="shared" ca="1" si="54"/>
        <v>#N/A</v>
      </c>
      <c r="AD99" s="323" t="e">
        <f t="shared" ca="1" si="55"/>
        <v>#N/A</v>
      </c>
      <c r="AE99" s="324">
        <f t="shared" ca="1" si="34"/>
        <v>648.14139361415062</v>
      </c>
      <c r="AG99" s="306">
        <f t="shared" ca="1" si="56"/>
        <v>-25.212850869316433</v>
      </c>
      <c r="AH99" s="304">
        <f t="shared" ca="1" si="57"/>
        <v>-15.651691727437665</v>
      </c>
    </row>
    <row r="100" spans="1:34" x14ac:dyDescent="0.2">
      <c r="A100" s="347">
        <f t="shared" ca="1" si="35"/>
        <v>0.01</v>
      </c>
      <c r="B100" s="304">
        <f t="shared" ca="1" si="36"/>
        <v>0.96000000000000063</v>
      </c>
      <c r="D100" s="306">
        <f t="shared" ca="1" si="37"/>
        <v>-3.4928893297538894</v>
      </c>
      <c r="E100" s="307">
        <f t="shared" ca="1" si="38"/>
        <v>-25.010758654636142</v>
      </c>
      <c r="F100" s="304">
        <f t="shared" ca="1" si="39"/>
        <v>25.253481430297196</v>
      </c>
      <c r="G100" s="306">
        <f t="shared" ca="1" si="40"/>
        <v>33.542669845277345</v>
      </c>
      <c r="H100" s="307">
        <f t="shared" ca="1" si="41"/>
        <v>145.87675943997215</v>
      </c>
      <c r="I100" s="304">
        <f t="shared" ca="1" si="42"/>
        <v>149.68346483515401</v>
      </c>
      <c r="J100" s="306">
        <f t="shared" ca="1" si="43"/>
        <v>134.52295453499397</v>
      </c>
      <c r="K100" s="307">
        <f t="shared" ca="1" si="44"/>
        <v>649.60141174648311</v>
      </c>
      <c r="L100" s="304">
        <f t="shared" ca="1" si="29"/>
        <v>663.38406631441478</v>
      </c>
      <c r="M100" s="306">
        <f t="shared" ca="1" si="45"/>
        <v>1.3447864369705476</v>
      </c>
      <c r="N100" s="304">
        <f t="shared" ca="1" si="46"/>
        <v>77.050587184848069</v>
      </c>
      <c r="P100" s="310">
        <f t="shared" ca="1" si="47"/>
        <v>3</v>
      </c>
      <c r="Q100" s="304">
        <f t="shared" ca="1" si="48"/>
        <v>0</v>
      </c>
      <c r="R100" s="306">
        <f t="shared" ca="1" si="49"/>
        <v>0</v>
      </c>
      <c r="S100" s="307">
        <f t="shared" ca="1" si="50"/>
        <v>5.0810000000000022</v>
      </c>
      <c r="T100" s="304">
        <f t="shared" ca="1" si="30"/>
        <v>49.844610000000024</v>
      </c>
      <c r="U100" s="311">
        <f t="shared" ca="1" si="31"/>
        <v>0</v>
      </c>
      <c r="V100" s="306">
        <f t="shared" ca="1" si="32"/>
        <v>1.1479271583966968</v>
      </c>
      <c r="W100" s="304">
        <f t="shared" ca="1" si="33"/>
        <v>78.970597580589725</v>
      </c>
      <c r="Y100" s="314" t="str">
        <f t="shared" ca="1" si="51"/>
        <v/>
      </c>
      <c r="Z100" s="315" t="str">
        <f t="shared" ca="1" si="52"/>
        <v/>
      </c>
      <c r="AA100" s="316" t="str">
        <f t="shared" ca="1" si="53"/>
        <v/>
      </c>
      <c r="AC100" s="310" t="e">
        <f t="shared" ca="1" si="54"/>
        <v>#N/A</v>
      </c>
      <c r="AD100" s="323" t="e">
        <f t="shared" ca="1" si="55"/>
        <v>#N/A</v>
      </c>
      <c r="AE100" s="324">
        <f t="shared" ca="1" si="34"/>
        <v>649.60141174648311</v>
      </c>
      <c r="AG100" s="306">
        <f t="shared" ca="1" si="56"/>
        <v>-25.157739145264365</v>
      </c>
      <c r="AH100" s="304">
        <f t="shared" ca="1" si="57"/>
        <v>-15.596901600843809</v>
      </c>
    </row>
    <row r="101" spans="1:34" x14ac:dyDescent="0.2">
      <c r="A101" s="347">
        <f t="shared" ca="1" si="35"/>
        <v>0.01</v>
      </c>
      <c r="B101" s="304">
        <f t="shared" ca="1" si="36"/>
        <v>0.97000000000000064</v>
      </c>
      <c r="D101" s="306">
        <f t="shared" ca="1" si="37"/>
        <v>-3.4828921740575804</v>
      </c>
      <c r="E101" s="307">
        <f t="shared" ca="1" si="38"/>
        <v>-24.957065697929036</v>
      </c>
      <c r="F101" s="304">
        <f t="shared" ca="1" si="39"/>
        <v>25.198921924297824</v>
      </c>
      <c r="G101" s="306">
        <f t="shared" ca="1" si="40"/>
        <v>33.507840923536769</v>
      </c>
      <c r="H101" s="307">
        <f t="shared" ca="1" si="41"/>
        <v>145.62718878299285</v>
      </c>
      <c r="I101" s="304">
        <f t="shared" ca="1" si="42"/>
        <v>149.43243796510342</v>
      </c>
      <c r="J101" s="306">
        <f t="shared" ca="1" si="43"/>
        <v>134.85820708883804</v>
      </c>
      <c r="K101" s="307">
        <f t="shared" ca="1" si="44"/>
        <v>651.05893148759799</v>
      </c>
      <c r="L101" s="304">
        <f t="shared" ca="1" si="29"/>
        <v>664.87928850956757</v>
      </c>
      <c r="M101" s="306">
        <f t="shared" ca="1" si="45"/>
        <v>1.3446393250290871</v>
      </c>
      <c r="N101" s="304">
        <f t="shared" ca="1" si="46"/>
        <v>77.042158291486416</v>
      </c>
      <c r="P101" s="310">
        <f t="shared" ca="1" si="47"/>
        <v>3</v>
      </c>
      <c r="Q101" s="304">
        <f t="shared" ca="1" si="48"/>
        <v>0</v>
      </c>
      <c r="R101" s="306">
        <f t="shared" ca="1" si="49"/>
        <v>0</v>
      </c>
      <c r="S101" s="307">
        <f t="shared" ca="1" si="50"/>
        <v>5.0810000000000022</v>
      </c>
      <c r="T101" s="304">
        <f t="shared" ca="1" si="30"/>
        <v>49.844610000000024</v>
      </c>
      <c r="U101" s="311">
        <f t="shared" ca="1" si="31"/>
        <v>0</v>
      </c>
      <c r="V101" s="306">
        <f t="shared" ca="1" si="32"/>
        <v>1.1477596808746451</v>
      </c>
      <c r="W101" s="304">
        <f t="shared" ca="1" si="33"/>
        <v>78.69446132595688</v>
      </c>
      <c r="Y101" s="314" t="str">
        <f t="shared" ca="1" si="51"/>
        <v/>
      </c>
      <c r="Z101" s="315" t="str">
        <f t="shared" ca="1" si="52"/>
        <v/>
      </c>
      <c r="AA101" s="316" t="str">
        <f t="shared" ca="1" si="53"/>
        <v/>
      </c>
      <c r="AC101" s="310" t="e">
        <f t="shared" ca="1" si="54"/>
        <v>#N/A</v>
      </c>
      <c r="AD101" s="323" t="e">
        <f t="shared" ca="1" si="55"/>
        <v>#N/A</v>
      </c>
      <c r="AE101" s="324">
        <f t="shared" ca="1" si="34"/>
        <v>651.05893148759799</v>
      </c>
      <c r="AG101" s="306">
        <f t="shared" ca="1" si="56"/>
        <v>-25.102848705323549</v>
      </c>
      <c r="AH101" s="304">
        <f t="shared" ca="1" si="57"/>
        <v>-15.542333710015685</v>
      </c>
    </row>
    <row r="102" spans="1:34" x14ac:dyDescent="0.2">
      <c r="A102" s="347">
        <f t="shared" ca="1" si="35"/>
        <v>0.01</v>
      </c>
      <c r="B102" s="304">
        <f t="shared" ca="1" si="36"/>
        <v>0.98000000000000065</v>
      </c>
      <c r="D102" s="306">
        <f t="shared" ca="1" si="37"/>
        <v>-3.4729340402475719</v>
      </c>
      <c r="E102" s="307">
        <f t="shared" ca="1" si="38"/>
        <v>-24.903590251431595</v>
      </c>
      <c r="F102" s="304">
        <f t="shared" ca="1" si="39"/>
        <v>25.144583477542618</v>
      </c>
      <c r="G102" s="306">
        <f t="shared" ca="1" si="40"/>
        <v>33.47311158313429</v>
      </c>
      <c r="H102" s="307">
        <f t="shared" ca="1" si="41"/>
        <v>145.37815288047852</v>
      </c>
      <c r="I102" s="304">
        <f t="shared" ca="1" si="42"/>
        <v>149.18195780320335</v>
      </c>
      <c r="J102" s="306">
        <f t="shared" ca="1" si="43"/>
        <v>135.19311185137138</v>
      </c>
      <c r="K102" s="307">
        <f t="shared" ca="1" si="44"/>
        <v>652.51395819591539</v>
      </c>
      <c r="L102" s="304">
        <f t="shared" ca="1" si="29"/>
        <v>666.37200056166694</v>
      </c>
      <c r="M102" s="306">
        <f t="shared" ca="1" si="45"/>
        <v>1.3444918718061112</v>
      </c>
      <c r="N102" s="304">
        <f t="shared" ca="1" si="46"/>
        <v>77.033709844134293</v>
      </c>
      <c r="P102" s="310">
        <f t="shared" ca="1" si="47"/>
        <v>3</v>
      </c>
      <c r="Q102" s="304">
        <f t="shared" ca="1" si="48"/>
        <v>0</v>
      </c>
      <c r="R102" s="306">
        <f t="shared" ca="1" si="49"/>
        <v>0</v>
      </c>
      <c r="S102" s="307">
        <f t="shared" ca="1" si="50"/>
        <v>5.0810000000000022</v>
      </c>
      <c r="T102" s="304">
        <f t="shared" ca="1" si="30"/>
        <v>49.844610000000024</v>
      </c>
      <c r="U102" s="311">
        <f t="shared" ca="1" si="31"/>
        <v>0</v>
      </c>
      <c r="V102" s="306">
        <f t="shared" ca="1" si="32"/>
        <v>1.1475925133949338</v>
      </c>
      <c r="W102" s="304">
        <f t="shared" ca="1" si="33"/>
        <v>78.419442328823749</v>
      </c>
      <c r="Y102" s="314" t="str">
        <f t="shared" ca="1" si="51"/>
        <v/>
      </c>
      <c r="Z102" s="315" t="str">
        <f t="shared" ca="1" si="52"/>
        <v/>
      </c>
      <c r="AA102" s="316" t="str">
        <f t="shared" ca="1" si="53"/>
        <v/>
      </c>
      <c r="AC102" s="310" t="e">
        <f t="shared" ca="1" si="54"/>
        <v>#N/A</v>
      </c>
      <c r="AD102" s="323" t="e">
        <f t="shared" ca="1" si="55"/>
        <v>#N/A</v>
      </c>
      <c r="AE102" s="324">
        <f t="shared" ca="1" si="34"/>
        <v>652.51395819591539</v>
      </c>
      <c r="AG102" s="306">
        <f t="shared" ca="1" si="56"/>
        <v>-25.0481783690913</v>
      </c>
      <c r="AH102" s="304">
        <f t="shared" ca="1" si="57"/>
        <v>-15.487986877771471</v>
      </c>
    </row>
    <row r="103" spans="1:34" x14ac:dyDescent="0.2">
      <c r="A103" s="347">
        <f t="shared" ca="1" si="35"/>
        <v>0.01</v>
      </c>
      <c r="B103" s="304">
        <f t="shared" ca="1" si="36"/>
        <v>0.99000000000000066</v>
      </c>
      <c r="D103" s="306">
        <f t="shared" ca="1" si="37"/>
        <v>-3.4630147195026555</v>
      </c>
      <c r="E103" s="307">
        <f t="shared" ca="1" si="38"/>
        <v>-24.850331164577796</v>
      </c>
      <c r="F103" s="304">
        <f t="shared" ca="1" si="39"/>
        <v>25.090464920696039</v>
      </c>
      <c r="G103" s="306">
        <f t="shared" ca="1" si="40"/>
        <v>33.438481435939266</v>
      </c>
      <c r="H103" s="307">
        <f t="shared" ca="1" si="41"/>
        <v>145.12964956883275</v>
      </c>
      <c r="I103" s="304">
        <f t="shared" ca="1" si="42"/>
        <v>148.93202216015817</v>
      </c>
      <c r="J103" s="306">
        <f t="shared" ca="1" si="43"/>
        <v>135.52766981646676</v>
      </c>
      <c r="K103" s="307">
        <f t="shared" ca="1" si="44"/>
        <v>653.96649720816197</v>
      </c>
      <c r="L103" s="304">
        <f t="shared" ca="1" si="29"/>
        <v>667.86220791162759</v>
      </c>
      <c r="M103" s="306">
        <f t="shared" ca="1" si="45"/>
        <v>1.344344076478146</v>
      </c>
      <c r="N103" s="304">
        <f t="shared" ca="1" si="46"/>
        <v>77.025241795610128</v>
      </c>
      <c r="P103" s="310">
        <f t="shared" ca="1" si="47"/>
        <v>3</v>
      </c>
      <c r="Q103" s="304">
        <f t="shared" ca="1" si="48"/>
        <v>0</v>
      </c>
      <c r="R103" s="306">
        <f t="shared" ca="1" si="49"/>
        <v>0</v>
      </c>
      <c r="S103" s="307">
        <f t="shared" ca="1" si="50"/>
        <v>5.0810000000000022</v>
      </c>
      <c r="T103" s="304">
        <f t="shared" ca="1" si="30"/>
        <v>49.844610000000024</v>
      </c>
      <c r="U103" s="311">
        <f t="shared" ca="1" si="31"/>
        <v>0</v>
      </c>
      <c r="V103" s="306">
        <f t="shared" ca="1" si="32"/>
        <v>1.1474256552184989</v>
      </c>
      <c r="W103" s="304">
        <f t="shared" ca="1" si="33"/>
        <v>78.145534687797877</v>
      </c>
      <c r="Y103" s="314" t="str">
        <f t="shared" ca="1" si="51"/>
        <v/>
      </c>
      <c r="Z103" s="315" t="str">
        <f t="shared" ca="1" si="52"/>
        <v/>
      </c>
      <c r="AA103" s="316" t="str">
        <f t="shared" ca="1" si="53"/>
        <v/>
      </c>
      <c r="AC103" s="310" t="e">
        <f t="shared" ca="1" si="54"/>
        <v>#N/A</v>
      </c>
      <c r="AD103" s="323" t="e">
        <f t="shared" ca="1" si="55"/>
        <v>#N/A</v>
      </c>
      <c r="AE103" s="324">
        <f t="shared" ca="1" si="34"/>
        <v>653.96649720816197</v>
      </c>
      <c r="AG103" s="306">
        <f t="shared" ca="1" si="56"/>
        <v>-24.993726964041734</v>
      </c>
      <c r="AH103" s="304">
        <f t="shared" ca="1" si="57"/>
        <v>-15.433859934820649</v>
      </c>
    </row>
    <row r="104" spans="1:34" x14ac:dyDescent="0.2">
      <c r="A104" s="347">
        <f t="shared" ca="1" si="35"/>
        <v>0.01</v>
      </c>
      <c r="B104" s="304">
        <f t="shared" ca="1" si="36"/>
        <v>1.0000000000000007</v>
      </c>
      <c r="D104" s="306">
        <f t="shared" ca="1" si="37"/>
        <v>-3.4531340043969676</v>
      </c>
      <c r="E104" s="307">
        <f t="shared" ca="1" si="38"/>
        <v>-24.797287294503743</v>
      </c>
      <c r="F104" s="304">
        <f t="shared" ca="1" si="39"/>
        <v>25.036565092250164</v>
      </c>
      <c r="G104" s="306">
        <f t="shared" ca="1" si="40"/>
        <v>33.403950095895297</v>
      </c>
      <c r="H104" s="307">
        <f t="shared" ca="1" si="41"/>
        <v>144.88167669588771</v>
      </c>
      <c r="I104" s="304">
        <f t="shared" ca="1" si="42"/>
        <v>148.68262885831953</v>
      </c>
      <c r="J104" s="306">
        <f t="shared" ca="1" si="43"/>
        <v>135.86188197412594</v>
      </c>
      <c r="K104" s="307">
        <f t="shared" ca="1" si="44"/>
        <v>655.41655383948557</v>
      </c>
      <c r="L104" s="304">
        <f t="shared" ca="1" si="29"/>
        <v>669.34991597846533</v>
      </c>
      <c r="M104" s="306">
        <f t="shared" ca="1" si="45"/>
        <v>1.3441959382186495</v>
      </c>
      <c r="N104" s="304">
        <f t="shared" ca="1" si="46"/>
        <v>77.016754098556561</v>
      </c>
      <c r="P104" s="310">
        <f t="shared" ca="1" si="47"/>
        <v>3</v>
      </c>
      <c r="Q104" s="304">
        <f t="shared" ca="1" si="48"/>
        <v>0</v>
      </c>
      <c r="R104" s="306">
        <f t="shared" ca="1" si="49"/>
        <v>0</v>
      </c>
      <c r="S104" s="307">
        <f t="shared" ca="1" si="50"/>
        <v>5.0810000000000022</v>
      </c>
      <c r="T104" s="304">
        <f t="shared" ca="1" si="30"/>
        <v>49.844610000000024</v>
      </c>
      <c r="U104" s="311">
        <f t="shared" ca="1" si="31"/>
        <v>0</v>
      </c>
      <c r="V104" s="306">
        <f t="shared" ca="1" si="32"/>
        <v>1.1472591056093588</v>
      </c>
      <c r="W104" s="304">
        <f t="shared" ca="1" si="33"/>
        <v>77.872732540940234</v>
      </c>
      <c r="Y104" s="314" t="str">
        <f t="shared" ca="1" si="51"/>
        <v/>
      </c>
      <c r="Z104" s="315" t="str">
        <f t="shared" ca="1" si="52"/>
        <v/>
      </c>
      <c r="AA104" s="316" t="str">
        <f t="shared" ca="1" si="53"/>
        <v/>
      </c>
      <c r="AC104" s="310">
        <f t="shared" ca="1" si="54"/>
        <v>1.0000000000000007</v>
      </c>
      <c r="AD104" s="323">
        <f t="shared" ca="1" si="55"/>
        <v>135.86188197412594</v>
      </c>
      <c r="AE104" s="324">
        <f t="shared" ca="1" si="34"/>
        <v>655.41655383948557</v>
      </c>
      <c r="AG104" s="306">
        <f t="shared" ca="1" si="56"/>
        <v>-24.939493325462081</v>
      </c>
      <c r="AH104" s="304">
        <f t="shared" ca="1" si="57"/>
        <v>-15.379951719700422</v>
      </c>
    </row>
    <row r="105" spans="1:34" x14ac:dyDescent="0.2">
      <c r="A105" s="347">
        <f t="shared" ca="1" si="35"/>
        <v>0.1</v>
      </c>
      <c r="B105" s="304">
        <f t="shared" ca="1" si="36"/>
        <v>1.1000000000000008</v>
      </c>
      <c r="D105" s="306">
        <f t="shared" ca="1" si="37"/>
        <v>-3.4432916888887881</v>
      </c>
      <c r="E105" s="307">
        <f t="shared" ca="1" si="38"/>
        <v>-24.744457505985913</v>
      </c>
      <c r="F105" s="304">
        <f t="shared" ca="1" si="39"/>
        <v>24.982882838461883</v>
      </c>
      <c r="G105" s="306">
        <f t="shared" ca="1" si="40"/>
        <v>33.059620927006421</v>
      </c>
      <c r="H105" s="307">
        <f t="shared" ca="1" si="41"/>
        <v>142.40723094528911</v>
      </c>
      <c r="I105" s="304">
        <f t="shared" ca="1" si="42"/>
        <v>146.19424736063411</v>
      </c>
      <c r="J105" s="306">
        <f t="shared" ca="1" si="43"/>
        <v>139.18506052527101</v>
      </c>
      <c r="K105" s="307">
        <f t="shared" ca="1" si="44"/>
        <v>669.78099922154445</v>
      </c>
      <c r="L105" s="304">
        <f t="shared" ca="1" si="29"/>
        <v>684.08995606691519</v>
      </c>
      <c r="M105" s="306">
        <f t="shared" ca="1" si="45"/>
        <v>1.3426883717022429</v>
      </c>
      <c r="N105" s="304">
        <f t="shared" ca="1" si="46"/>
        <v>76.930376899831231</v>
      </c>
      <c r="P105" s="310">
        <f t="shared" ca="1" si="47"/>
        <v>23</v>
      </c>
      <c r="Q105" s="304">
        <f t="shared" ca="1" si="48"/>
        <v>0</v>
      </c>
      <c r="R105" s="306">
        <f t="shared" ca="1" si="49"/>
        <v>0</v>
      </c>
      <c r="S105" s="307">
        <f t="shared" ca="1" si="50"/>
        <v>5.0810000000000022</v>
      </c>
      <c r="T105" s="304">
        <f t="shared" ca="1" si="30"/>
        <v>49.844610000000024</v>
      </c>
      <c r="U105" s="311">
        <f t="shared" ca="1" si="31"/>
        <v>0</v>
      </c>
      <c r="V105" s="306">
        <f t="shared" ca="1" si="32"/>
        <v>1.1456105063157378</v>
      </c>
      <c r="W105" s="304">
        <f t="shared" ca="1" si="33"/>
        <v>75.179770202126832</v>
      </c>
      <c r="Y105" s="314" t="str">
        <f t="shared" ca="1" si="51"/>
        <v/>
      </c>
      <c r="Z105" s="315" t="str">
        <f t="shared" ca="1" si="52"/>
        <v/>
      </c>
      <c r="AA105" s="316" t="str">
        <f t="shared" ca="1" si="53"/>
        <v/>
      </c>
      <c r="AC105" s="310" t="e">
        <f t="shared" ca="1" si="54"/>
        <v>#N/A</v>
      </c>
      <c r="AD105" s="323" t="e">
        <f t="shared" ca="1" si="55"/>
        <v>#N/A</v>
      </c>
      <c r="AE105" s="324">
        <f t="shared" ca="1" si="34"/>
        <v>669.78099922154445</v>
      </c>
      <c r="AG105" s="306">
        <f t="shared" ca="1" si="56"/>
        <v>-24.885476296389818</v>
      </c>
      <c r="AH105" s="304">
        <f t="shared" ca="1" si="57"/>
        <v>-15.326261078712891</v>
      </c>
    </row>
    <row r="106" spans="1:34" x14ac:dyDescent="0.2">
      <c r="A106" s="347">
        <f t="shared" ca="1" si="35"/>
        <v>0.1</v>
      </c>
      <c r="B106" s="304">
        <f t="shared" ca="1" si="36"/>
        <v>1.2000000000000008</v>
      </c>
      <c r="D106" s="306">
        <f t="shared" ca="1" si="37"/>
        <v>-3.3459495213892616</v>
      </c>
      <c r="E106" s="307">
        <f t="shared" ca="1" si="38"/>
        <v>-24.222972468009072</v>
      </c>
      <c r="F106" s="304">
        <f t="shared" ca="1" si="39"/>
        <v>24.452970645416695</v>
      </c>
      <c r="G106" s="306">
        <f t="shared" ca="1" si="40"/>
        <v>32.725025974867492</v>
      </c>
      <c r="H106" s="307">
        <f t="shared" ca="1" si="41"/>
        <v>139.98493369848822</v>
      </c>
      <c r="I106" s="304">
        <f t="shared" ca="1" si="42"/>
        <v>143.75920487963856</v>
      </c>
      <c r="J106" s="306">
        <f t="shared" ca="1" si="43"/>
        <v>142.47429287036471</v>
      </c>
      <c r="K106" s="307">
        <f t="shared" ca="1" si="44"/>
        <v>683.9006074537333</v>
      </c>
      <c r="L106" s="304">
        <f t="shared" ca="1" si="29"/>
        <v>698.58354189352031</v>
      </c>
      <c r="M106" s="306">
        <f t="shared" ca="1" si="45"/>
        <v>1.3411452467160396</v>
      </c>
      <c r="N106" s="304">
        <f t="shared" ca="1" si="46"/>
        <v>76.841962350860598</v>
      </c>
      <c r="P106" s="310">
        <f t="shared" ca="1" si="47"/>
        <v>23</v>
      </c>
      <c r="Q106" s="304">
        <f t="shared" ca="1" si="48"/>
        <v>0</v>
      </c>
      <c r="R106" s="306">
        <f t="shared" ca="1" si="49"/>
        <v>0</v>
      </c>
      <c r="S106" s="307">
        <f t="shared" ca="1" si="50"/>
        <v>5.0810000000000022</v>
      </c>
      <c r="T106" s="304">
        <f t="shared" ca="1" si="30"/>
        <v>49.844610000000024</v>
      </c>
      <c r="U106" s="311">
        <f t="shared" ca="1" si="31"/>
        <v>0</v>
      </c>
      <c r="V106" s="306">
        <f t="shared" ca="1" si="32"/>
        <v>1.1439922384534265</v>
      </c>
      <c r="W106" s="304">
        <f t="shared" ca="1" si="33"/>
        <v>72.593517499440679</v>
      </c>
      <c r="Y106" s="314" t="str">
        <f t="shared" ca="1" si="51"/>
        <v/>
      </c>
      <c r="Z106" s="315" t="str">
        <f t="shared" ca="1" si="52"/>
        <v/>
      </c>
      <c r="AA106" s="316" t="str">
        <f t="shared" ca="1" si="53"/>
        <v/>
      </c>
      <c r="AC106" s="310" t="e">
        <f t="shared" ca="1" si="54"/>
        <v>#N/A</v>
      </c>
      <c r="AD106" s="323" t="e">
        <f t="shared" ca="1" si="55"/>
        <v>#N/A</v>
      </c>
      <c r="AE106" s="324">
        <f t="shared" ca="1" si="34"/>
        <v>683.9006074537333</v>
      </c>
      <c r="AG106" s="306">
        <f t="shared" ca="1" si="56"/>
        <v>-24.352136431667962</v>
      </c>
      <c r="AH106" s="304">
        <f t="shared" ca="1" si="57"/>
        <v>-14.796254714057627</v>
      </c>
    </row>
    <row r="107" spans="1:34" x14ac:dyDescent="0.2">
      <c r="A107" s="347">
        <f t="shared" ca="1" si="35"/>
        <v>0.1</v>
      </c>
      <c r="B107" s="304">
        <f t="shared" ca="1" si="36"/>
        <v>1.3000000000000009</v>
      </c>
      <c r="D107" s="306">
        <f t="shared" ca="1" si="37"/>
        <v>-3.2523178558023011</v>
      </c>
      <c r="E107" s="307">
        <f t="shared" ca="1" si="38"/>
        <v>-23.722150895175503</v>
      </c>
      <c r="F107" s="304">
        <f t="shared" ca="1" si="39"/>
        <v>23.94406010952709</v>
      </c>
      <c r="G107" s="306">
        <f t="shared" ca="1" si="40"/>
        <v>32.399794189287263</v>
      </c>
      <c r="H107" s="307">
        <f t="shared" ca="1" si="41"/>
        <v>137.61271860897068</v>
      </c>
      <c r="I107" s="304">
        <f t="shared" ca="1" si="42"/>
        <v>141.37541153418411</v>
      </c>
      <c r="J107" s="306">
        <f t="shared" ca="1" si="43"/>
        <v>145.73053387857243</v>
      </c>
      <c r="K107" s="307">
        <f t="shared" ca="1" si="44"/>
        <v>697.78049006910624</v>
      </c>
      <c r="L107" s="304">
        <f t="shared" ca="1" si="29"/>
        <v>712.83588631999714</v>
      </c>
      <c r="M107" s="306">
        <f t="shared" ca="1" si="45"/>
        <v>1.3395656739266917</v>
      </c>
      <c r="N107" s="304">
        <f t="shared" ca="1" si="46"/>
        <v>76.751459496597263</v>
      </c>
      <c r="P107" s="310">
        <f t="shared" ca="1" si="47"/>
        <v>23</v>
      </c>
      <c r="Q107" s="304">
        <f t="shared" ca="1" si="48"/>
        <v>0</v>
      </c>
      <c r="R107" s="306">
        <f t="shared" ca="1" si="49"/>
        <v>0</v>
      </c>
      <c r="S107" s="307">
        <f t="shared" ca="1" si="50"/>
        <v>5.0810000000000022</v>
      </c>
      <c r="T107" s="304">
        <f t="shared" ca="1" si="30"/>
        <v>49.844610000000024</v>
      </c>
      <c r="U107" s="311">
        <f t="shared" ca="1" si="31"/>
        <v>0</v>
      </c>
      <c r="V107" s="306">
        <f t="shared" ca="1" si="32"/>
        <v>1.1424035978645362</v>
      </c>
      <c r="W107" s="304">
        <f t="shared" ca="1" si="33"/>
        <v>70.108514469444884</v>
      </c>
      <c r="Y107" s="314" t="str">
        <f t="shared" ca="1" si="51"/>
        <v/>
      </c>
      <c r="Z107" s="315" t="str">
        <f t="shared" ca="1" si="52"/>
        <v/>
      </c>
      <c r="AA107" s="316" t="str">
        <f t="shared" ca="1" si="53"/>
        <v/>
      </c>
      <c r="AC107" s="310" t="e">
        <f t="shared" ca="1" si="54"/>
        <v>#N/A</v>
      </c>
      <c r="AD107" s="323" t="e">
        <f t="shared" ca="1" si="55"/>
        <v>#N/A</v>
      </c>
      <c r="AE107" s="324">
        <f t="shared" ca="1" si="34"/>
        <v>697.78049006910624</v>
      </c>
      <c r="AG107" s="306">
        <f t="shared" ca="1" si="56"/>
        <v>-23.839697147919754</v>
      </c>
      <c r="AH107" s="304">
        <f t="shared" ca="1" si="57"/>
        <v>-14.287250049092826</v>
      </c>
    </row>
    <row r="108" spans="1:34" x14ac:dyDescent="0.2">
      <c r="A108" s="347">
        <f t="shared" ca="1" si="35"/>
        <v>0.1</v>
      </c>
      <c r="B108" s="304">
        <f t="shared" ca="1" si="36"/>
        <v>1.400000000000001</v>
      </c>
      <c r="D108" s="306">
        <f t="shared" ca="1" si="37"/>
        <v>-3.1622044054011784</v>
      </c>
      <c r="E108" s="307">
        <f t="shared" ca="1" si="38"/>
        <v>-23.240935470830923</v>
      </c>
      <c r="F108" s="304">
        <f t="shared" ca="1" si="39"/>
        <v>23.455076598912775</v>
      </c>
      <c r="G108" s="306">
        <f t="shared" ca="1" si="40"/>
        <v>32.083573748747142</v>
      </c>
      <c r="H108" s="307">
        <f t="shared" ca="1" si="41"/>
        <v>135.28862506188759</v>
      </c>
      <c r="I108" s="304">
        <f t="shared" ca="1" si="42"/>
        <v>139.04088526626725</v>
      </c>
      <c r="J108" s="306">
        <f t="shared" ca="1" si="43"/>
        <v>148.95470227547415</v>
      </c>
      <c r="K108" s="307">
        <f t="shared" ca="1" si="44"/>
        <v>711.42555725264913</v>
      </c>
      <c r="L108" s="304">
        <f t="shared" ca="1" si="29"/>
        <v>726.85199789380613</v>
      </c>
      <c r="M108" s="306">
        <f t="shared" ca="1" si="45"/>
        <v>1.3379487296937016</v>
      </c>
      <c r="N108" s="304">
        <f t="shared" ca="1" si="46"/>
        <v>76.658815416338911</v>
      </c>
      <c r="P108" s="310">
        <f t="shared" ca="1" si="47"/>
        <v>23</v>
      </c>
      <c r="Q108" s="304">
        <f t="shared" ca="1" si="48"/>
        <v>0</v>
      </c>
      <c r="R108" s="306">
        <f t="shared" ca="1" si="49"/>
        <v>0</v>
      </c>
      <c r="S108" s="307">
        <f t="shared" ca="1" si="50"/>
        <v>5.0810000000000022</v>
      </c>
      <c r="T108" s="304">
        <f t="shared" ca="1" si="30"/>
        <v>49.844610000000024</v>
      </c>
      <c r="U108" s="311">
        <f t="shared" ca="1" si="31"/>
        <v>0</v>
      </c>
      <c r="V108" s="306">
        <f t="shared" ca="1" si="32"/>
        <v>1.1408439089356341</v>
      </c>
      <c r="W108" s="304">
        <f t="shared" ca="1" si="33"/>
        <v>67.719651577231957</v>
      </c>
      <c r="Y108" s="314" t="str">
        <f t="shared" ca="1" si="51"/>
        <v/>
      </c>
      <c r="Z108" s="315" t="str">
        <f t="shared" ca="1" si="52"/>
        <v/>
      </c>
      <c r="AA108" s="316" t="str">
        <f t="shared" ca="1" si="53"/>
        <v/>
      </c>
      <c r="AC108" s="310" t="e">
        <f t="shared" ca="1" si="54"/>
        <v>#N/A</v>
      </c>
      <c r="AD108" s="323" t="e">
        <f t="shared" ca="1" si="55"/>
        <v>#N/A</v>
      </c>
      <c r="AE108" s="324">
        <f t="shared" ca="1" si="34"/>
        <v>711.42555725264913</v>
      </c>
      <c r="AG108" s="306">
        <f t="shared" ca="1" si="56"/>
        <v>-23.347080296760502</v>
      </c>
      <c r="AH108" s="304">
        <f t="shared" ca="1" si="57"/>
        <v>-13.798172499398712</v>
      </c>
    </row>
    <row r="109" spans="1:34" x14ac:dyDescent="0.2">
      <c r="A109" s="347">
        <f t="shared" ca="1" si="35"/>
        <v>0.1</v>
      </c>
      <c r="B109" s="304">
        <f t="shared" ca="1" si="36"/>
        <v>1.5000000000000011</v>
      </c>
      <c r="D109" s="306">
        <f t="shared" ca="1" si="37"/>
        <v>-3.075429200887601</v>
      </c>
      <c r="E109" s="307">
        <f t="shared" ca="1" si="38"/>
        <v>-22.778336735851028</v>
      </c>
      <c r="F109" s="304">
        <f t="shared" ca="1" si="39"/>
        <v>22.985014449016401</v>
      </c>
      <c r="G109" s="306">
        <f t="shared" ca="1" si="40"/>
        <v>31.776030828658381</v>
      </c>
      <c r="H109" s="307">
        <f t="shared" ca="1" si="41"/>
        <v>133.01079138830249</v>
      </c>
      <c r="I109" s="304">
        <f t="shared" ca="1" si="42"/>
        <v>136.75374496139537</v>
      </c>
      <c r="J109" s="306">
        <f t="shared" ca="1" si="43"/>
        <v>152.14768250434443</v>
      </c>
      <c r="K109" s="307">
        <f t="shared" ca="1" si="44"/>
        <v>724.84052807515866</v>
      </c>
      <c r="L109" s="304">
        <f t="shared" ca="1" si="29"/>
        <v>740.63669125403021</v>
      </c>
      <c r="M109" s="306">
        <f t="shared" ca="1" si="45"/>
        <v>1.3362934545594236</v>
      </c>
      <c r="N109" s="304">
        <f t="shared" ca="1" si="46"/>
        <v>76.563975137211827</v>
      </c>
      <c r="P109" s="310">
        <f t="shared" ca="1" si="47"/>
        <v>23</v>
      </c>
      <c r="Q109" s="304">
        <f t="shared" ca="1" si="48"/>
        <v>0</v>
      </c>
      <c r="R109" s="306">
        <f t="shared" ca="1" si="49"/>
        <v>0</v>
      </c>
      <c r="S109" s="307">
        <f t="shared" ca="1" si="50"/>
        <v>5.0810000000000022</v>
      </c>
      <c r="T109" s="304">
        <f t="shared" ca="1" si="30"/>
        <v>49.844610000000024</v>
      </c>
      <c r="U109" s="311">
        <f t="shared" ca="1" si="31"/>
        <v>0</v>
      </c>
      <c r="V109" s="306">
        <f t="shared" ca="1" si="32"/>
        <v>1.1393125231106871</v>
      </c>
      <c r="W109" s="304">
        <f t="shared" ca="1" si="33"/>
        <v>65.422142994602694</v>
      </c>
      <c r="Y109" s="314" t="str">
        <f t="shared" ca="1" si="51"/>
        <v/>
      </c>
      <c r="Z109" s="315" t="str">
        <f t="shared" ca="1" si="52"/>
        <v/>
      </c>
      <c r="AA109" s="316" t="str">
        <f t="shared" ca="1" si="53"/>
        <v/>
      </c>
      <c r="AC109" s="310" t="e">
        <f t="shared" ca="1" si="54"/>
        <v>#N/A</v>
      </c>
      <c r="AD109" s="323" t="e">
        <f t="shared" ca="1" si="55"/>
        <v>#N/A</v>
      </c>
      <c r="AE109" s="324">
        <f t="shared" ca="1" si="34"/>
        <v>724.84052807515866</v>
      </c>
      <c r="AG109" s="306">
        <f t="shared" ca="1" si="56"/>
        <v>-22.87327653067868</v>
      </c>
      <c r="AH109" s="304">
        <f t="shared" ca="1" si="57"/>
        <v>-13.328016448973022</v>
      </c>
    </row>
    <row r="110" spans="1:34" x14ac:dyDescent="0.2">
      <c r="A110" s="347">
        <f t="shared" ca="1" si="35"/>
        <v>0.1</v>
      </c>
      <c r="B110" s="304">
        <f t="shared" ca="1" si="36"/>
        <v>1.6000000000000012</v>
      </c>
      <c r="D110" s="306">
        <f t="shared" ca="1" si="37"/>
        <v>-2.9918236507267935</v>
      </c>
      <c r="E110" s="307">
        <f t="shared" ca="1" si="38"/>
        <v>-22.333427914052432</v>
      </c>
      <c r="F110" s="304">
        <f t="shared" ca="1" si="39"/>
        <v>22.532931703380822</v>
      </c>
      <c r="G110" s="306">
        <f t="shared" ca="1" si="40"/>
        <v>31.476848463585704</v>
      </c>
      <c r="H110" s="307">
        <f t="shared" ca="1" si="41"/>
        <v>130.77744859689724</v>
      </c>
      <c r="I110" s="304">
        <f t="shared" ca="1" si="42"/>
        <v>134.51220409581296</v>
      </c>
      <c r="J110" s="306">
        <f t="shared" ca="1" si="43"/>
        <v>155.31032646895665</v>
      </c>
      <c r="K110" s="307">
        <f t="shared" ca="1" si="44"/>
        <v>738.02994007441862</v>
      </c>
      <c r="L110" s="304">
        <f t="shared" ca="1" si="29"/>
        <v>754.19459687413814</v>
      </c>
      <c r="M110" s="306">
        <f t="shared" ca="1" si="45"/>
        <v>1.3345988516559564</v>
      </c>
      <c r="N110" s="304">
        <f t="shared" ca="1" si="46"/>
        <v>76.466881542892537</v>
      </c>
      <c r="P110" s="310">
        <f t="shared" ca="1" si="47"/>
        <v>23</v>
      </c>
      <c r="Q110" s="304">
        <f t="shared" ca="1" si="48"/>
        <v>0</v>
      </c>
      <c r="R110" s="306">
        <f t="shared" ca="1" si="49"/>
        <v>0</v>
      </c>
      <c r="S110" s="307">
        <f t="shared" ca="1" si="50"/>
        <v>5.0810000000000022</v>
      </c>
      <c r="T110" s="304">
        <f t="shared" ca="1" si="30"/>
        <v>49.844610000000024</v>
      </c>
      <c r="U110" s="311">
        <f t="shared" ca="1" si="31"/>
        <v>0</v>
      </c>
      <c r="V110" s="306">
        <f t="shared" ca="1" si="32"/>
        <v>1.1378088175006351</v>
      </c>
      <c r="W110" s="304">
        <f t="shared" ca="1" si="33"/>
        <v>63.211502235836022</v>
      </c>
      <c r="Y110" s="314" t="str">
        <f t="shared" ca="1" si="51"/>
        <v/>
      </c>
      <c r="Z110" s="315" t="str">
        <f t="shared" ca="1" si="52"/>
        <v/>
      </c>
      <c r="AA110" s="316" t="str">
        <f t="shared" ca="1" si="53"/>
        <v/>
      </c>
      <c r="AC110" s="310" t="e">
        <f t="shared" ca="1" si="54"/>
        <v>#N/A</v>
      </c>
      <c r="AD110" s="323" t="e">
        <f t="shared" ca="1" si="55"/>
        <v>#N/A</v>
      </c>
      <c r="AE110" s="324">
        <f t="shared" ca="1" si="34"/>
        <v>738.02994007441862</v>
      </c>
      <c r="AG110" s="306">
        <f t="shared" ca="1" si="56"/>
        <v>-22.417340034721072</v>
      </c>
      <c r="AH110" s="304">
        <f t="shared" ca="1" si="57"/>
        <v>-12.875839991065275</v>
      </c>
    </row>
    <row r="111" spans="1:34" x14ac:dyDescent="0.2">
      <c r="A111" s="347">
        <f t="shared" ca="1" si="35"/>
        <v>0.1</v>
      </c>
      <c r="B111" s="304">
        <f t="shared" ca="1" si="36"/>
        <v>1.7000000000000013</v>
      </c>
      <c r="D111" s="306">
        <f t="shared" ca="1" si="37"/>
        <v>-2.9112296844063019</v>
      </c>
      <c r="E111" s="307">
        <f t="shared" ca="1" si="38"/>
        <v>-21.905340194131881</v>
      </c>
      <c r="F111" s="304">
        <f t="shared" ca="1" si="39"/>
        <v>22.097945318423115</v>
      </c>
      <c r="G111" s="306">
        <f t="shared" ca="1" si="40"/>
        <v>31.185725495145075</v>
      </c>
      <c r="H111" s="307">
        <f t="shared" ca="1" si="41"/>
        <v>128.58691457748407</v>
      </c>
      <c r="I111" s="304">
        <f t="shared" ca="1" si="42"/>
        <v>132.31456486424966</v>
      </c>
      <c r="J111" s="306">
        <f t="shared" ca="1" si="43"/>
        <v>158.44345516689319</v>
      </c>
      <c r="K111" s="307">
        <f t="shared" ca="1" si="44"/>
        <v>750.9981582331377</v>
      </c>
      <c r="L111" s="304">
        <f t="shared" ca="1" si="29"/>
        <v>767.53017019188781</v>
      </c>
      <c r="M111" s="306">
        <f t="shared" ca="1" si="45"/>
        <v>1.3328638850238237</v>
      </c>
      <c r="N111" s="304">
        <f t="shared" ca="1" si="46"/>
        <v>76.367475277275304</v>
      </c>
      <c r="P111" s="310">
        <f t="shared" ca="1" si="47"/>
        <v>23</v>
      </c>
      <c r="Q111" s="304">
        <f t="shared" ca="1" si="48"/>
        <v>0</v>
      </c>
      <c r="R111" s="306">
        <f t="shared" ca="1" si="49"/>
        <v>0</v>
      </c>
      <c r="S111" s="307">
        <f t="shared" ca="1" si="50"/>
        <v>5.0810000000000022</v>
      </c>
      <c r="T111" s="304">
        <f t="shared" ca="1" si="30"/>
        <v>49.844610000000024</v>
      </c>
      <c r="U111" s="311">
        <f t="shared" ca="1" si="31"/>
        <v>0</v>
      </c>
      <c r="V111" s="306">
        <f t="shared" ca="1" si="32"/>
        <v>1.1363321935821593</v>
      </c>
      <c r="W111" s="304">
        <f t="shared" ca="1" si="33"/>
        <v>61.083519915649511</v>
      </c>
      <c r="Y111" s="314" t="str">
        <f t="shared" ca="1" si="51"/>
        <v/>
      </c>
      <c r="Z111" s="315" t="str">
        <f t="shared" ca="1" si="52"/>
        <v/>
      </c>
      <c r="AA111" s="316" t="str">
        <f t="shared" ca="1" si="53"/>
        <v/>
      </c>
      <c r="AC111" s="310" t="e">
        <f t="shared" ca="1" si="54"/>
        <v>#N/A</v>
      </c>
      <c r="AD111" s="323" t="e">
        <f t="shared" ca="1" si="55"/>
        <v>#N/A</v>
      </c>
      <c r="AE111" s="324">
        <f t="shared" ca="1" si="34"/>
        <v>750.9981582331377</v>
      </c>
      <c r="AG111" s="306">
        <f t="shared" ca="1" si="56"/>
        <v>-21.978383721588301</v>
      </c>
      <c r="AH111" s="304">
        <f t="shared" ca="1" si="57"/>
        <v>-12.440760133012398</v>
      </c>
    </row>
    <row r="112" spans="1:34" x14ac:dyDescent="0.2">
      <c r="A112" s="347">
        <f t="shared" ca="1" si="35"/>
        <v>0.1</v>
      </c>
      <c r="B112" s="304">
        <f t="shared" ca="1" si="36"/>
        <v>1.8000000000000014</v>
      </c>
      <c r="D112" s="306">
        <f t="shared" ca="1" si="37"/>
        <v>-2.8334989703398201</v>
      </c>
      <c r="E112" s="307">
        <f t="shared" ca="1" si="38"/>
        <v>-21.493258422549662</v>
      </c>
      <c r="F112" s="304">
        <f t="shared" ca="1" si="39"/>
        <v>21.679226785875432</v>
      </c>
      <c r="G112" s="306">
        <f t="shared" ca="1" si="40"/>
        <v>30.902375598111092</v>
      </c>
      <c r="H112" s="307">
        <f t="shared" ca="1" si="41"/>
        <v>126.4375887352291</v>
      </c>
      <c r="I112" s="304">
        <f t="shared" ca="1" si="42"/>
        <v>130.15921274648855</v>
      </c>
      <c r="J112" s="306">
        <f t="shared" ca="1" si="43"/>
        <v>161.54786022155599</v>
      </c>
      <c r="K112" s="307">
        <f t="shared" ca="1" si="44"/>
        <v>763.74938339877338</v>
      </c>
      <c r="L112" s="304">
        <f t="shared" ca="1" si="29"/>
        <v>780.64770017221588</v>
      </c>
      <c r="M112" s="306">
        <f t="shared" ca="1" si="45"/>
        <v>1.331087477836975</v>
      </c>
      <c r="N112" s="304">
        <f t="shared" ca="1" si="46"/>
        <v>76.265694642772175</v>
      </c>
      <c r="P112" s="310">
        <f t="shared" ca="1" si="47"/>
        <v>23</v>
      </c>
      <c r="Q112" s="304">
        <f t="shared" ca="1" si="48"/>
        <v>0</v>
      </c>
      <c r="R112" s="306">
        <f t="shared" ca="1" si="49"/>
        <v>0</v>
      </c>
      <c r="S112" s="307">
        <f t="shared" ca="1" si="50"/>
        <v>5.0810000000000022</v>
      </c>
      <c r="T112" s="304">
        <f t="shared" ca="1" si="30"/>
        <v>49.844610000000024</v>
      </c>
      <c r="U112" s="311">
        <f t="shared" ca="1" si="31"/>
        <v>0</v>
      </c>
      <c r="V112" s="306">
        <f t="shared" ca="1" si="32"/>
        <v>1.1348820759788665</v>
      </c>
      <c r="W112" s="304">
        <f t="shared" ca="1" si="33"/>
        <v>59.034243420129442</v>
      </c>
      <c r="Y112" s="314" t="str">
        <f t="shared" ca="1" si="51"/>
        <v/>
      </c>
      <c r="Z112" s="315" t="str">
        <f t="shared" ca="1" si="52"/>
        <v/>
      </c>
      <c r="AA112" s="316" t="str">
        <f t="shared" ca="1" si="53"/>
        <v/>
      </c>
      <c r="AC112" s="310" t="e">
        <f t="shared" ca="1" si="54"/>
        <v>#N/A</v>
      </c>
      <c r="AD112" s="323" t="e">
        <f t="shared" ca="1" si="55"/>
        <v>#N/A</v>
      </c>
      <c r="AE112" s="324">
        <f t="shared" ca="1" si="34"/>
        <v>763.74938339877338</v>
      </c>
      <c r="AG112" s="306">
        <f t="shared" ca="1" si="56"/>
        <v>-21.555574843768365</v>
      </c>
      <c r="AH112" s="304">
        <f t="shared" ca="1" si="57"/>
        <v>-12.021948418746208</v>
      </c>
    </row>
    <row r="113" spans="1:34" x14ac:dyDescent="0.2">
      <c r="A113" s="347">
        <f t="shared" ca="1" si="35"/>
        <v>0.1</v>
      </c>
      <c r="B113" s="304">
        <f t="shared" ca="1" si="36"/>
        <v>1.9000000000000015</v>
      </c>
      <c r="D113" s="306">
        <f t="shared" ca="1" si="37"/>
        <v>-2.7584922010582251</v>
      </c>
      <c r="E113" s="307">
        <f t="shared" ca="1" si="38"/>
        <v>-21.096417166842535</v>
      </c>
      <c r="F113" s="304">
        <f t="shared" ca="1" si="39"/>
        <v>21.275998131715173</v>
      </c>
      <c r="G113" s="306">
        <f t="shared" ca="1" si="40"/>
        <v>30.62652637800527</v>
      </c>
      <c r="H113" s="307">
        <f t="shared" ca="1" si="41"/>
        <v>124.32794701854485</v>
      </c>
      <c r="I113" s="304">
        <f t="shared" ca="1" si="42"/>
        <v>128.04461147517591</v>
      </c>
      <c r="J113" s="306">
        <f t="shared" ca="1" si="43"/>
        <v>164.6243053203618</v>
      </c>
      <c r="K113" s="307">
        <f t="shared" ca="1" si="44"/>
        <v>776.28766018646206</v>
      </c>
      <c r="L113" s="304">
        <f t="shared" ca="1" si="29"/>
        <v>793.55131734499923</v>
      </c>
      <c r="M113" s="306">
        <f t="shared" ca="1" si="45"/>
        <v>1.3292685105282442</v>
      </c>
      <c r="N113" s="304">
        <f t="shared" ca="1" si="46"/>
        <v>76.161475492909631</v>
      </c>
      <c r="P113" s="310">
        <f t="shared" ca="1" si="47"/>
        <v>23</v>
      </c>
      <c r="Q113" s="304">
        <f t="shared" ca="1" si="48"/>
        <v>0</v>
      </c>
      <c r="R113" s="306">
        <f t="shared" ca="1" si="49"/>
        <v>0</v>
      </c>
      <c r="S113" s="307">
        <f t="shared" ca="1" si="50"/>
        <v>5.0810000000000022</v>
      </c>
      <c r="T113" s="304">
        <f t="shared" ca="1" si="30"/>
        <v>49.844610000000024</v>
      </c>
      <c r="U113" s="311">
        <f t="shared" ca="1" si="31"/>
        <v>0</v>
      </c>
      <c r="V113" s="306">
        <f t="shared" ca="1" si="32"/>
        <v>1.1334579113187075</v>
      </c>
      <c r="W113" s="304">
        <f t="shared" ca="1" si="33"/>
        <v>57.059958304385205</v>
      </c>
      <c r="Y113" s="314" t="str">
        <f t="shared" ca="1" si="51"/>
        <v/>
      </c>
      <c r="Z113" s="315" t="str">
        <f t="shared" ca="1" si="52"/>
        <v/>
      </c>
      <c r="AA113" s="316" t="str">
        <f t="shared" ca="1" si="53"/>
        <v/>
      </c>
      <c r="AC113" s="310" t="e">
        <f t="shared" ca="1" si="54"/>
        <v>#N/A</v>
      </c>
      <c r="AD113" s="323" t="e">
        <f t="shared" ca="1" si="55"/>
        <v>#N/A</v>
      </c>
      <c r="AE113" s="324">
        <f t="shared" ca="1" si="34"/>
        <v>776.28766018646206</v>
      </c>
      <c r="AG113" s="306">
        <f t="shared" ca="1" si="56"/>
        <v>-21.148130981484336</v>
      </c>
      <c r="AH113" s="304">
        <f t="shared" ca="1" si="57"/>
        <v>-11.618626927795594</v>
      </c>
    </row>
    <row r="114" spans="1:34" x14ac:dyDescent="0.2">
      <c r="A114" s="347">
        <f t="shared" ca="1" si="35"/>
        <v>0.1</v>
      </c>
      <c r="B114" s="304">
        <f t="shared" ca="1" si="36"/>
        <v>2.0000000000000013</v>
      </c>
      <c r="D114" s="306">
        <f t="shared" ca="1" si="37"/>
        <v>-2.6860784391382162</v>
      </c>
      <c r="E114" s="307">
        <f t="shared" ca="1" si="38"/>
        <v>-20.714097113300589</v>
      </c>
      <c r="F114" s="304">
        <f t="shared" ca="1" si="39"/>
        <v>20.887528254928849</v>
      </c>
      <c r="G114" s="306">
        <f t="shared" ca="1" si="40"/>
        <v>30.35791853409145</v>
      </c>
      <c r="H114" s="307">
        <f t="shared" ca="1" si="41"/>
        <v>122.25653730721478</v>
      </c>
      <c r="I114" s="304">
        <f t="shared" ca="1" si="42"/>
        <v>125.96929837096393</v>
      </c>
      <c r="J114" s="306">
        <f t="shared" ca="1" si="43"/>
        <v>167.67352756596662</v>
      </c>
      <c r="K114" s="307">
        <f t="shared" ca="1" si="44"/>
        <v>788.61688440275009</v>
      </c>
      <c r="L114" s="304">
        <f t="shared" ca="1" si="29"/>
        <v>806.24500135598703</v>
      </c>
      <c r="M114" s="306">
        <f t="shared" ca="1" si="45"/>
        <v>1.3274058188089892</v>
      </c>
      <c r="N114" s="304">
        <f t="shared" ca="1" si="46"/>
        <v>76.054751118862356</v>
      </c>
      <c r="P114" s="310">
        <f t="shared" ca="1" si="47"/>
        <v>23</v>
      </c>
      <c r="Q114" s="304">
        <f t="shared" ca="1" si="48"/>
        <v>0</v>
      </c>
      <c r="R114" s="306">
        <f t="shared" ca="1" si="49"/>
        <v>0</v>
      </c>
      <c r="S114" s="307">
        <f t="shared" ca="1" si="50"/>
        <v>5.0810000000000022</v>
      </c>
      <c r="T114" s="304">
        <f t="shared" ca="1" si="30"/>
        <v>49.844610000000024</v>
      </c>
      <c r="U114" s="311">
        <f t="shared" ca="1" si="31"/>
        <v>0</v>
      </c>
      <c r="V114" s="306">
        <f t="shared" ca="1" si="32"/>
        <v>1.1320591671619888</v>
      </c>
      <c r="W114" s="304">
        <f t="shared" ca="1" si="33"/>
        <v>55.157171250885575</v>
      </c>
      <c r="Y114" s="314" t="str">
        <f t="shared" ca="1" si="51"/>
        <v/>
      </c>
      <c r="Z114" s="315" t="str">
        <f t="shared" ca="1" si="52"/>
        <v/>
      </c>
      <c r="AA114" s="316" t="str">
        <f t="shared" ca="1" si="53"/>
        <v/>
      </c>
      <c r="AC114" s="310">
        <f t="shared" ca="1" si="54"/>
        <v>2.0000000000000013</v>
      </c>
      <c r="AD114" s="323">
        <f t="shared" ca="1" si="55"/>
        <v>167.67352756596662</v>
      </c>
      <c r="AE114" s="324">
        <f t="shared" ca="1" si="34"/>
        <v>788.61688440275009</v>
      </c>
      <c r="AG114" s="306">
        <f t="shared" ca="1" si="56"/>
        <v>-20.755316369750698</v>
      </c>
      <c r="AH114" s="304">
        <f t="shared" ca="1" si="57"/>
        <v>-11.23006461412816</v>
      </c>
    </row>
    <row r="115" spans="1:34" x14ac:dyDescent="0.2">
      <c r="A115" s="347">
        <f t="shared" ca="1" si="35"/>
        <v>0.1</v>
      </c>
      <c r="B115" s="304">
        <f t="shared" ca="1" si="36"/>
        <v>2.1000000000000014</v>
      </c>
      <c r="D115" s="306">
        <f t="shared" ca="1" si="37"/>
        <v>-2.6161345180295563</v>
      </c>
      <c r="E115" s="307">
        <f t="shared" ca="1" si="38"/>
        <v>-20.345621766854606</v>
      </c>
      <c r="F115" s="304">
        <f t="shared" ca="1" si="39"/>
        <v>20.513129573430128</v>
      </c>
      <c r="G115" s="306">
        <f t="shared" ca="1" si="40"/>
        <v>30.096305082288495</v>
      </c>
      <c r="H115" s="307">
        <f t="shared" ca="1" si="41"/>
        <v>120.22197513052933</v>
      </c>
      <c r="I115" s="304">
        <f t="shared" ca="1" si="42"/>
        <v>123.93188001435223</v>
      </c>
      <c r="J115" s="306">
        <f t="shared" ca="1" si="43"/>
        <v>170.69623874678561</v>
      </c>
      <c r="K115" s="307">
        <f t="shared" ca="1" si="44"/>
        <v>800.74081002463731</v>
      </c>
      <c r="L115" s="304">
        <f t="shared" ca="1" si="29"/>
        <v>818.73258806597642</v>
      </c>
      <c r="M115" s="306">
        <f t="shared" ca="1" si="45"/>
        <v>1.3254981915761743</v>
      </c>
      <c r="N115" s="304">
        <f t="shared" ca="1" si="46"/>
        <v>75.945452129537841</v>
      </c>
      <c r="P115" s="310">
        <f t="shared" ca="1" si="47"/>
        <v>23</v>
      </c>
      <c r="Q115" s="304">
        <f t="shared" ca="1" si="48"/>
        <v>0</v>
      </c>
      <c r="R115" s="306">
        <f t="shared" ca="1" si="49"/>
        <v>0</v>
      </c>
      <c r="S115" s="307">
        <f t="shared" ca="1" si="50"/>
        <v>5.0810000000000022</v>
      </c>
      <c r="T115" s="304">
        <f t="shared" ca="1" si="30"/>
        <v>49.844610000000024</v>
      </c>
      <c r="U115" s="311">
        <f t="shared" ca="1" si="31"/>
        <v>0</v>
      </c>
      <c r="V115" s="306">
        <f t="shared" ca="1" si="32"/>
        <v>1.1306853309948035</v>
      </c>
      <c r="W115" s="304">
        <f t="shared" ca="1" si="33"/>
        <v>53.322594440225529</v>
      </c>
      <c r="Y115" s="314" t="str">
        <f t="shared" ca="1" si="51"/>
        <v/>
      </c>
      <c r="Z115" s="315" t="str">
        <f t="shared" ca="1" si="52"/>
        <v/>
      </c>
      <c r="AA115" s="316" t="str">
        <f t="shared" ca="1" si="53"/>
        <v/>
      </c>
      <c r="AC115" s="310" t="e">
        <f t="shared" ca="1" si="54"/>
        <v>#N/A</v>
      </c>
      <c r="AD115" s="323" t="e">
        <f t="shared" ca="1" si="55"/>
        <v>#N/A</v>
      </c>
      <c r="AE115" s="324">
        <f t="shared" ca="1" si="34"/>
        <v>800.74081002463731</v>
      </c>
      <c r="AG115" s="306">
        <f t="shared" ca="1" si="56"/>
        <v>-20.376438531804659</v>
      </c>
      <c r="AH115" s="304">
        <f t="shared" ca="1" si="57"/>
        <v>-10.855573952152245</v>
      </c>
    </row>
    <row r="116" spans="1:34" x14ac:dyDescent="0.2">
      <c r="A116" s="347">
        <f t="shared" ca="1" si="35"/>
        <v>0.1</v>
      </c>
      <c r="B116" s="304">
        <f t="shared" ca="1" si="36"/>
        <v>2.2000000000000015</v>
      </c>
      <c r="D116" s="306">
        <f t="shared" ca="1" si="37"/>
        <v>-2.5485444925678271</v>
      </c>
      <c r="E116" s="307">
        <f t="shared" ca="1" si="38"/>
        <v>-19.990354424465423</v>
      </c>
      <c r="F116" s="304">
        <f t="shared" ca="1" si="39"/>
        <v>20.152154947953882</v>
      </c>
      <c r="G116" s="306">
        <f t="shared" ca="1" si="40"/>
        <v>29.841450633031712</v>
      </c>
      <c r="H116" s="307">
        <f t="shared" ca="1" si="41"/>
        <v>118.22293968808279</v>
      </c>
      <c r="I116" s="304">
        <f t="shared" ca="1" si="42"/>
        <v>121.93102822651718</v>
      </c>
      <c r="J116" s="306">
        <f t="shared" ca="1" si="43"/>
        <v>173.69312653255162</v>
      </c>
      <c r="K116" s="307">
        <f t="shared" ca="1" si="44"/>
        <v>812.66305576556795</v>
      </c>
      <c r="L116" s="304">
        <f t="shared" ca="1" si="29"/>
        <v>831.01777623037867</v>
      </c>
      <c r="M116" s="306">
        <f t="shared" ca="1" si="45"/>
        <v>1.3235443686996766</v>
      </c>
      <c r="N116" s="304">
        <f t="shared" ca="1" si="46"/>
        <v>75.833506324798407</v>
      </c>
      <c r="P116" s="310">
        <f t="shared" ca="1" si="47"/>
        <v>23</v>
      </c>
      <c r="Q116" s="304">
        <f t="shared" ca="1" si="48"/>
        <v>0</v>
      </c>
      <c r="R116" s="306">
        <f t="shared" ca="1" si="49"/>
        <v>0</v>
      </c>
      <c r="S116" s="307">
        <f t="shared" ca="1" si="50"/>
        <v>5.0810000000000022</v>
      </c>
      <c r="T116" s="304">
        <f t="shared" ca="1" si="30"/>
        <v>49.844610000000024</v>
      </c>
      <c r="U116" s="311">
        <f t="shared" ca="1" si="31"/>
        <v>0</v>
      </c>
      <c r="V116" s="306">
        <f t="shared" ca="1" si="32"/>
        <v>1.129335909283167</v>
      </c>
      <c r="W116" s="304">
        <f t="shared" ca="1" si="33"/>
        <v>51.553131201766192</v>
      </c>
      <c r="Y116" s="314" t="str">
        <f t="shared" ca="1" si="51"/>
        <v/>
      </c>
      <c r="Z116" s="315" t="str">
        <f t="shared" ca="1" si="52"/>
        <v/>
      </c>
      <c r="AA116" s="316" t="str">
        <f t="shared" ca="1" si="53"/>
        <v/>
      </c>
      <c r="AC116" s="310" t="e">
        <f t="shared" ca="1" si="54"/>
        <v>#N/A</v>
      </c>
      <c r="AD116" s="323" t="e">
        <f t="shared" ca="1" si="55"/>
        <v>#N/A</v>
      </c>
      <c r="AE116" s="324">
        <f t="shared" ca="1" si="34"/>
        <v>812.66305576556795</v>
      </c>
      <c r="AG116" s="306">
        <f t="shared" ca="1" si="56"/>
        <v>-20.010845189675621</v>
      </c>
      <c r="AH116" s="304">
        <f t="shared" ca="1" si="57"/>
        <v>-10.494507860701733</v>
      </c>
    </row>
    <row r="117" spans="1:34" x14ac:dyDescent="0.2">
      <c r="A117" s="347">
        <f t="shared" ca="1" si="35"/>
        <v>0.1</v>
      </c>
      <c r="B117" s="304">
        <f t="shared" ca="1" si="36"/>
        <v>2.3000000000000016</v>
      </c>
      <c r="D117" s="306">
        <f t="shared" ca="1" si="37"/>
        <v>-2.4831991345115818</v>
      </c>
      <c r="E117" s="307">
        <f t="shared" ca="1" si="38"/>
        <v>-19.647695396345991</v>
      </c>
      <c r="F117" s="304">
        <f t="shared" ca="1" si="39"/>
        <v>19.803994857837004</v>
      </c>
      <c r="G117" s="306">
        <f t="shared" ca="1" si="40"/>
        <v>29.593130719580554</v>
      </c>
      <c r="H117" s="307">
        <f t="shared" ca="1" si="41"/>
        <v>116.25817014844819</v>
      </c>
      <c r="I117" s="304">
        <f t="shared" ca="1" si="42"/>
        <v>119.96547633403416</v>
      </c>
      <c r="J117" s="306">
        <f t="shared" ca="1" si="43"/>
        <v>176.66485560018222</v>
      </c>
      <c r="K117" s="307">
        <f t="shared" ca="1" si="44"/>
        <v>824.38711125739451</v>
      </c>
      <c r="L117" s="304">
        <f t="shared" ca="1" si="29"/>
        <v>843.10413378867088</v>
      </c>
      <c r="M117" s="306">
        <f t="shared" ca="1" si="45"/>
        <v>1.321543038682063</v>
      </c>
      <c r="N117" s="304">
        <f t="shared" ca="1" si="46"/>
        <v>75.718838561376302</v>
      </c>
      <c r="P117" s="310">
        <f t="shared" ca="1" si="47"/>
        <v>23</v>
      </c>
      <c r="Q117" s="304">
        <f t="shared" ca="1" si="48"/>
        <v>0</v>
      </c>
      <c r="R117" s="306">
        <f t="shared" ca="1" si="49"/>
        <v>0</v>
      </c>
      <c r="S117" s="307">
        <f t="shared" ca="1" si="50"/>
        <v>5.0810000000000022</v>
      </c>
      <c r="T117" s="304">
        <f t="shared" ca="1" si="30"/>
        <v>49.844610000000024</v>
      </c>
      <c r="U117" s="311">
        <f t="shared" ca="1" si="31"/>
        <v>0</v>
      </c>
      <c r="V117" s="306">
        <f t="shared" ca="1" si="32"/>
        <v>1.1280104265835145</v>
      </c>
      <c r="W117" s="304">
        <f t="shared" ca="1" si="33"/>
        <v>49.845862825457189</v>
      </c>
      <c r="Y117" s="314" t="str">
        <f t="shared" ca="1" si="51"/>
        <v/>
      </c>
      <c r="Z117" s="315" t="str">
        <f t="shared" ca="1" si="52"/>
        <v/>
      </c>
      <c r="AA117" s="316" t="str">
        <f t="shared" ca="1" si="53"/>
        <v/>
      </c>
      <c r="AC117" s="310" t="e">
        <f t="shared" ca="1" si="54"/>
        <v>#N/A</v>
      </c>
      <c r="AD117" s="323" t="e">
        <f t="shared" ca="1" si="55"/>
        <v>#N/A</v>
      </c>
      <c r="AE117" s="324">
        <f t="shared" ca="1" si="34"/>
        <v>824.38711125739451</v>
      </c>
      <c r="AG117" s="306">
        <f t="shared" ca="1" si="56"/>
        <v>-19.6579214257399</v>
      </c>
      <c r="AH117" s="304">
        <f t="shared" ca="1" si="57"/>
        <v>-10.146256878914814</v>
      </c>
    </row>
    <row r="118" spans="1:34" x14ac:dyDescent="0.2">
      <c r="A118" s="347">
        <f t="shared" ca="1" si="35"/>
        <v>0.1</v>
      </c>
      <c r="B118" s="304">
        <f t="shared" ca="1" si="36"/>
        <v>2.4000000000000017</v>
      </c>
      <c r="D118" s="306">
        <f t="shared" ca="1" si="37"/>
        <v>-2.4199954689306704</v>
      </c>
      <c r="E118" s="307">
        <f t="shared" ca="1" si="38"/>
        <v>-19.317079452031805</v>
      </c>
      <c r="F118" s="304">
        <f t="shared" ca="1" si="39"/>
        <v>19.468074805325625</v>
      </c>
      <c r="G118" s="306">
        <f t="shared" ca="1" si="40"/>
        <v>29.351131172687488</v>
      </c>
      <c r="H118" s="307">
        <f t="shared" ca="1" si="41"/>
        <v>114.326462203245</v>
      </c>
      <c r="I118" s="304">
        <f t="shared" ca="1" si="42"/>
        <v>118.03401569474079</v>
      </c>
      <c r="J118" s="306">
        <f t="shared" ca="1" si="43"/>
        <v>179.61206869479562</v>
      </c>
      <c r="K118" s="307">
        <f t="shared" ca="1" si="44"/>
        <v>835.91634287497914</v>
      </c>
      <c r="L118" s="304">
        <f t="shared" ca="1" si="29"/>
        <v>854.99510379083677</v>
      </c>
      <c r="M118" s="306">
        <f t="shared" ca="1" si="45"/>
        <v>1.3194928361825196</v>
      </c>
      <c r="N118" s="304">
        <f t="shared" ca="1" si="46"/>
        <v>75.601370611005294</v>
      </c>
      <c r="P118" s="310">
        <f t="shared" ca="1" si="47"/>
        <v>23</v>
      </c>
      <c r="Q118" s="304">
        <f t="shared" ca="1" si="48"/>
        <v>0</v>
      </c>
      <c r="R118" s="306">
        <f t="shared" ca="1" si="49"/>
        <v>0</v>
      </c>
      <c r="S118" s="307">
        <f t="shared" ca="1" si="50"/>
        <v>5.0810000000000022</v>
      </c>
      <c r="T118" s="304">
        <f t="shared" ca="1" si="30"/>
        <v>49.844610000000024</v>
      </c>
      <c r="U118" s="311">
        <f t="shared" ca="1" si="31"/>
        <v>0</v>
      </c>
      <c r="V118" s="306">
        <f t="shared" ca="1" si="32"/>
        <v>1.1267084247055914</v>
      </c>
      <c r="W118" s="304">
        <f t="shared" ca="1" si="33"/>
        <v>48.198036428420487</v>
      </c>
      <c r="Y118" s="314" t="str">
        <f t="shared" ca="1" si="51"/>
        <v/>
      </c>
      <c r="Z118" s="315" t="str">
        <f t="shared" ca="1" si="52"/>
        <v/>
      </c>
      <c r="AA118" s="316" t="str">
        <f t="shared" ca="1" si="53"/>
        <v/>
      </c>
      <c r="AC118" s="310" t="e">
        <f t="shared" ca="1" si="54"/>
        <v>#N/A</v>
      </c>
      <c r="AD118" s="323" t="e">
        <f t="shared" ca="1" si="55"/>
        <v>#N/A</v>
      </c>
      <c r="AE118" s="324">
        <f t="shared" ca="1" si="34"/>
        <v>835.91634287497914</v>
      </c>
      <c r="AG118" s="306">
        <f t="shared" ca="1" si="56"/>
        <v>-19.317087071831374</v>
      </c>
      <c r="AH118" s="304">
        <f t="shared" ca="1" si="57"/>
        <v>-9.810246570646953</v>
      </c>
    </row>
    <row r="119" spans="1:34" x14ac:dyDescent="0.2">
      <c r="A119" s="347">
        <f t="shared" ca="1" si="35"/>
        <v>0.1</v>
      </c>
      <c r="B119" s="304">
        <f t="shared" ca="1" si="36"/>
        <v>2.5000000000000018</v>
      </c>
      <c r="D119" s="306">
        <f t="shared" ca="1" si="37"/>
        <v>-2.3588363477041012</v>
      </c>
      <c r="E119" s="307">
        <f t="shared" ca="1" si="38"/>
        <v>-18.997973470691313</v>
      </c>
      <c r="F119" s="304">
        <f t="shared" ca="1" si="39"/>
        <v>19.14385292746319</v>
      </c>
      <c r="G119" s="306">
        <f t="shared" ca="1" si="40"/>
        <v>29.115247537917078</v>
      </c>
      <c r="H119" s="307">
        <f t="shared" ca="1" si="41"/>
        <v>112.42666485617588</v>
      </c>
      <c r="I119" s="304">
        <f t="shared" ca="1" si="42"/>
        <v>116.13549246409161</v>
      </c>
      <c r="J119" s="306">
        <f t="shared" ca="1" si="43"/>
        <v>182.53538763032586</v>
      </c>
      <c r="K119" s="307">
        <f t="shared" ca="1" si="44"/>
        <v>847.2539992279502</v>
      </c>
      <c r="L119" s="304">
        <f t="shared" ca="1" si="29"/>
        <v>866.69400998570927</v>
      </c>
      <c r="M119" s="306">
        <f t="shared" ca="1" si="45"/>
        <v>1.3173923393959943</v>
      </c>
      <c r="N119" s="304">
        <f t="shared" ca="1" si="46"/>
        <v>75.481021010256612</v>
      </c>
      <c r="P119" s="310">
        <f t="shared" ca="1" si="47"/>
        <v>23</v>
      </c>
      <c r="Q119" s="304">
        <f t="shared" ca="1" si="48"/>
        <v>0</v>
      </c>
      <c r="R119" s="306">
        <f t="shared" ca="1" si="49"/>
        <v>0</v>
      </c>
      <c r="S119" s="307">
        <f t="shared" ca="1" si="50"/>
        <v>5.0810000000000022</v>
      </c>
      <c r="T119" s="304">
        <f t="shared" ca="1" si="30"/>
        <v>49.844610000000024</v>
      </c>
      <c r="U119" s="311">
        <f t="shared" ca="1" si="31"/>
        <v>0</v>
      </c>
      <c r="V119" s="306">
        <f t="shared" ca="1" si="32"/>
        <v>1.1254294619240814</v>
      </c>
      <c r="W119" s="304">
        <f t="shared" ca="1" si="33"/>
        <v>46.607053780748778</v>
      </c>
      <c r="Y119" s="314" t="str">
        <f t="shared" ca="1" si="51"/>
        <v/>
      </c>
      <c r="Z119" s="315" t="str">
        <f t="shared" ca="1" si="52"/>
        <v/>
      </c>
      <c r="AA119" s="316" t="str">
        <f t="shared" ca="1" si="53"/>
        <v/>
      </c>
      <c r="AC119" s="310" t="e">
        <f t="shared" ca="1" si="54"/>
        <v>#N/A</v>
      </c>
      <c r="AD119" s="323" t="e">
        <f t="shared" ca="1" si="55"/>
        <v>#N/A</v>
      </c>
      <c r="AE119" s="324">
        <f t="shared" ca="1" si="34"/>
        <v>847.2539992279502</v>
      </c>
      <c r="AG119" s="306">
        <f t="shared" ca="1" si="56"/>
        <v>-18.987794304887558</v>
      </c>
      <c r="AH119" s="304">
        <f t="shared" ca="1" si="57"/>
        <v>-9.4859351364732269</v>
      </c>
    </row>
    <row r="120" spans="1:34" x14ac:dyDescent="0.2">
      <c r="A120" s="347">
        <f t="shared" ca="1" si="35"/>
        <v>0.1</v>
      </c>
      <c r="B120" s="304">
        <f t="shared" ca="1" si="36"/>
        <v>2.6000000000000019</v>
      </c>
      <c r="D120" s="306">
        <f t="shared" ca="1" si="37"/>
        <v>-2.2996300567684322</v>
      </c>
      <c r="E120" s="307">
        <f t="shared" ca="1" si="38"/>
        <v>-18.689874277173644</v>
      </c>
      <c r="F120" s="304">
        <f t="shared" ca="1" si="39"/>
        <v>18.830817796754069</v>
      </c>
      <c r="G120" s="306">
        <f t="shared" ca="1" si="40"/>
        <v>28.885284532240235</v>
      </c>
      <c r="H120" s="307">
        <f t="shared" ca="1" si="41"/>
        <v>110.5576774284585</v>
      </c>
      <c r="I120" s="304">
        <f t="shared" ca="1" si="42"/>
        <v>114.26880458324381</v>
      </c>
      <c r="J120" s="306">
        <f t="shared" ca="1" si="43"/>
        <v>185.43541423383371</v>
      </c>
      <c r="K120" s="307">
        <f t="shared" ca="1" si="44"/>
        <v>858.40321634218196</v>
      </c>
      <c r="L120" s="304">
        <f t="shared" ca="1" si="29"/>
        <v>878.20406209415603</v>
      </c>
      <c r="M120" s="306">
        <f t="shared" ca="1" si="45"/>
        <v>1.3152400672779587</v>
      </c>
      <c r="N120" s="304">
        <f t="shared" ca="1" si="46"/>
        <v>75.357704901529488</v>
      </c>
      <c r="P120" s="310">
        <f t="shared" ca="1" si="47"/>
        <v>23</v>
      </c>
      <c r="Q120" s="304">
        <f t="shared" ca="1" si="48"/>
        <v>0</v>
      </c>
      <c r="R120" s="306">
        <f t="shared" ca="1" si="49"/>
        <v>0</v>
      </c>
      <c r="S120" s="307">
        <f t="shared" ca="1" si="50"/>
        <v>5.0810000000000022</v>
      </c>
      <c r="T120" s="304">
        <f t="shared" ca="1" si="30"/>
        <v>49.844610000000024</v>
      </c>
      <c r="U120" s="311">
        <f t="shared" ca="1" si="31"/>
        <v>0</v>
      </c>
      <c r="V120" s="306">
        <f t="shared" ca="1" si="32"/>
        <v>1.1241731122356184</v>
      </c>
      <c r="W120" s="304">
        <f t="shared" ca="1" si="33"/>
        <v>45.07046100462285</v>
      </c>
      <c r="Y120" s="314" t="str">
        <f t="shared" ca="1" si="51"/>
        <v/>
      </c>
      <c r="Z120" s="315" t="str">
        <f t="shared" ca="1" si="52"/>
        <v/>
      </c>
      <c r="AA120" s="316" t="str">
        <f t="shared" ca="1" si="53"/>
        <v/>
      </c>
      <c r="AC120" s="310" t="e">
        <f t="shared" ca="1" si="54"/>
        <v>#N/A</v>
      </c>
      <c r="AD120" s="323" t="e">
        <f t="shared" ca="1" si="55"/>
        <v>#N/A</v>
      </c>
      <c r="AE120" s="324">
        <f t="shared" ca="1" si="34"/>
        <v>858.40321634218196</v>
      </c>
      <c r="AG120" s="306">
        <f t="shared" ca="1" si="56"/>
        <v>-18.669525430244363</v>
      </c>
      <c r="AH120" s="304">
        <f t="shared" ca="1" si="57"/>
        <v>-9.1728112144752529</v>
      </c>
    </row>
    <row r="121" spans="1:34" x14ac:dyDescent="0.2">
      <c r="A121" s="347">
        <f t="shared" ca="1" si="35"/>
        <v>0.1</v>
      </c>
      <c r="B121" s="304">
        <f t="shared" ca="1" si="36"/>
        <v>2.700000000000002</v>
      </c>
      <c r="D121" s="306">
        <f t="shared" ca="1" si="37"/>
        <v>-2.2422899540971488</v>
      </c>
      <c r="E121" s="307">
        <f t="shared" ca="1" si="38"/>
        <v>-18.392306647159735</v>
      </c>
      <c r="F121" s="304">
        <f t="shared" ca="1" si="39"/>
        <v>18.528486393696632</v>
      </c>
      <c r="G121" s="306">
        <f t="shared" ca="1" si="40"/>
        <v>28.661055536830521</v>
      </c>
      <c r="H121" s="307">
        <f t="shared" ca="1" si="41"/>
        <v>108.71844676374253</v>
      </c>
      <c r="I121" s="304">
        <f t="shared" ca="1" si="42"/>
        <v>112.43289897181342</v>
      </c>
      <c r="J121" s="306">
        <f t="shared" ca="1" si="43"/>
        <v>188.31273123728724</v>
      </c>
      <c r="K121" s="307">
        <f t="shared" ca="1" si="44"/>
        <v>869.36702255179205</v>
      </c>
      <c r="L121" s="304">
        <f t="shared" ca="1" si="29"/>
        <v>889.52836078824089</v>
      </c>
      <c r="M121" s="306">
        <f t="shared" ca="1" si="45"/>
        <v>1.3130344766044659</v>
      </c>
      <c r="N121" s="304">
        <f t="shared" ca="1" si="46"/>
        <v>75.231333864604935</v>
      </c>
      <c r="P121" s="310">
        <f t="shared" ca="1" si="47"/>
        <v>23</v>
      </c>
      <c r="Q121" s="304">
        <f t="shared" ca="1" si="48"/>
        <v>0</v>
      </c>
      <c r="R121" s="306">
        <f t="shared" ca="1" si="49"/>
        <v>0</v>
      </c>
      <c r="S121" s="307">
        <f t="shared" ca="1" si="50"/>
        <v>5.0810000000000022</v>
      </c>
      <c r="T121" s="304">
        <f t="shared" ca="1" si="30"/>
        <v>49.844610000000024</v>
      </c>
      <c r="U121" s="311">
        <f t="shared" ca="1" si="31"/>
        <v>0</v>
      </c>
      <c r="V121" s="306">
        <f t="shared" ca="1" si="32"/>
        <v>1.1229389646580927</v>
      </c>
      <c r="W121" s="304">
        <f t="shared" ca="1" si="33"/>
        <v>43.585939069430587</v>
      </c>
      <c r="Y121" s="314" t="str">
        <f t="shared" ca="1" si="51"/>
        <v/>
      </c>
      <c r="Z121" s="315" t="str">
        <f t="shared" ca="1" si="52"/>
        <v/>
      </c>
      <c r="AA121" s="316" t="str">
        <f t="shared" ca="1" si="53"/>
        <v/>
      </c>
      <c r="AC121" s="310" t="e">
        <f t="shared" ca="1" si="54"/>
        <v>#N/A</v>
      </c>
      <c r="AD121" s="323" t="e">
        <f t="shared" ca="1" si="55"/>
        <v>#N/A</v>
      </c>
      <c r="AE121" s="324">
        <f t="shared" ca="1" si="34"/>
        <v>869.36702255179205</v>
      </c>
      <c r="AG121" s="306">
        <f t="shared" ca="1" si="56"/>
        <v>-18.361790835584998</v>
      </c>
      <c r="AH121" s="304">
        <f t="shared" ca="1" si="57"/>
        <v>-8.8703918529074652</v>
      </c>
    </row>
    <row r="122" spans="1:34" x14ac:dyDescent="0.2">
      <c r="A122" s="347">
        <f t="shared" ca="1" si="35"/>
        <v>0.1</v>
      </c>
      <c r="B122" s="304">
        <f t="shared" ca="1" si="36"/>
        <v>2.800000000000002</v>
      </c>
      <c r="D122" s="306">
        <f t="shared" ca="1" si="37"/>
        <v>-2.1867341356934262</v>
      </c>
      <c r="E122" s="307">
        <f t="shared" ca="1" si="38"/>
        <v>-18.104821466443958</v>
      </c>
      <c r="F122" s="304">
        <f t="shared" ca="1" si="39"/>
        <v>18.236402235967951</v>
      </c>
      <c r="G122" s="306">
        <f t="shared" ca="1" si="40"/>
        <v>28.442382123261179</v>
      </c>
      <c r="H122" s="307">
        <f t="shared" ca="1" si="41"/>
        <v>106.90796461709814</v>
      </c>
      <c r="I122" s="304">
        <f t="shared" ca="1" si="42"/>
        <v>110.62676890977299</v>
      </c>
      <c r="J122" s="306">
        <f t="shared" ca="1" si="43"/>
        <v>191.16790312029181</v>
      </c>
      <c r="K122" s="307">
        <f t="shared" ca="1" si="44"/>
        <v>880.14834312083406</v>
      </c>
      <c r="L122" s="304">
        <f t="shared" ca="1" si="29"/>
        <v>900.66990239585493</v>
      </c>
      <c r="M122" s="306">
        <f t="shared" ca="1" si="45"/>
        <v>1.3107739588564142</v>
      </c>
      <c r="N122" s="304">
        <f t="shared" ca="1" si="46"/>
        <v>75.101815738127144</v>
      </c>
      <c r="P122" s="310">
        <f t="shared" ca="1" si="47"/>
        <v>23</v>
      </c>
      <c r="Q122" s="304">
        <f t="shared" ca="1" si="48"/>
        <v>0</v>
      </c>
      <c r="R122" s="306">
        <f t="shared" ca="1" si="49"/>
        <v>0</v>
      </c>
      <c r="S122" s="307">
        <f t="shared" ca="1" si="50"/>
        <v>5.0810000000000022</v>
      </c>
      <c r="T122" s="304">
        <f t="shared" ca="1" si="30"/>
        <v>49.844610000000024</v>
      </c>
      <c r="U122" s="311">
        <f t="shared" ca="1" si="31"/>
        <v>0</v>
      </c>
      <c r="V122" s="306">
        <f t="shared" ca="1" si="32"/>
        <v>1.1217266225694</v>
      </c>
      <c r="W122" s="304">
        <f t="shared" ca="1" si="33"/>
        <v>42.151295013204006</v>
      </c>
      <c r="Y122" s="314" t="str">
        <f t="shared" ca="1" si="51"/>
        <v/>
      </c>
      <c r="Z122" s="315" t="str">
        <f t="shared" ca="1" si="52"/>
        <v/>
      </c>
      <c r="AA122" s="316" t="str">
        <f t="shared" ca="1" si="53"/>
        <v/>
      </c>
      <c r="AC122" s="310" t="e">
        <f t="shared" ca="1" si="54"/>
        <v>#N/A</v>
      </c>
      <c r="AD122" s="323" t="e">
        <f t="shared" ca="1" si="55"/>
        <v>#N/A</v>
      </c>
      <c r="AE122" s="324">
        <f t="shared" ca="1" si="34"/>
        <v>880.14834312083406</v>
      </c>
      <c r="AG122" s="306">
        <f t="shared" ca="1" si="56"/>
        <v>-18.064127100228987</v>
      </c>
      <c r="AH122" s="304">
        <f t="shared" ca="1" si="57"/>
        <v>-8.5782206395257958</v>
      </c>
    </row>
    <row r="123" spans="1:34" x14ac:dyDescent="0.2">
      <c r="A123" s="347">
        <f t="shared" ca="1" si="35"/>
        <v>0.1</v>
      </c>
      <c r="B123" s="304">
        <f t="shared" ca="1" si="36"/>
        <v>2.9000000000000021</v>
      </c>
      <c r="D123" s="306">
        <f t="shared" ca="1" si="37"/>
        <v>-2.1328851271472069</v>
      </c>
      <c r="E123" s="307">
        <f t="shared" ca="1" si="38"/>
        <v>-17.826994030851715</v>
      </c>
      <c r="F123" s="304">
        <f t="shared" ca="1" si="39"/>
        <v>17.954133650544893</v>
      </c>
      <c r="G123" s="306">
        <f t="shared" ca="1" si="40"/>
        <v>28.22909361054646</v>
      </c>
      <c r="H123" s="307">
        <f t="shared" ca="1" si="41"/>
        <v>105.12526521401297</v>
      </c>
      <c r="I123" s="304">
        <f t="shared" ca="1" si="42"/>
        <v>108.84945159434457</v>
      </c>
      <c r="J123" s="306">
        <f t="shared" ca="1" si="43"/>
        <v>194.00147690698219</v>
      </c>
      <c r="K123" s="307">
        <f t="shared" ca="1" si="44"/>
        <v>890.7500046123896</v>
      </c>
      <c r="L123" s="304">
        <f t="shared" ca="1" si="29"/>
        <v>911.63158334881234</v>
      </c>
      <c r="M123" s="306">
        <f t="shared" ca="1" si="45"/>
        <v>1.3084568369160801</v>
      </c>
      <c r="N123" s="304">
        <f t="shared" ca="1" si="46"/>
        <v>74.969054430328839</v>
      </c>
      <c r="P123" s="310">
        <f t="shared" ca="1" si="47"/>
        <v>23</v>
      </c>
      <c r="Q123" s="304">
        <f t="shared" ca="1" si="48"/>
        <v>0</v>
      </c>
      <c r="R123" s="306">
        <f t="shared" ca="1" si="49"/>
        <v>0</v>
      </c>
      <c r="S123" s="307">
        <f t="shared" ca="1" si="50"/>
        <v>5.0810000000000022</v>
      </c>
      <c r="T123" s="304">
        <f t="shared" ca="1" si="30"/>
        <v>49.844610000000024</v>
      </c>
      <c r="U123" s="311">
        <f t="shared" ca="1" si="31"/>
        <v>0</v>
      </c>
      <c r="V123" s="306">
        <f t="shared" ca="1" si="32"/>
        <v>1.1205357030830141</v>
      </c>
      <c r="W123" s="304">
        <f t="shared" ca="1" si="33"/>
        <v>40.764453827497157</v>
      </c>
      <c r="Y123" s="314" t="str">
        <f t="shared" ca="1" si="51"/>
        <v/>
      </c>
      <c r="Z123" s="315" t="str">
        <f t="shared" ca="1" si="52"/>
        <v/>
      </c>
      <c r="AA123" s="316" t="str">
        <f t="shared" ca="1" si="53"/>
        <v/>
      </c>
      <c r="AC123" s="310" t="e">
        <f t="shared" ca="1" si="54"/>
        <v>#N/A</v>
      </c>
      <c r="AD123" s="323" t="e">
        <f t="shared" ca="1" si="55"/>
        <v>#N/A</v>
      </c>
      <c r="AE123" s="324">
        <f t="shared" ca="1" si="34"/>
        <v>890.7500046123896</v>
      </c>
      <c r="AG123" s="306">
        <f t="shared" ca="1" si="56"/>
        <v>-17.776095245941242</v>
      </c>
      <c r="AH123" s="304">
        <f t="shared" ca="1" si="57"/>
        <v>-8.2958659738641973</v>
      </c>
    </row>
    <row r="124" spans="1:34" x14ac:dyDescent="0.2">
      <c r="A124" s="347">
        <f t="shared" ca="1" si="35"/>
        <v>0.1</v>
      </c>
      <c r="B124" s="304">
        <f t="shared" ca="1" si="36"/>
        <v>3.0000000000000022</v>
      </c>
      <c r="D124" s="306">
        <f t="shared" ca="1" si="37"/>
        <v>-2.0806695985471184</v>
      </c>
      <c r="E124" s="307">
        <f t="shared" ca="1" si="38"/>
        <v>-17.558422474616094</v>
      </c>
      <c r="F124" s="304">
        <f t="shared" ca="1" si="39"/>
        <v>17.681272176385438</v>
      </c>
      <c r="G124" s="306">
        <f t="shared" ca="1" si="40"/>
        <v>28.021026650691748</v>
      </c>
      <c r="H124" s="307">
        <f t="shared" ca="1" si="41"/>
        <v>103.36942296655135</v>
      </c>
      <c r="I124" s="304">
        <f t="shared" ca="1" si="42"/>
        <v>107.10002585899115</v>
      </c>
      <c r="J124" s="306">
        <f t="shared" ca="1" si="43"/>
        <v>196.81398292004411</v>
      </c>
      <c r="K124" s="307">
        <f t="shared" ca="1" si="44"/>
        <v>901.17473902141785</v>
      </c>
      <c r="L124" s="304">
        <f t="shared" ca="1" si="29"/>
        <v>922.41620439103951</v>
      </c>
      <c r="M124" s="306">
        <f t="shared" ca="1" si="45"/>
        <v>1.3060813615630782</v>
      </c>
      <c r="N124" s="304">
        <f t="shared" ca="1" si="46"/>
        <v>74.832949718264487</v>
      </c>
      <c r="P124" s="310">
        <f t="shared" ca="1" si="47"/>
        <v>23</v>
      </c>
      <c r="Q124" s="304">
        <f t="shared" ca="1" si="48"/>
        <v>0</v>
      </c>
      <c r="R124" s="306">
        <f t="shared" ca="1" si="49"/>
        <v>0</v>
      </c>
      <c r="S124" s="307">
        <f t="shared" ca="1" si="50"/>
        <v>5.0810000000000022</v>
      </c>
      <c r="T124" s="304">
        <f t="shared" ca="1" si="30"/>
        <v>49.844610000000024</v>
      </c>
      <c r="U124" s="311">
        <f t="shared" ca="1" si="31"/>
        <v>0</v>
      </c>
      <c r="V124" s="306">
        <f t="shared" ca="1" si="32"/>
        <v>1.1193658364579635</v>
      </c>
      <c r="W124" s="304">
        <f t="shared" ca="1" si="33"/>
        <v>39.423450948899706</v>
      </c>
      <c r="Y124" s="314" t="str">
        <f t="shared" ca="1" si="51"/>
        <v/>
      </c>
      <c r="Z124" s="315" t="str">
        <f t="shared" ca="1" si="52"/>
        <v/>
      </c>
      <c r="AA124" s="316" t="str">
        <f t="shared" ca="1" si="53"/>
        <v/>
      </c>
      <c r="AC124" s="310">
        <f t="shared" ca="1" si="54"/>
        <v>3.0000000000000022</v>
      </c>
      <c r="AD124" s="323">
        <f t="shared" ca="1" si="55"/>
        <v>196.81398292004411</v>
      </c>
      <c r="AE124" s="324">
        <f t="shared" ca="1" si="34"/>
        <v>901.17473902141785</v>
      </c>
      <c r="AG124" s="306">
        <f t="shared" ca="1" si="56"/>
        <v>-17.497279116771061</v>
      </c>
      <c r="AH124" s="304">
        <f t="shared" ca="1" si="57"/>
        <v>-8.0229194700840658</v>
      </c>
    </row>
    <row r="125" spans="1:34" x14ac:dyDescent="0.2">
      <c r="A125" s="347">
        <f t="shared" ca="1" si="35"/>
        <v>0.1</v>
      </c>
      <c r="B125" s="304">
        <f t="shared" ca="1" si="36"/>
        <v>3.1000000000000023</v>
      </c>
      <c r="D125" s="306">
        <f t="shared" ca="1" si="37"/>
        <v>-2.0300181007514402</v>
      </c>
      <c r="E125" s="307">
        <f t="shared" ca="1" si="38"/>
        <v>-17.298726316212633</v>
      </c>
      <c r="F125" s="304">
        <f t="shared" ca="1" si="39"/>
        <v>17.417431086489362</v>
      </c>
      <c r="G125" s="306">
        <f t="shared" ca="1" si="40"/>
        <v>27.818024840616605</v>
      </c>
      <c r="H125" s="307">
        <f t="shared" ca="1" si="41"/>
        <v>101.63955033493009</v>
      </c>
      <c r="I125" s="304">
        <f t="shared" ca="1" si="42"/>
        <v>105.37761004274083</v>
      </c>
      <c r="J125" s="306">
        <f t="shared" ca="1" si="43"/>
        <v>199.60593549460953</v>
      </c>
      <c r="K125" s="307">
        <f t="shared" ca="1" si="44"/>
        <v>911.42518768649188</v>
      </c>
      <c r="L125" s="304">
        <f t="shared" ca="1" si="29"/>
        <v>933.0264745622361</v>
      </c>
      <c r="M125" s="306">
        <f t="shared" ca="1" si="45"/>
        <v>1.3036457077559258</v>
      </c>
      <c r="N125" s="304">
        <f t="shared" ca="1" si="46"/>
        <v>74.693397034759684</v>
      </c>
      <c r="P125" s="310">
        <f t="shared" ca="1" si="47"/>
        <v>23</v>
      </c>
      <c r="Q125" s="304">
        <f t="shared" ca="1" si="48"/>
        <v>0</v>
      </c>
      <c r="R125" s="306">
        <f t="shared" ca="1" si="49"/>
        <v>0</v>
      </c>
      <c r="S125" s="307">
        <f t="shared" ca="1" si="50"/>
        <v>5.0810000000000022</v>
      </c>
      <c r="T125" s="304">
        <f t="shared" ca="1" si="30"/>
        <v>49.844610000000024</v>
      </c>
      <c r="U125" s="311">
        <f t="shared" ca="1" si="31"/>
        <v>0</v>
      </c>
      <c r="V125" s="306">
        <f t="shared" ca="1" si="32"/>
        <v>1.1182166655409609</v>
      </c>
      <c r="W125" s="304">
        <f t="shared" ca="1" si="33"/>
        <v>38.126425305807921</v>
      </c>
      <c r="Y125" s="314" t="str">
        <f t="shared" ca="1" si="51"/>
        <v/>
      </c>
      <c r="Z125" s="315" t="str">
        <f t="shared" ca="1" si="52"/>
        <v/>
      </c>
      <c r="AA125" s="316" t="str">
        <f t="shared" ca="1" si="53"/>
        <v/>
      </c>
      <c r="AC125" s="310" t="e">
        <f t="shared" ca="1" si="54"/>
        <v>#N/A</v>
      </c>
      <c r="AD125" s="323" t="e">
        <f t="shared" ca="1" si="55"/>
        <v>#N/A</v>
      </c>
      <c r="AE125" s="324">
        <f t="shared" ca="1" si="34"/>
        <v>911.42518768649188</v>
      </c>
      <c r="AG125" s="306">
        <f t="shared" ca="1" si="56"/>
        <v>-17.227283876615857</v>
      </c>
      <c r="AH125" s="304">
        <f t="shared" ca="1" si="57"/>
        <v>-7.7589944792166285</v>
      </c>
    </row>
    <row r="126" spans="1:34" x14ac:dyDescent="0.2">
      <c r="A126" s="347">
        <f t="shared" ca="1" si="35"/>
        <v>0.1</v>
      </c>
      <c r="B126" s="304">
        <f t="shared" ca="1" si="36"/>
        <v>3.2000000000000024</v>
      </c>
      <c r="D126" s="306">
        <f t="shared" ca="1" si="37"/>
        <v>-1.9808648212133586</v>
      </c>
      <c r="E126" s="307">
        <f t="shared" ca="1" si="38"/>
        <v>-17.047545111701929</v>
      </c>
      <c r="F126" s="304">
        <f t="shared" ca="1" si="39"/>
        <v>17.162244019225252</v>
      </c>
      <c r="G126" s="306">
        <f t="shared" ca="1" si="40"/>
        <v>27.619938358495268</v>
      </c>
      <c r="H126" s="307">
        <f t="shared" ca="1" si="41"/>
        <v>99.934795823759899</v>
      </c>
      <c r="I126" s="304">
        <f t="shared" ca="1" si="42"/>
        <v>103.68135999910329</v>
      </c>
      <c r="J126" s="306">
        <f t="shared" ca="1" si="43"/>
        <v>202.37783365456511</v>
      </c>
      <c r="K126" s="307">
        <f t="shared" ca="1" si="44"/>
        <v>921.50390499442642</v>
      </c>
      <c r="L126" s="304">
        <f t="shared" ca="1" si="29"/>
        <v>943.46501497124507</v>
      </c>
      <c r="M126" s="306">
        <f t="shared" ca="1" si="45"/>
        <v>1.3011479706843145</v>
      </c>
      <c r="N126" s="304">
        <f t="shared" ca="1" si="46"/>
        <v>74.550287242222993</v>
      </c>
      <c r="P126" s="310">
        <f t="shared" ca="1" si="47"/>
        <v>23</v>
      </c>
      <c r="Q126" s="304">
        <f t="shared" ca="1" si="48"/>
        <v>0</v>
      </c>
      <c r="R126" s="306">
        <f t="shared" ca="1" si="49"/>
        <v>0</v>
      </c>
      <c r="S126" s="307">
        <f t="shared" ca="1" si="50"/>
        <v>5.0810000000000022</v>
      </c>
      <c r="T126" s="304">
        <f t="shared" ca="1" si="30"/>
        <v>49.844610000000024</v>
      </c>
      <c r="U126" s="311">
        <f t="shared" ca="1" si="31"/>
        <v>0</v>
      </c>
      <c r="V126" s="306">
        <f t="shared" ca="1" si="32"/>
        <v>1.1170878452386308</v>
      </c>
      <c r="W126" s="304">
        <f t="shared" ca="1" si="33"/>
        <v>36.871612873931696</v>
      </c>
      <c r="Y126" s="314" t="str">
        <f t="shared" ca="1" si="51"/>
        <v/>
      </c>
      <c r="Z126" s="315" t="str">
        <f t="shared" ca="1" si="52"/>
        <v/>
      </c>
      <c r="AA126" s="316" t="str">
        <f t="shared" ca="1" si="53"/>
        <v/>
      </c>
      <c r="AC126" s="310" t="e">
        <f t="shared" ca="1" si="54"/>
        <v>#N/A</v>
      </c>
      <c r="AD126" s="323" t="e">
        <f t="shared" ca="1" si="55"/>
        <v>#N/A</v>
      </c>
      <c r="AE126" s="324">
        <f t="shared" ca="1" si="34"/>
        <v>921.50390499442642</v>
      </c>
      <c r="AG126" s="306">
        <f t="shared" ca="1" si="56"/>
        <v>-16.965734614261102</v>
      </c>
      <c r="AH126" s="304">
        <f t="shared" ca="1" si="57"/>
        <v>-7.5037247206864599</v>
      </c>
    </row>
    <row r="127" spans="1:34" x14ac:dyDescent="0.2">
      <c r="A127" s="347">
        <f t="shared" ca="1" si="35"/>
        <v>0.1</v>
      </c>
      <c r="B127" s="304">
        <f t="shared" ca="1" si="36"/>
        <v>3.3000000000000025</v>
      </c>
      <c r="D127" s="306">
        <f t="shared" ca="1" si="37"/>
        <v>-1.9331473577268086</v>
      </c>
      <c r="E127" s="307">
        <f t="shared" ca="1" si="38"/>
        <v>-16.80453720657016</v>
      </c>
      <c r="F127" s="304">
        <f t="shared" ca="1" si="39"/>
        <v>16.915363709766545</v>
      </c>
      <c r="G127" s="306">
        <f t="shared" ca="1" si="40"/>
        <v>27.426623622722587</v>
      </c>
      <c r="H127" s="307">
        <f t="shared" ca="1" si="41"/>
        <v>98.254342103102886</v>
      </c>
      <c r="I127" s="304">
        <f t="shared" ca="1" si="42"/>
        <v>102.01046723476989</v>
      </c>
      <c r="J127" s="306">
        <f t="shared" ca="1" si="43"/>
        <v>205.130161753626</v>
      </c>
      <c r="K127" s="307">
        <f t="shared" ca="1" si="44"/>
        <v>931.41336189076958</v>
      </c>
      <c r="L127" s="304">
        <f t="shared" ca="1" si="29"/>
        <v>953.73436237231931</v>
      </c>
      <c r="M127" s="306">
        <f t="shared" ca="1" si="45"/>
        <v>1.2985861615760528</v>
      </c>
      <c r="N127" s="304">
        <f t="shared" ca="1" si="46"/>
        <v>74.403506392401411</v>
      </c>
      <c r="P127" s="310">
        <f t="shared" ca="1" si="47"/>
        <v>23</v>
      </c>
      <c r="Q127" s="304">
        <f t="shared" ca="1" si="48"/>
        <v>0</v>
      </c>
      <c r="R127" s="306">
        <f t="shared" ca="1" si="49"/>
        <v>0</v>
      </c>
      <c r="S127" s="307">
        <f t="shared" ca="1" si="50"/>
        <v>5.0810000000000022</v>
      </c>
      <c r="T127" s="304">
        <f t="shared" ca="1" si="30"/>
        <v>49.844610000000024</v>
      </c>
      <c r="U127" s="311">
        <f t="shared" ca="1" si="31"/>
        <v>0</v>
      </c>
      <c r="V127" s="306">
        <f t="shared" ca="1" si="32"/>
        <v>1.1159790420179132</v>
      </c>
      <c r="W127" s="304">
        <f t="shared" ca="1" si="33"/>
        <v>35.657340698366113</v>
      </c>
      <c r="Y127" s="314" t="str">
        <f t="shared" ca="1" si="51"/>
        <v/>
      </c>
      <c r="Z127" s="315" t="str">
        <f t="shared" ca="1" si="52"/>
        <v/>
      </c>
      <c r="AA127" s="316" t="str">
        <f t="shared" ca="1" si="53"/>
        <v/>
      </c>
      <c r="AC127" s="310" t="e">
        <f t="shared" ca="1" si="54"/>
        <v>#N/A</v>
      </c>
      <c r="AD127" s="323" t="e">
        <f t="shared" ca="1" si="55"/>
        <v>#N/A</v>
      </c>
      <c r="AE127" s="324">
        <f t="shared" ca="1" si="34"/>
        <v>931.41336189076958</v>
      </c>
      <c r="AG127" s="306">
        <f t="shared" ca="1" si="56"/>
        <v>-16.712275046591344</v>
      </c>
      <c r="AH127" s="304">
        <f t="shared" ca="1" si="57"/>
        <v>-7.2567630139601809</v>
      </c>
    </row>
    <row r="128" spans="1:34" x14ac:dyDescent="0.2">
      <c r="A128" s="347">
        <f t="shared" ca="1" si="35"/>
        <v>0.1</v>
      </c>
      <c r="B128" s="304">
        <f t="shared" ca="1" si="36"/>
        <v>3.4000000000000026</v>
      </c>
      <c r="D128" s="306">
        <f t="shared" ca="1" si="37"/>
        <v>-1.8868065086123198</v>
      </c>
      <c r="E128" s="307">
        <f t="shared" ca="1" si="38"/>
        <v>-16.569378577899961</v>
      </c>
      <c r="F128" s="304">
        <f t="shared" ca="1" si="39"/>
        <v>16.676460813335421</v>
      </c>
      <c r="G128" s="306">
        <f t="shared" ca="1" si="40"/>
        <v>27.237942971861354</v>
      </c>
      <c r="H128" s="307">
        <f t="shared" ca="1" si="41"/>
        <v>96.597404245312887</v>
      </c>
      <c r="I128" s="304">
        <f t="shared" ca="1" si="42"/>
        <v>100.36415716913466</v>
      </c>
      <c r="J128" s="306">
        <f t="shared" ca="1" si="43"/>
        <v>207.8633900833552</v>
      </c>
      <c r="K128" s="307">
        <f t="shared" ca="1" si="44"/>
        <v>941.15594920819035</v>
      </c>
      <c r="L128" s="304">
        <f t="shared" ca="1" si="29"/>
        <v>963.83697255651839</v>
      </c>
      <c r="M128" s="306">
        <f t="shared" ca="1" si="45"/>
        <v>1.295958203241379</v>
      </c>
      <c r="N128" s="304">
        <f t="shared" ca="1" si="46"/>
        <v>74.252935471088378</v>
      </c>
      <c r="P128" s="310">
        <f t="shared" ca="1" si="47"/>
        <v>23</v>
      </c>
      <c r="Q128" s="304">
        <f t="shared" ca="1" si="48"/>
        <v>0</v>
      </c>
      <c r="R128" s="306">
        <f t="shared" ca="1" si="49"/>
        <v>0</v>
      </c>
      <c r="S128" s="307">
        <f t="shared" ca="1" si="50"/>
        <v>5.0810000000000022</v>
      </c>
      <c r="T128" s="304">
        <f t="shared" ca="1" si="30"/>
        <v>49.844610000000024</v>
      </c>
      <c r="U128" s="311">
        <f t="shared" ca="1" si="31"/>
        <v>0</v>
      </c>
      <c r="V128" s="306">
        <f t="shared" ca="1" si="32"/>
        <v>1.1148899334328652</v>
      </c>
      <c r="W128" s="304">
        <f t="shared" ca="1" si="33"/>
        <v>34.482021343958031</v>
      </c>
      <c r="Y128" s="314" t="str">
        <f t="shared" ca="1" si="51"/>
        <v/>
      </c>
      <c r="Z128" s="315" t="str">
        <f t="shared" ca="1" si="52"/>
        <v/>
      </c>
      <c r="AA128" s="316" t="str">
        <f t="shared" ca="1" si="53"/>
        <v/>
      </c>
      <c r="AC128" s="310" t="e">
        <f t="shared" ca="1" si="54"/>
        <v>#N/A</v>
      </c>
      <c r="AD128" s="323" t="e">
        <f t="shared" ca="1" si="55"/>
        <v>#N/A</v>
      </c>
      <c r="AE128" s="324">
        <f t="shared" ca="1" si="34"/>
        <v>941.15594920819035</v>
      </c>
      <c r="AG128" s="306">
        <f t="shared" ca="1" si="56"/>
        <v>-16.466566311509645</v>
      </c>
      <c r="AH128" s="304">
        <f t="shared" ca="1" si="57"/>
        <v>-7.0177801020204873</v>
      </c>
    </row>
    <row r="129" spans="1:34" x14ac:dyDescent="0.2">
      <c r="A129" s="347">
        <f t="shared" ca="1" si="35"/>
        <v>0.1</v>
      </c>
      <c r="B129" s="304">
        <f t="shared" ca="1" si="36"/>
        <v>3.5000000000000027</v>
      </c>
      <c r="D129" s="306">
        <f t="shared" ca="1" si="37"/>
        <v>-1.8417860779998128</v>
      </c>
      <c r="E129" s="307">
        <f t="shared" ca="1" si="38"/>
        <v>-16.341761759459303</v>
      </c>
      <c r="F129" s="304">
        <f t="shared" ca="1" si="39"/>
        <v>16.445222812721035</v>
      </c>
      <c r="G129" s="306">
        <f t="shared" ca="1" si="40"/>
        <v>27.053764364061372</v>
      </c>
      <c r="H129" s="307">
        <f t="shared" ca="1" si="41"/>
        <v>94.963228069366963</v>
      </c>
      <c r="I129" s="304">
        <f t="shared" ca="1" si="42"/>
        <v>98.741687506446652</v>
      </c>
      <c r="J129" s="306">
        <f t="shared" ca="1" si="43"/>
        <v>210.57797545015134</v>
      </c>
      <c r="K129" s="307">
        <f t="shared" ca="1" si="44"/>
        <v>950.7339808239243</v>
      </c>
      <c r="L129" s="304">
        <f t="shared" ca="1" si="29"/>
        <v>973.77522356958264</v>
      </c>
      <c r="M129" s="306">
        <f t="shared" ca="1" si="45"/>
        <v>1.2932619253360043</v>
      </c>
      <c r="N129" s="304">
        <f t="shared" ca="1" si="46"/>
        <v>74.098450126716031</v>
      </c>
      <c r="P129" s="310">
        <f t="shared" ca="1" si="47"/>
        <v>23</v>
      </c>
      <c r="Q129" s="304">
        <f t="shared" ca="1" si="48"/>
        <v>0</v>
      </c>
      <c r="R129" s="306">
        <f t="shared" ca="1" si="49"/>
        <v>0</v>
      </c>
      <c r="S129" s="307">
        <f t="shared" ca="1" si="50"/>
        <v>5.0810000000000022</v>
      </c>
      <c r="T129" s="304">
        <f t="shared" ca="1" si="30"/>
        <v>49.844610000000024</v>
      </c>
      <c r="U129" s="311">
        <f t="shared" ca="1" si="31"/>
        <v>0</v>
      </c>
      <c r="V129" s="306">
        <f t="shared" ca="1" si="32"/>
        <v>1.1138202076762274</v>
      </c>
      <c r="W129" s="304">
        <f t="shared" ca="1" si="33"/>
        <v>33.344147739203763</v>
      </c>
      <c r="Y129" s="314" t="str">
        <f t="shared" ca="1" si="51"/>
        <v/>
      </c>
      <c r="Z129" s="315" t="str">
        <f t="shared" ca="1" si="52"/>
        <v/>
      </c>
      <c r="AA129" s="316" t="str">
        <f t="shared" ca="1" si="53"/>
        <v/>
      </c>
      <c r="AC129" s="310" t="e">
        <f t="shared" ca="1" si="54"/>
        <v>#N/A</v>
      </c>
      <c r="AD129" s="323" t="e">
        <f t="shared" ca="1" si="55"/>
        <v>#N/A</v>
      </c>
      <c r="AE129" s="324">
        <f t="shared" ca="1" si="34"/>
        <v>950.7339808239243</v>
      </c>
      <c r="AG129" s="306">
        <f t="shared" ca="1" si="56"/>
        <v>-16.228285842855705</v>
      </c>
      <c r="AH129" s="304">
        <f t="shared" ca="1" si="57"/>
        <v>-6.7864635591336384</v>
      </c>
    </row>
    <row r="130" spans="1:34" x14ac:dyDescent="0.2">
      <c r="A130" s="347">
        <f t="shared" ca="1" si="35"/>
        <v>0.1</v>
      </c>
      <c r="B130" s="304">
        <f t="shared" ca="1" si="36"/>
        <v>3.6000000000000028</v>
      </c>
      <c r="D130" s="306">
        <f t="shared" ca="1" si="37"/>
        <v>-1.7980326949887706</v>
      </c>
      <c r="E130" s="307">
        <f t="shared" ca="1" si="38"/>
        <v>-16.121394842974979</v>
      </c>
      <c r="F130" s="304">
        <f t="shared" ca="1" si="39"/>
        <v>16.221353003228455</v>
      </c>
      <c r="G130" s="306">
        <f t="shared" ca="1" si="40"/>
        <v>26.873961094562496</v>
      </c>
      <c r="H130" s="307">
        <f t="shared" ca="1" si="41"/>
        <v>93.351088585069462</v>
      </c>
      <c r="I130" s="304">
        <f t="shared" ca="1" si="42"/>
        <v>97.142346713107287</v>
      </c>
      <c r="J130" s="306">
        <f t="shared" ca="1" si="43"/>
        <v>213.27436172308254</v>
      </c>
      <c r="K130" s="307">
        <f t="shared" ca="1" si="44"/>
        <v>960.14969665664614</v>
      </c>
      <c r="L130" s="304">
        <f t="shared" ca="1" si="29"/>
        <v>983.55141876682671</v>
      </c>
      <c r="M130" s="306">
        <f t="shared" ca="1" si="45"/>
        <v>1.2904950593227653</v>
      </c>
      <c r="N130" s="304">
        <f t="shared" ca="1" si="46"/>
        <v>73.939920381679258</v>
      </c>
      <c r="P130" s="310">
        <f t="shared" ca="1" si="47"/>
        <v>23</v>
      </c>
      <c r="Q130" s="304">
        <f t="shared" ca="1" si="48"/>
        <v>0</v>
      </c>
      <c r="R130" s="306">
        <f t="shared" ca="1" si="49"/>
        <v>0</v>
      </c>
      <c r="S130" s="307">
        <f t="shared" ca="1" si="50"/>
        <v>5.0810000000000022</v>
      </c>
      <c r="T130" s="304">
        <f t="shared" ca="1" si="30"/>
        <v>49.844610000000024</v>
      </c>
      <c r="U130" s="311">
        <f t="shared" ca="1" si="31"/>
        <v>0</v>
      </c>
      <c r="V130" s="306">
        <f t="shared" ca="1" si="32"/>
        <v>1.1127695631542172</v>
      </c>
      <c r="W130" s="304">
        <f t="shared" ca="1" si="33"/>
        <v>32.24228838206335</v>
      </c>
      <c r="Y130" s="314" t="str">
        <f t="shared" ca="1" si="51"/>
        <v/>
      </c>
      <c r="Z130" s="315" t="str">
        <f t="shared" ca="1" si="52"/>
        <v/>
      </c>
      <c r="AA130" s="316" t="str">
        <f t="shared" ca="1" si="53"/>
        <v/>
      </c>
      <c r="AC130" s="310" t="e">
        <f t="shared" ca="1" si="54"/>
        <v>#N/A</v>
      </c>
      <c r="AD130" s="323" t="e">
        <f t="shared" ca="1" si="55"/>
        <v>#N/A</v>
      </c>
      <c r="AE130" s="324">
        <f t="shared" ca="1" si="34"/>
        <v>960.14969665664614</v>
      </c>
      <c r="AG130" s="306">
        <f t="shared" ca="1" si="56"/>
        <v>-15.99712632028621</v>
      </c>
      <c r="AH130" s="304">
        <f t="shared" ca="1" si="57"/>
        <v>-6.5625167760684411</v>
      </c>
    </row>
    <row r="131" spans="1:34" x14ac:dyDescent="0.2">
      <c r="A131" s="347">
        <f t="shared" ca="1" si="35"/>
        <v>0.1</v>
      </c>
      <c r="B131" s="304">
        <f t="shared" ca="1" si="36"/>
        <v>3.7000000000000028</v>
      </c>
      <c r="D131" s="306">
        <f t="shared" ca="1" si="37"/>
        <v>-1.7554956455772917</v>
      </c>
      <c r="E131" s="307">
        <f t="shared" ca="1" si="38"/>
        <v>-15.908000549466724</v>
      </c>
      <c r="F131" s="304">
        <f t="shared" ca="1" si="39"/>
        <v>16.004569548834308</v>
      </c>
      <c r="G131" s="306">
        <f t="shared" ca="1" si="40"/>
        <v>26.698411530004766</v>
      </c>
      <c r="H131" s="307">
        <f t="shared" ca="1" si="41"/>
        <v>91.760288530122793</v>
      </c>
      <c r="I131" s="304">
        <f t="shared" ca="1" si="42"/>
        <v>95.565452593271772</v>
      </c>
      <c r="J131" s="306">
        <f t="shared" ca="1" si="43"/>
        <v>215.95298035431091</v>
      </c>
      <c r="K131" s="307">
        <f t="shared" ca="1" si="44"/>
        <v>969.40526551240578</v>
      </c>
      <c r="L131" s="304">
        <f t="shared" ca="1" si="29"/>
        <v>993.16778971485337</v>
      </c>
      <c r="M131" s="306">
        <f t="shared" ca="1" si="45"/>
        <v>1.2876552331101878</v>
      </c>
      <c r="N131" s="304">
        <f t="shared" ca="1" si="46"/>
        <v>73.777210325147948</v>
      </c>
      <c r="P131" s="310">
        <f t="shared" ca="1" si="47"/>
        <v>23</v>
      </c>
      <c r="Q131" s="304">
        <f t="shared" ca="1" si="48"/>
        <v>0</v>
      </c>
      <c r="R131" s="306">
        <f t="shared" ca="1" si="49"/>
        <v>0</v>
      </c>
      <c r="S131" s="307">
        <f t="shared" ca="1" si="50"/>
        <v>5.0810000000000022</v>
      </c>
      <c r="T131" s="304">
        <f t="shared" ca="1" si="30"/>
        <v>49.844610000000024</v>
      </c>
      <c r="U131" s="311">
        <f t="shared" ca="1" si="31"/>
        <v>0</v>
      </c>
      <c r="V131" s="306">
        <f t="shared" ca="1" si="32"/>
        <v>1.1117377080831405</v>
      </c>
      <c r="W131" s="304">
        <f t="shared" ca="1" si="33"/>
        <v>31.175082878914395</v>
      </c>
      <c r="Y131" s="314" t="str">
        <f t="shared" ca="1" si="51"/>
        <v/>
      </c>
      <c r="Z131" s="315" t="str">
        <f t="shared" ca="1" si="52"/>
        <v/>
      </c>
      <c r="AA131" s="316" t="str">
        <f t="shared" ca="1" si="53"/>
        <v/>
      </c>
      <c r="AC131" s="310" t="e">
        <f t="shared" ca="1" si="54"/>
        <v>#N/A</v>
      </c>
      <c r="AD131" s="323" t="e">
        <f t="shared" ca="1" si="55"/>
        <v>#N/A</v>
      </c>
      <c r="AE131" s="324">
        <f t="shared" ca="1" si="34"/>
        <v>969.40526551240578</v>
      </c>
      <c r="AG131" s="306">
        <f t="shared" ca="1" si="56"/>
        <v>-15.772794687682602</v>
      </c>
      <c r="AH131" s="304">
        <f t="shared" ca="1" si="57"/>
        <v>-6.3456580165446441</v>
      </c>
    </row>
    <row r="132" spans="1:34" x14ac:dyDescent="0.2">
      <c r="A132" s="347">
        <f t="shared" ca="1" si="35"/>
        <v>0.1</v>
      </c>
      <c r="B132" s="304">
        <f t="shared" ca="1" si="36"/>
        <v>3.8000000000000029</v>
      </c>
      <c r="D132" s="306">
        <f t="shared" ca="1" si="37"/>
        <v>-1.7141267163515699</v>
      </c>
      <c r="E132" s="307">
        <f t="shared" ca="1" si="38"/>
        <v>-15.701315365067487</v>
      </c>
      <c r="F132" s="304">
        <f t="shared" ca="1" si="39"/>
        <v>15.794604603883396</v>
      </c>
      <c r="G132" s="306">
        <f t="shared" ca="1" si="40"/>
        <v>26.526998858369609</v>
      </c>
      <c r="H132" s="307">
        <f t="shared" ca="1" si="41"/>
        <v>90.190156993616043</v>
      </c>
      <c r="I132" s="304">
        <f t="shared" ca="1" si="42"/>
        <v>94.010350956503999</v>
      </c>
      <c r="J132" s="306">
        <f t="shared" ca="1" si="43"/>
        <v>218.61425087372962</v>
      </c>
      <c r="K132" s="307">
        <f t="shared" ca="1" si="44"/>
        <v>978.50278778859274</v>
      </c>
      <c r="L132" s="304">
        <f t="shared" ref="L132:L195" ca="1" si="58">SQRT(pos_x^2+pos_z^2)</f>
        <v>1002.6264989491998</v>
      </c>
      <c r="M132" s="306">
        <f t="shared" ca="1" si="45"/>
        <v>1.2847399653445262</v>
      </c>
      <c r="N132" s="304">
        <f t="shared" ca="1" si="46"/>
        <v>73.610177786024991</v>
      </c>
      <c r="P132" s="310">
        <f t="shared" ca="1" si="47"/>
        <v>23</v>
      </c>
      <c r="Q132" s="304">
        <f t="shared" ca="1" si="48"/>
        <v>0</v>
      </c>
      <c r="R132" s="306">
        <f t="shared" ca="1" si="49"/>
        <v>0</v>
      </c>
      <c r="S132" s="307">
        <f t="shared" ca="1" si="50"/>
        <v>5.0810000000000022</v>
      </c>
      <c r="T132" s="304">
        <f t="shared" ref="T132:T195" ca="1" si="59">m*g</f>
        <v>49.844610000000024</v>
      </c>
      <c r="U132" s="311">
        <f t="shared" ref="U132:U195" ca="1" si="60">IF(pos_xz&lt;L_rampe,Poids*COS(Beta),0)</f>
        <v>0</v>
      </c>
      <c r="V132" s="306">
        <f t="shared" ref="V132:V195" ca="1" si="61">Rho_moyen*(20000-Alt_rampe-pos_z)/(20000+Alt_rampe+pos_z)</f>
        <v>1.1107243601065031</v>
      </c>
      <c r="W132" s="304">
        <f t="shared" ref="W132:W195" ca="1" si="62">1/2*Rho*Sref*Cx*vit_xz^2</f>
        <v>30.141237790423556</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978.50278778859274</v>
      </c>
      <c r="AG132" s="306">
        <f t="shared" ca="1" si="56"/>
        <v>-15.555011234189775</v>
      </c>
      <c r="AH132" s="304">
        <f t="shared" ca="1" si="57"/>
        <v>-6.1356195392470738</v>
      </c>
    </row>
    <row r="133" spans="1:34" x14ac:dyDescent="0.2">
      <c r="A133" s="347">
        <f t="shared" ref="A133:A196" ca="1" si="64">IF(B132+0.01&lt;=T_ini+ROUNDUP(Temps_fin_propu,0), 0.01, IF(K132&gt;0, 0.1, 0.0001))</f>
        <v>0.1</v>
      </c>
      <c r="B133" s="304">
        <f t="shared" ref="B133:B196" ca="1" si="65">B132+pas</f>
        <v>3.900000000000003</v>
      </c>
      <c r="D133" s="306">
        <f t="shared" ref="D133:D196" ca="1" si="66">IF(AND(L132&lt;L_rampe,Poussee&lt;Poids*SIN(M132)),0,(-W132+Poussee)/m*COS(M132)-U132/m*SIN(M132))</f>
        <v>-1.6738800490175856</v>
      </c>
      <c r="E133" s="307">
        <f t="shared" ref="E133:E196" ca="1" si="67">IF(AND(L132&lt;L_rampe,Poussee&lt;Poids*SIN(M132)),0,(-W132+Poussee)/m*SIN(M132)+U132/m*COS(M132)-Poids/m)</f>
        <v>-15.501088736249766</v>
      </c>
      <c r="F133" s="304">
        <f t="shared" ref="F133:F196" ca="1" si="68">SQRT(acc_x^2+acc_z^2)</f>
        <v>15.591203495163178</v>
      </c>
      <c r="G133" s="306">
        <f t="shared" ref="G133:G196" ca="1" si="69">G132+acc_x*pas</f>
        <v>26.359610853467849</v>
      </c>
      <c r="H133" s="307">
        <f t="shared" ref="H133:H196" ca="1" si="70">H132+acc_z*pas</f>
        <v>88.640048119991064</v>
      </c>
      <c r="I133" s="304">
        <f t="shared" ref="I133:I196" ca="1" si="71">SQRT(vit_x^2+vit_z^2)</f>
        <v>92.476414371776926</v>
      </c>
      <c r="J133" s="306">
        <f t="shared" ref="J133:J196" ca="1" si="72">J132+0.5*(vit_x+G132)*pas*(K132&gt;=0)</f>
        <v>221.25858135932148</v>
      </c>
      <c r="K133" s="307">
        <f t="shared" ref="K133:K196" ca="1" si="73">K132+0.5*(vit_z+H132)*pas</f>
        <v>987.44429804427307</v>
      </c>
      <c r="L133" s="304">
        <f t="shared" ca="1" si="58"/>
        <v>1011.9296425964044</v>
      </c>
      <c r="M133" s="306">
        <f t="shared" ref="M133:M196" ca="1" si="74">IF(AND(L132&gt;L_rampe,G133&gt;0),ATAN2(G133,H133),$M$4)</f>
        <v>1.2817466593299862</v>
      </c>
      <c r="N133" s="304">
        <f t="shared" ref="N133:N196" ca="1" si="75">DEGREES(Beta)</f>
        <v>73.438673984600726</v>
      </c>
      <c r="P133" s="310">
        <f t="shared" ref="P133:P196" ca="1" si="76">MATCH(t-pas/2-T_ini,CdP_t)</f>
        <v>23</v>
      </c>
      <c r="Q133" s="304">
        <f t="shared" ref="Q133:Q196" ca="1" si="77">(INDEX(CdP,2,i_P+1)-INDEX(CdP,2,i_P+0))/(INDEX(CdP,1,i_P+1)-INDEX(CdP,1,i_P+0))*(t-pas/2-T_ini-INDEX(CdP,1,i_P+0))+INDEX(CdP,2,i_P+0)</f>
        <v>0</v>
      </c>
      <c r="R133" s="306">
        <f t="shared" ref="R133:R196" ca="1" si="78">Poussee/(g*ISP)</f>
        <v>0</v>
      </c>
      <c r="S133" s="307">
        <f t="shared" ref="S133:S196" ca="1" si="79">S132-Débit*pas</f>
        <v>5.0810000000000022</v>
      </c>
      <c r="T133" s="304">
        <f t="shared" ca="1" si="59"/>
        <v>49.844610000000024</v>
      </c>
      <c r="U133" s="311">
        <f t="shared" ca="1" si="60"/>
        <v>0</v>
      </c>
      <c r="V133" s="306">
        <f t="shared" ca="1" si="61"/>
        <v>1.1097292459313921</v>
      </c>
      <c r="W133" s="304">
        <f t="shared" ca="1" si="62"/>
        <v>29.139522760419332</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987.44429804427307</v>
      </c>
      <c r="AG133" s="306">
        <f t="shared" ref="AG133:AG196" ca="1" si="85">IF(AND(L132&lt;L_rampe,Poussee&lt;Poids*SIN(M132)),0,(-W132+Poussee)/m-Poids*SIN(M132)/m)</f>
        <v>-15.343508732469878</v>
      </c>
      <c r="AH133" s="304">
        <f t="shared" ref="AH133:AH196" ca="1" si="86">IF(AND(L132&lt;L_rampe,Poussee&lt;Poids*SIN(M132)), g*SIN(M132), (-W132+Poussee)/m)</f>
        <v>-5.9321467802447438</v>
      </c>
    </row>
    <row r="134" spans="1:34" x14ac:dyDescent="0.2">
      <c r="A134" s="347">
        <f t="shared" ca="1" si="64"/>
        <v>0.1</v>
      </c>
      <c r="B134" s="304">
        <f t="shared" ca="1" si="65"/>
        <v>4.0000000000000027</v>
      </c>
      <c r="D134" s="306">
        <f t="shared" ca="1" si="66"/>
        <v>-1.6347120049381669</v>
      </c>
      <c r="E134" s="307">
        <f t="shared" ca="1" si="67"/>
        <v>-15.307082319824275</v>
      </c>
      <c r="F134" s="304">
        <f t="shared" ca="1" si="68"/>
        <v>15.394123959646612</v>
      </c>
      <c r="G134" s="306">
        <f t="shared" ca="1" si="69"/>
        <v>26.196139652974033</v>
      </c>
      <c r="H134" s="307">
        <f t="shared" ca="1" si="70"/>
        <v>87.109339888008634</v>
      </c>
      <c r="I134" s="304">
        <f t="shared" ca="1" si="71"/>
        <v>90.96304100261122</v>
      </c>
      <c r="J134" s="306">
        <f t="shared" ca="1" si="72"/>
        <v>223.88636888464359</v>
      </c>
      <c r="K134" s="307">
        <f t="shared" ca="1" si="73"/>
        <v>996.2317674446731</v>
      </c>
      <c r="L134" s="304">
        <f t="shared" ca="1" si="58"/>
        <v>1021.0792528683991</v>
      </c>
      <c r="M134" s="306">
        <f t="shared" ca="1" si="74"/>
        <v>1.2786725965497994</v>
      </c>
      <c r="N134" s="304">
        <f t="shared" ca="1" si="75"/>
        <v>73.262543161337774</v>
      </c>
      <c r="P134" s="310">
        <f t="shared" ca="1" si="76"/>
        <v>23</v>
      </c>
      <c r="Q134" s="304">
        <f t="shared" ca="1" si="77"/>
        <v>0</v>
      </c>
      <c r="R134" s="306">
        <f t="shared" ca="1" si="78"/>
        <v>0</v>
      </c>
      <c r="S134" s="307">
        <f t="shared" ca="1" si="79"/>
        <v>5.0810000000000022</v>
      </c>
      <c r="T134" s="304">
        <f t="shared" ca="1" si="59"/>
        <v>49.844610000000024</v>
      </c>
      <c r="U134" s="311">
        <f t="shared" ca="1" si="60"/>
        <v>0</v>
      </c>
      <c r="V134" s="306">
        <f t="shared" ca="1" si="61"/>
        <v>1.1087521009829993</v>
      </c>
      <c r="W134" s="304">
        <f t="shared" ca="1" si="62"/>
        <v>28.168766905932863</v>
      </c>
      <c r="Y134" s="314" t="str">
        <f t="shared" ca="1" si="80"/>
        <v/>
      </c>
      <c r="Z134" s="315" t="str">
        <f t="shared" ca="1" si="81"/>
        <v/>
      </c>
      <c r="AA134" s="316" t="str">
        <f t="shared" ca="1" si="82"/>
        <v/>
      </c>
      <c r="AC134" s="310">
        <f t="shared" ca="1" si="83"/>
        <v>4.0000000000000027</v>
      </c>
      <c r="AD134" s="323">
        <f t="shared" ca="1" si="84"/>
        <v>223.88636888464359</v>
      </c>
      <c r="AE134" s="324">
        <f t="shared" ca="1" si="63"/>
        <v>996.2317674446731</v>
      </c>
      <c r="AG134" s="306">
        <f t="shared" ca="1" si="85"/>
        <v>-15.138031629184706</v>
      </c>
      <c r="AH134" s="304">
        <f t="shared" ca="1" si="86"/>
        <v>-5.7349975911079154</v>
      </c>
    </row>
    <row r="135" spans="1:34" x14ac:dyDescent="0.2">
      <c r="A135" s="347">
        <f t="shared" ca="1" si="64"/>
        <v>0.1</v>
      </c>
      <c r="B135" s="304">
        <f t="shared" ca="1" si="65"/>
        <v>4.1000000000000023</v>
      </c>
      <c r="D135" s="306">
        <f t="shared" ca="1" si="66"/>
        <v>-1.5965810389123043</v>
      </c>
      <c r="E135" s="307">
        <f t="shared" ca="1" si="67"/>
        <v>-15.119069283480192</v>
      </c>
      <c r="F135" s="304">
        <f t="shared" ca="1" si="68"/>
        <v>15.203135433603443</v>
      </c>
      <c r="G135" s="306">
        <f t="shared" ca="1" si="69"/>
        <v>26.036481549082801</v>
      </c>
      <c r="H135" s="307">
        <f t="shared" ca="1" si="70"/>
        <v>85.597432959660608</v>
      </c>
      <c r="I135" s="304">
        <f t="shared" ca="1" si="71"/>
        <v>89.469653518605526</v>
      </c>
      <c r="J135" s="306">
        <f t="shared" ca="1" si="72"/>
        <v>226.49799994474643</v>
      </c>
      <c r="K135" s="307">
        <f t="shared" ca="1" si="73"/>
        <v>1004.8671060870565</v>
      </c>
      <c r="L135" s="304">
        <f t="shared" ca="1" si="58"/>
        <v>1030.0773004365965</v>
      </c>
      <c r="M135" s="306">
        <f t="shared" ca="1" si="74"/>
        <v>1.2755149297586299</v>
      </c>
      <c r="N135" s="304">
        <f t="shared" ca="1" si="75"/>
        <v>73.081622181095142</v>
      </c>
      <c r="P135" s="310">
        <f t="shared" ca="1" si="76"/>
        <v>23</v>
      </c>
      <c r="Q135" s="304">
        <f t="shared" ca="1" si="77"/>
        <v>0</v>
      </c>
      <c r="R135" s="306">
        <f t="shared" ca="1" si="78"/>
        <v>0</v>
      </c>
      <c r="S135" s="307">
        <f t="shared" ca="1" si="79"/>
        <v>5.0810000000000022</v>
      </c>
      <c r="T135" s="304">
        <f t="shared" ca="1" si="59"/>
        <v>49.844610000000024</v>
      </c>
      <c r="U135" s="311">
        <f t="shared" ca="1" si="60"/>
        <v>0</v>
      </c>
      <c r="V135" s="306">
        <f t="shared" ca="1" si="61"/>
        <v>1.1077926690762145</v>
      </c>
      <c r="W135" s="304">
        <f t="shared" ca="1" si="62"/>
        <v>27.227855448454527</v>
      </c>
      <c r="Y135" s="314" t="str">
        <f t="shared" ca="1" si="80"/>
        <v/>
      </c>
      <c r="Z135" s="315" t="str">
        <f t="shared" ca="1" si="81"/>
        <v/>
      </c>
      <c r="AA135" s="316" t="str">
        <f t="shared" ca="1" si="82"/>
        <v/>
      </c>
      <c r="AC135" s="310" t="e">
        <f t="shared" ca="1" si="83"/>
        <v>#N/A</v>
      </c>
      <c r="AD135" s="323" t="e">
        <f t="shared" ca="1" si="84"/>
        <v>#N/A</v>
      </c>
      <c r="AE135" s="324">
        <f t="shared" ca="1" si="63"/>
        <v>1004.8671060870565</v>
      </c>
      <c r="AG135" s="306">
        <f t="shared" ca="1" si="85"/>
        <v>-14.938335283103134</v>
      </c>
      <c r="AH135" s="304">
        <f t="shared" ca="1" si="86"/>
        <v>-5.5439415284260676</v>
      </c>
    </row>
    <row r="136" spans="1:34" x14ac:dyDescent="0.2">
      <c r="A136" s="347">
        <f t="shared" ca="1" si="64"/>
        <v>0.1</v>
      </c>
      <c r="B136" s="304">
        <f t="shared" ca="1" si="65"/>
        <v>4.200000000000002</v>
      </c>
      <c r="D136" s="306">
        <f t="shared" ca="1" si="66"/>
        <v>-1.5594475815000919</v>
      </c>
      <c r="E136" s="307">
        <f t="shared" ca="1" si="67"/>
        <v>-14.936833653000299</v>
      </c>
      <c r="F136" s="304">
        <f t="shared" ca="1" si="68"/>
        <v>15.01801838915004</v>
      </c>
      <c r="G136" s="306">
        <f t="shared" ca="1" si="69"/>
        <v>25.880536790932791</v>
      </c>
      <c r="H136" s="307">
        <f t="shared" ca="1" si="70"/>
        <v>84.103749594360579</v>
      </c>
      <c r="I136" s="304">
        <f t="shared" ca="1" si="71"/>
        <v>87.995698079040963</v>
      </c>
      <c r="J136" s="306">
        <f t="shared" ca="1" si="72"/>
        <v>229.0938508617472</v>
      </c>
      <c r="K136" s="307">
        <f t="shared" ca="1" si="73"/>
        <v>1013.3521652147576</v>
      </c>
      <c r="L136" s="304">
        <f t="shared" ca="1" si="58"/>
        <v>1038.9256966925507</v>
      </c>
      <c r="M136" s="306">
        <f t="shared" ca="1" si="74"/>
        <v>1.2722706756144044</v>
      </c>
      <c r="N136" s="304">
        <f t="shared" ca="1" si="75"/>
        <v>72.895740110963203</v>
      </c>
      <c r="P136" s="310">
        <f t="shared" ca="1" si="76"/>
        <v>23</v>
      </c>
      <c r="Q136" s="304">
        <f t="shared" ca="1" si="77"/>
        <v>0</v>
      </c>
      <c r="R136" s="306">
        <f t="shared" ca="1" si="78"/>
        <v>0</v>
      </c>
      <c r="S136" s="307">
        <f t="shared" ca="1" si="79"/>
        <v>5.0810000000000022</v>
      </c>
      <c r="T136" s="304">
        <f t="shared" ca="1" si="59"/>
        <v>49.844610000000024</v>
      </c>
      <c r="U136" s="311">
        <f t="shared" ca="1" si="60"/>
        <v>0</v>
      </c>
      <c r="V136" s="306">
        <f t="shared" ca="1" si="61"/>
        <v>1.1068507021033034</v>
      </c>
      <c r="W136" s="304">
        <f t="shared" ca="1" si="62"/>
        <v>26.315726568158816</v>
      </c>
      <c r="Y136" s="314" t="str">
        <f t="shared" ca="1" si="80"/>
        <v/>
      </c>
      <c r="Z136" s="315" t="str">
        <f t="shared" ca="1" si="81"/>
        <v/>
      </c>
      <c r="AA136" s="316" t="str">
        <f t="shared" ca="1" si="82"/>
        <v/>
      </c>
      <c r="AC136" s="310" t="e">
        <f t="shared" ca="1" si="83"/>
        <v>#N/A</v>
      </c>
      <c r="AD136" s="323" t="e">
        <f t="shared" ca="1" si="84"/>
        <v>#N/A</v>
      </c>
      <c r="AE136" s="324">
        <f t="shared" ca="1" si="63"/>
        <v>1013.3521652147576</v>
      </c>
      <c r="AG136" s="306">
        <f t="shared" ca="1" si="85"/>
        <v>-14.74418524657035</v>
      </c>
      <c r="AH136" s="304">
        <f t="shared" ca="1" si="86"/>
        <v>-5.3587591907999439</v>
      </c>
    </row>
    <row r="137" spans="1:34" x14ac:dyDescent="0.2">
      <c r="A137" s="347">
        <f t="shared" ca="1" si="64"/>
        <v>0.1</v>
      </c>
      <c r="B137" s="304">
        <f t="shared" ca="1" si="65"/>
        <v>4.3000000000000016</v>
      </c>
      <c r="D137" s="306">
        <f t="shared" ca="1" si="66"/>
        <v>-1.5232739292571742</v>
      </c>
      <c r="E137" s="307">
        <f t="shared" ca="1" si="67"/>
        <v>-14.760169702614029</v>
      </c>
      <c r="F137" s="304">
        <f t="shared" ca="1" si="68"/>
        <v>14.838563714642994</v>
      </c>
      <c r="G137" s="306">
        <f t="shared" ca="1" si="69"/>
        <v>25.728209398007074</v>
      </c>
      <c r="H137" s="307">
        <f t="shared" ca="1" si="70"/>
        <v>82.627732624099181</v>
      </c>
      <c r="I137" s="304">
        <f t="shared" ca="1" si="71"/>
        <v>86.540643384639353</v>
      </c>
      <c r="J137" s="306">
        <f t="shared" ca="1" si="72"/>
        <v>231.67428817119421</v>
      </c>
      <c r="K137" s="307">
        <f t="shared" ca="1" si="73"/>
        <v>1021.6887393256807</v>
      </c>
      <c r="L137" s="304">
        <f t="shared" ca="1" si="58"/>
        <v>1047.6262959016101</v>
      </c>
      <c r="M137" s="306">
        <f t="shared" ca="1" si="74"/>
        <v>1.2689367068150752</v>
      </c>
      <c r="N137" s="304">
        <f t="shared" ca="1" si="75"/>
        <v>72.704717769733335</v>
      </c>
      <c r="P137" s="310">
        <f t="shared" ca="1" si="76"/>
        <v>23</v>
      </c>
      <c r="Q137" s="304">
        <f t="shared" ca="1" si="77"/>
        <v>0</v>
      </c>
      <c r="R137" s="306">
        <f t="shared" ca="1" si="78"/>
        <v>0</v>
      </c>
      <c r="S137" s="307">
        <f t="shared" ca="1" si="79"/>
        <v>5.0810000000000022</v>
      </c>
      <c r="T137" s="304">
        <f t="shared" ca="1" si="59"/>
        <v>49.844610000000024</v>
      </c>
      <c r="U137" s="311">
        <f t="shared" ca="1" si="60"/>
        <v>0</v>
      </c>
      <c r="V137" s="306">
        <f t="shared" ca="1" si="61"/>
        <v>1.105925959736753</v>
      </c>
      <c r="W137" s="304">
        <f t="shared" ca="1" si="62"/>
        <v>25.431368464392513</v>
      </c>
      <c r="Y137" s="314" t="str">
        <f t="shared" ca="1" si="80"/>
        <v/>
      </c>
      <c r="Z137" s="315" t="str">
        <f t="shared" ca="1" si="81"/>
        <v/>
      </c>
      <c r="AA137" s="316" t="str">
        <f t="shared" ca="1" si="82"/>
        <v/>
      </c>
      <c r="AC137" s="310" t="e">
        <f t="shared" ca="1" si="83"/>
        <v>#N/A</v>
      </c>
      <c r="AD137" s="323" t="e">
        <f t="shared" ca="1" si="84"/>
        <v>#N/A</v>
      </c>
      <c r="AE137" s="324">
        <f t="shared" ca="1" si="63"/>
        <v>1021.6887393256807</v>
      </c>
      <c r="AG137" s="306">
        <f t="shared" ca="1" si="85"/>
        <v>-14.55535658637832</v>
      </c>
      <c r="AH137" s="304">
        <f t="shared" ca="1" si="86"/>
        <v>-5.1792415997163559</v>
      </c>
    </row>
    <row r="138" spans="1:34" x14ac:dyDescent="0.2">
      <c r="A138" s="347">
        <f t="shared" ca="1" si="64"/>
        <v>0.1</v>
      </c>
      <c r="B138" s="304">
        <f t="shared" ca="1" si="65"/>
        <v>4.4000000000000012</v>
      </c>
      <c r="D138" s="306">
        <f t="shared" ca="1" si="66"/>
        <v>-1.4880241422972829</v>
      </c>
      <c r="E138" s="307">
        <f t="shared" ca="1" si="67"/>
        <v>-14.588881385249778</v>
      </c>
      <c r="F138" s="304">
        <f t="shared" ca="1" si="68"/>
        <v>14.664572135624926</v>
      </c>
      <c r="G138" s="306">
        <f t="shared" ca="1" si="69"/>
        <v>25.579406983777346</v>
      </c>
      <c r="H138" s="307">
        <f t="shared" ca="1" si="70"/>
        <v>81.168844485574198</v>
      </c>
      <c r="I138" s="304">
        <f t="shared" ca="1" si="71"/>
        <v>85.10397979392647</v>
      </c>
      <c r="J138" s="306">
        <f t="shared" ca="1" si="72"/>
        <v>234.23966899028343</v>
      </c>
      <c r="K138" s="307">
        <f t="shared" ca="1" si="73"/>
        <v>1029.8785681811644</v>
      </c>
      <c r="L138" s="304">
        <f t="shared" ca="1" si="58"/>
        <v>1056.1808972555616</v>
      </c>
      <c r="M138" s="306">
        <f t="shared" ca="1" si="74"/>
        <v>1.265509743703028</v>
      </c>
      <c r="N138" s="304">
        <f t="shared" ca="1" si="75"/>
        <v>72.508367246866015</v>
      </c>
      <c r="P138" s="310">
        <f t="shared" ca="1" si="76"/>
        <v>23</v>
      </c>
      <c r="Q138" s="304">
        <f t="shared" ca="1" si="77"/>
        <v>0</v>
      </c>
      <c r="R138" s="306">
        <f t="shared" ca="1" si="78"/>
        <v>0</v>
      </c>
      <c r="S138" s="307">
        <f t="shared" ca="1" si="79"/>
        <v>5.0810000000000022</v>
      </c>
      <c r="T138" s="304">
        <f t="shared" ca="1" si="59"/>
        <v>49.844610000000024</v>
      </c>
      <c r="U138" s="311">
        <f t="shared" ca="1" si="60"/>
        <v>0</v>
      </c>
      <c r="V138" s="306">
        <f t="shared" ca="1" si="61"/>
        <v>1.1050182091464127</v>
      </c>
      <c r="W138" s="304">
        <f t="shared" ca="1" si="62"/>
        <v>24.573816607120417</v>
      </c>
      <c r="Y138" s="314" t="str">
        <f t="shared" ca="1" si="80"/>
        <v/>
      </c>
      <c r="Z138" s="315" t="str">
        <f t="shared" ca="1" si="81"/>
        <v/>
      </c>
      <c r="AA138" s="316" t="str">
        <f t="shared" ca="1" si="82"/>
        <v/>
      </c>
      <c r="AC138" s="310" t="e">
        <f t="shared" ca="1" si="83"/>
        <v>#N/A</v>
      </c>
      <c r="AD138" s="323" t="e">
        <f t="shared" ca="1" si="84"/>
        <v>#N/A</v>
      </c>
      <c r="AE138" s="324">
        <f t="shared" ca="1" si="63"/>
        <v>1029.8785681811644</v>
      </c>
      <c r="AG138" s="306">
        <f t="shared" ca="1" si="85"/>
        <v>-14.371633240343902</v>
      </c>
      <c r="AH138" s="304">
        <f t="shared" ca="1" si="86"/>
        <v>-5.0051896210180082</v>
      </c>
    </row>
    <row r="139" spans="1:34" x14ac:dyDescent="0.2">
      <c r="A139" s="347">
        <f t="shared" ca="1" si="64"/>
        <v>0.1</v>
      </c>
      <c r="B139" s="304">
        <f t="shared" ca="1" si="65"/>
        <v>4.5000000000000009</v>
      </c>
      <c r="D139" s="306">
        <f t="shared" ca="1" si="66"/>
        <v>-1.4536639486512393</v>
      </c>
      <c r="E139" s="307">
        <f t="shared" ca="1" si="67"/>
        <v>-14.422781799718411</v>
      </c>
      <c r="F139" s="304">
        <f t="shared" ca="1" si="68"/>
        <v>14.495853673305929</v>
      </c>
      <c r="G139" s="306">
        <f t="shared" ca="1" si="69"/>
        <v>25.434040588912222</v>
      </c>
      <c r="H139" s="307">
        <f t="shared" ca="1" si="70"/>
        <v>79.726566305602361</v>
      </c>
      <c r="I139" s="304">
        <f t="shared" ca="1" si="71"/>
        <v>83.685218500999596</v>
      </c>
      <c r="J139" s="306">
        <f t="shared" ca="1" si="72"/>
        <v>236.79034136891792</v>
      </c>
      <c r="K139" s="307">
        <f t="shared" ca="1" si="73"/>
        <v>1037.9233387207232</v>
      </c>
      <c r="L139" s="304">
        <f t="shared" ca="1" si="58"/>
        <v>1064.591246829872</v>
      </c>
      <c r="M139" s="306">
        <f t="shared" ca="1" si="74"/>
        <v>1.2619863452968099</v>
      </c>
      <c r="N139" s="304">
        <f t="shared" ca="1" si="75"/>
        <v>72.306491388646592</v>
      </c>
      <c r="P139" s="310">
        <f t="shared" ca="1" si="76"/>
        <v>23</v>
      </c>
      <c r="Q139" s="304">
        <f t="shared" ca="1" si="77"/>
        <v>0</v>
      </c>
      <c r="R139" s="306">
        <f t="shared" ca="1" si="78"/>
        <v>0</v>
      </c>
      <c r="S139" s="307">
        <f t="shared" ca="1" si="79"/>
        <v>5.0810000000000022</v>
      </c>
      <c r="T139" s="304">
        <f t="shared" ca="1" si="59"/>
        <v>49.844610000000024</v>
      </c>
      <c r="U139" s="311">
        <f t="shared" ca="1" si="60"/>
        <v>0</v>
      </c>
      <c r="V139" s="306">
        <f t="shared" ca="1" si="61"/>
        <v>1.1041272247301381</v>
      </c>
      <c r="W139" s="304">
        <f t="shared" ca="1" si="62"/>
        <v>23.742151165293311</v>
      </c>
      <c r="Y139" s="314" t="str">
        <f t="shared" ca="1" si="80"/>
        <v/>
      </c>
      <c r="Z139" s="315" t="str">
        <f t="shared" ca="1" si="81"/>
        <v/>
      </c>
      <c r="AA139" s="316" t="str">
        <f t="shared" ca="1" si="82"/>
        <v/>
      </c>
      <c r="AC139" s="310" t="e">
        <f t="shared" ca="1" si="83"/>
        <v>#N/A</v>
      </c>
      <c r="AD139" s="323" t="e">
        <f t="shared" ca="1" si="84"/>
        <v>#N/A</v>
      </c>
      <c r="AE139" s="324">
        <f t="shared" ca="1" si="63"/>
        <v>1037.9233387207232</v>
      </c>
      <c r="AG139" s="306">
        <f t="shared" ca="1" si="85"/>
        <v>-14.192807406136241</v>
      </c>
      <c r="AH139" s="304">
        <f t="shared" ca="1" si="86"/>
        <v>-4.8364134239559942</v>
      </c>
    </row>
    <row r="140" spans="1:34" x14ac:dyDescent="0.2">
      <c r="A140" s="347">
        <f t="shared" ca="1" si="64"/>
        <v>0.1</v>
      </c>
      <c r="B140" s="304">
        <f t="shared" ca="1" si="65"/>
        <v>4.6000000000000005</v>
      </c>
      <c r="D140" s="306">
        <f t="shared" ca="1" si="66"/>
        <v>-1.420160654936113</v>
      </c>
      <c r="E140" s="307">
        <f t="shared" ca="1" si="67"/>
        <v>-14.261692692105363</v>
      </c>
      <c r="F140" s="304">
        <f t="shared" ca="1" si="68"/>
        <v>14.332227137813582</v>
      </c>
      <c r="G140" s="306">
        <f t="shared" ca="1" si="69"/>
        <v>25.292024523418611</v>
      </c>
      <c r="H140" s="307">
        <f t="shared" ca="1" si="70"/>
        <v>78.300397036391828</v>
      </c>
      <c r="I140" s="304">
        <f t="shared" ca="1" si="71"/>
        <v>82.283890771826094</v>
      </c>
      <c r="J140" s="306">
        <f t="shared" ca="1" si="72"/>
        <v>239.32664462453445</v>
      </c>
      <c r="K140" s="307">
        <f t="shared" ca="1" si="73"/>
        <v>1045.824686887823</v>
      </c>
      <c r="L140" s="304">
        <f t="shared" ca="1" si="58"/>
        <v>1072.8590394507805</v>
      </c>
      <c r="M140" s="306">
        <f t="shared" ca="1" si="74"/>
        <v>1.258362899706575</v>
      </c>
      <c r="N140" s="304">
        <f t="shared" ca="1" si="75"/>
        <v>72.098883249030848</v>
      </c>
      <c r="P140" s="310">
        <f t="shared" ca="1" si="76"/>
        <v>23</v>
      </c>
      <c r="Q140" s="304">
        <f t="shared" ca="1" si="77"/>
        <v>0</v>
      </c>
      <c r="R140" s="306">
        <f t="shared" ca="1" si="78"/>
        <v>0</v>
      </c>
      <c r="S140" s="307">
        <f t="shared" ca="1" si="79"/>
        <v>5.0810000000000022</v>
      </c>
      <c r="T140" s="304">
        <f t="shared" ca="1" si="59"/>
        <v>49.844610000000024</v>
      </c>
      <c r="U140" s="311">
        <f t="shared" ca="1" si="60"/>
        <v>0</v>
      </c>
      <c r="V140" s="306">
        <f t="shared" ca="1" si="61"/>
        <v>1.1032527878571783</v>
      </c>
      <c r="W140" s="304">
        <f t="shared" ca="1" si="62"/>
        <v>22.935494599256273</v>
      </c>
      <c r="Y140" s="314" t="str">
        <f t="shared" ca="1" si="80"/>
        <v/>
      </c>
      <c r="Z140" s="315" t="str">
        <f t="shared" ca="1" si="81"/>
        <v/>
      </c>
      <c r="AA140" s="316" t="str">
        <f t="shared" ca="1" si="82"/>
        <v/>
      </c>
      <c r="AC140" s="310" t="e">
        <f t="shared" ca="1" si="83"/>
        <v>#N/A</v>
      </c>
      <c r="AD140" s="323" t="e">
        <f t="shared" ca="1" si="84"/>
        <v>#N/A</v>
      </c>
      <c r="AE140" s="324">
        <f t="shared" ca="1" si="63"/>
        <v>1045.824686887823</v>
      </c>
      <c r="AG140" s="306">
        <f t="shared" ca="1" si="85"/>
        <v>-14.01867895910042</v>
      </c>
      <c r="AH140" s="304">
        <f t="shared" ca="1" si="86"/>
        <v>-4.6727319750626455</v>
      </c>
    </row>
    <row r="141" spans="1:34" x14ac:dyDescent="0.2">
      <c r="A141" s="347">
        <f t="shared" ca="1" si="64"/>
        <v>0.1</v>
      </c>
      <c r="B141" s="304">
        <f t="shared" ca="1" si="65"/>
        <v>4.7</v>
      </c>
      <c r="D141" s="306">
        <f t="shared" ca="1" si="66"/>
        <v>-1.3874830628894372</v>
      </c>
      <c r="E141" s="307">
        <f t="shared" ca="1" si="67"/>
        <v>-14.105443988871615</v>
      </c>
      <c r="F141" s="304">
        <f t="shared" ca="1" si="68"/>
        <v>14.173519653671047</v>
      </c>
      <c r="G141" s="306">
        <f t="shared" ca="1" si="69"/>
        <v>25.153276217129669</v>
      </c>
      <c r="H141" s="307">
        <f t="shared" ca="1" si="70"/>
        <v>76.88985263750466</v>
      </c>
      <c r="I141" s="304">
        <f t="shared" ca="1" si="71"/>
        <v>80.899547236510557</v>
      </c>
      <c r="J141" s="306">
        <f t="shared" ca="1" si="72"/>
        <v>241.84890966156186</v>
      </c>
      <c r="K141" s="307">
        <f t="shared" ca="1" si="73"/>
        <v>1053.5841993715178</v>
      </c>
      <c r="L141" s="304">
        <f t="shared" ca="1" si="58"/>
        <v>1080.9859204771394</v>
      </c>
      <c r="M141" s="306">
        <f t="shared" ca="1" si="74"/>
        <v>1.2546356138860832</v>
      </c>
      <c r="N141" s="304">
        <f t="shared" ca="1" si="75"/>
        <v>71.885325502477713</v>
      </c>
      <c r="P141" s="310">
        <f t="shared" ca="1" si="76"/>
        <v>23</v>
      </c>
      <c r="Q141" s="304">
        <f t="shared" ca="1" si="77"/>
        <v>0</v>
      </c>
      <c r="R141" s="306">
        <f t="shared" ca="1" si="78"/>
        <v>0</v>
      </c>
      <c r="S141" s="307">
        <f t="shared" ca="1" si="79"/>
        <v>5.0810000000000022</v>
      </c>
      <c r="T141" s="304">
        <f t="shared" ca="1" si="59"/>
        <v>49.844610000000024</v>
      </c>
      <c r="U141" s="311">
        <f t="shared" ca="1" si="60"/>
        <v>0</v>
      </c>
      <c r="V141" s="306">
        <f t="shared" ca="1" si="61"/>
        <v>1.1023946866236072</v>
      </c>
      <c r="W141" s="304">
        <f t="shared" ca="1" si="62"/>
        <v>22.153009405365058</v>
      </c>
      <c r="Y141" s="314" t="str">
        <f t="shared" ca="1" si="80"/>
        <v/>
      </c>
      <c r="Z141" s="315" t="str">
        <f t="shared" ca="1" si="81"/>
        <v/>
      </c>
      <c r="AA141" s="316" t="str">
        <f t="shared" ca="1" si="82"/>
        <v>Satellite</v>
      </c>
      <c r="AC141" s="310" t="e">
        <f t="shared" ca="1" si="83"/>
        <v>#N/A</v>
      </c>
      <c r="AD141" s="323" t="e">
        <f t="shared" ca="1" si="84"/>
        <v>#N/A</v>
      </c>
      <c r="AE141" s="324">
        <f t="shared" ca="1" si="63"/>
        <v>1053.5841993715178</v>
      </c>
      <c r="AG141" s="306">
        <f t="shared" ca="1" si="85"/>
        <v>-13.849054896002119</v>
      </c>
      <c r="AH141" s="304">
        <f t="shared" ca="1" si="86"/>
        <v>-4.5139725643094399</v>
      </c>
    </row>
    <row r="142" spans="1:34" x14ac:dyDescent="0.2">
      <c r="A142" s="347">
        <f t="shared" ca="1" si="64"/>
        <v>0.1</v>
      </c>
      <c r="B142" s="304">
        <f t="shared" ca="1" si="65"/>
        <v>4.8</v>
      </c>
      <c r="D142" s="306">
        <f t="shared" ca="1" si="66"/>
        <v>-1.3556013913610927</v>
      </c>
      <c r="E142" s="307">
        <f t="shared" ca="1" si="67"/>
        <v>-13.953873359366503</v>
      </c>
      <c r="F142" s="304">
        <f t="shared" ca="1" si="68"/>
        <v>14.019566215168654</v>
      </c>
      <c r="G142" s="306">
        <f t="shared" ca="1" si="69"/>
        <v>25.017716077993558</v>
      </c>
      <c r="H142" s="307">
        <f t="shared" ca="1" si="70"/>
        <v>75.494465301568013</v>
      </c>
      <c r="I142" s="304">
        <f t="shared" ca="1" si="71"/>
        <v>79.53175723526266</v>
      </c>
      <c r="J142" s="306">
        <f t="shared" ca="1" si="72"/>
        <v>244.35745927631802</v>
      </c>
      <c r="K142" s="307">
        <f t="shared" ca="1" si="73"/>
        <v>1061.2034152684714</v>
      </c>
      <c r="L142" s="304">
        <f t="shared" ca="1" si="58"/>
        <v>1088.973487501622</v>
      </c>
      <c r="M142" s="306">
        <f t="shared" ca="1" si="74"/>
        <v>1.2508005026702529</v>
      </c>
      <c r="N142" s="304">
        <f t="shared" ca="1" si="75"/>
        <v>71.665589815847341</v>
      </c>
      <c r="P142" s="310">
        <f t="shared" ca="1" si="76"/>
        <v>23</v>
      </c>
      <c r="Q142" s="304">
        <f t="shared" ca="1" si="77"/>
        <v>0</v>
      </c>
      <c r="R142" s="306">
        <f t="shared" ca="1" si="78"/>
        <v>0</v>
      </c>
      <c r="S142" s="307">
        <f t="shared" ca="1" si="79"/>
        <v>5.0810000000000022</v>
      </c>
      <c r="T142" s="304">
        <f t="shared" ca="1" si="59"/>
        <v>49.844610000000024</v>
      </c>
      <c r="U142" s="311">
        <f t="shared" ca="1" si="60"/>
        <v>0</v>
      </c>
      <c r="V142" s="306">
        <f t="shared" ca="1" si="61"/>
        <v>1.1015527156191416</v>
      </c>
      <c r="W142" s="304">
        <f t="shared" ca="1" si="62"/>
        <v>21.393896001933008</v>
      </c>
      <c r="Y142" s="314" t="str">
        <f t="shared" ca="1" si="80"/>
        <v/>
      </c>
      <c r="Z142" s="315" t="str">
        <f t="shared" ca="1" si="81"/>
        <v/>
      </c>
      <c r="AA142" s="316" t="str">
        <f t="shared" ca="1" si="82"/>
        <v/>
      </c>
      <c r="AC142" s="310" t="e">
        <f t="shared" ca="1" si="83"/>
        <v>#N/A</v>
      </c>
      <c r="AD142" s="323" t="e">
        <f t="shared" ca="1" si="84"/>
        <v>#N/A</v>
      </c>
      <c r="AE142" s="324">
        <f t="shared" ca="1" si="63"/>
        <v>1061.2034152684714</v>
      </c>
      <c r="AG142" s="306">
        <f t="shared" ca="1" si="85"/>
        <v>-13.683748801769832</v>
      </c>
      <c r="AH142" s="304">
        <f t="shared" ca="1" si="86"/>
        <v>-4.3599703612212259</v>
      </c>
    </row>
    <row r="143" spans="1:34" x14ac:dyDescent="0.2">
      <c r="A143" s="347">
        <f t="shared" ca="1" si="64"/>
        <v>0.1</v>
      </c>
      <c r="B143" s="304">
        <f t="shared" ca="1" si="65"/>
        <v>4.8999999999999995</v>
      </c>
      <c r="D143" s="306">
        <f t="shared" ca="1" si="66"/>
        <v>-1.3244872033898387</v>
      </c>
      <c r="E143" s="307">
        <f t="shared" ca="1" si="67"/>
        <v>-13.806825805639427</v>
      </c>
      <c r="F143" s="304">
        <f t="shared" ca="1" si="68"/>
        <v>13.870209269481634</v>
      </c>
      <c r="G143" s="306">
        <f t="shared" ca="1" si="69"/>
        <v>24.885267357654573</v>
      </c>
      <c r="H143" s="307">
        <f t="shared" ca="1" si="70"/>
        <v>74.113782721004071</v>
      </c>
      <c r="I143" s="304">
        <f t="shared" ca="1" si="71"/>
        <v>78.180108216081095</v>
      </c>
      <c r="J143" s="306">
        <f t="shared" ca="1" si="72"/>
        <v>246.85260844810043</v>
      </c>
      <c r="K143" s="307">
        <f t="shared" ca="1" si="73"/>
        <v>1068.6838276696001</v>
      </c>
      <c r="L143" s="304">
        <f t="shared" ca="1" si="58"/>
        <v>1096.8232919755937</v>
      </c>
      <c r="M143" s="306">
        <f t="shared" ca="1" si="74"/>
        <v>1.2468533770431065</v>
      </c>
      <c r="N143" s="304">
        <f t="shared" ca="1" si="75"/>
        <v>71.439436176203927</v>
      </c>
      <c r="P143" s="310">
        <f t="shared" ca="1" si="76"/>
        <v>23</v>
      </c>
      <c r="Q143" s="304">
        <f t="shared" ca="1" si="77"/>
        <v>0</v>
      </c>
      <c r="R143" s="306">
        <f t="shared" ca="1" si="78"/>
        <v>0</v>
      </c>
      <c r="S143" s="307">
        <f t="shared" ca="1" si="79"/>
        <v>5.0810000000000022</v>
      </c>
      <c r="T143" s="304">
        <f t="shared" ca="1" si="59"/>
        <v>49.844610000000024</v>
      </c>
      <c r="U143" s="311">
        <f t="shared" ca="1" si="60"/>
        <v>0</v>
      </c>
      <c r="V143" s="306">
        <f t="shared" ca="1" si="61"/>
        <v>1.1007266757047289</v>
      </c>
      <c r="W143" s="304">
        <f t="shared" ca="1" si="62"/>
        <v>20.657390746500852</v>
      </c>
      <c r="Y143" s="314" t="str">
        <f t="shared" ca="1" si="80"/>
        <v/>
      </c>
      <c r="Z143" s="315" t="str">
        <f t="shared" ca="1" si="81"/>
        <v/>
      </c>
      <c r="AA143" s="316" t="str">
        <f t="shared" ca="1" si="82"/>
        <v/>
      </c>
      <c r="AC143" s="310" t="e">
        <f t="shared" ca="1" si="83"/>
        <v>#N/A</v>
      </c>
      <c r="AD143" s="323" t="e">
        <f t="shared" ca="1" si="84"/>
        <v>#N/A</v>
      </c>
      <c r="AE143" s="324">
        <f t="shared" ca="1" si="63"/>
        <v>1068.6838276696001</v>
      </c>
      <c r="AG143" s="306">
        <f t="shared" ca="1" si="85"/>
        <v>-13.52258033643874</v>
      </c>
      <c r="AH143" s="304">
        <f t="shared" ca="1" si="86"/>
        <v>-4.2105679988059439</v>
      </c>
    </row>
    <row r="144" spans="1:34" x14ac:dyDescent="0.2">
      <c r="A144" s="347">
        <f t="shared" ca="1" si="64"/>
        <v>0.1</v>
      </c>
      <c r="B144" s="304">
        <f t="shared" ca="1" si="65"/>
        <v>4.9999999999999991</v>
      </c>
      <c r="D144" s="306">
        <f t="shared" ca="1" si="66"/>
        <v>-1.2941133380230034</v>
      </c>
      <c r="E144" s="307">
        <f t="shared" ca="1" si="67"/>
        <v>-13.664153277605365</v>
      </c>
      <c r="F144" s="304">
        <f t="shared" ca="1" si="68"/>
        <v>13.725298325557171</v>
      </c>
      <c r="G144" s="306">
        <f t="shared" ca="1" si="69"/>
        <v>24.755856023852274</v>
      </c>
      <c r="H144" s="307">
        <f t="shared" ca="1" si="70"/>
        <v>72.747367393243536</v>
      </c>
      <c r="I144" s="304">
        <f t="shared" ca="1" si="71"/>
        <v>76.844205182442067</v>
      </c>
      <c r="J144" s="306">
        <f t="shared" ca="1" si="72"/>
        <v>249.33466461717578</v>
      </c>
      <c r="K144" s="307">
        <f t="shared" ca="1" si="73"/>
        <v>1076.0268851753124</v>
      </c>
      <c r="L144" s="304">
        <f t="shared" ca="1" si="58"/>
        <v>1104.5368407617034</v>
      </c>
      <c r="M144" s="306">
        <f t="shared" ca="1" si="74"/>
        <v>1.2427898315764792</v>
      </c>
      <c r="N144" s="304">
        <f t="shared" ca="1" si="75"/>
        <v>71.20661217110667</v>
      </c>
      <c r="P144" s="310">
        <f t="shared" ca="1" si="76"/>
        <v>23</v>
      </c>
      <c r="Q144" s="304">
        <f t="shared" ca="1" si="77"/>
        <v>0</v>
      </c>
      <c r="R144" s="306">
        <f t="shared" ca="1" si="78"/>
        <v>0</v>
      </c>
      <c r="S144" s="307">
        <f t="shared" ca="1" si="79"/>
        <v>5.0810000000000022</v>
      </c>
      <c r="T144" s="304">
        <f t="shared" ca="1" si="59"/>
        <v>49.844610000000024</v>
      </c>
      <c r="U144" s="311">
        <f t="shared" ca="1" si="60"/>
        <v>0</v>
      </c>
      <c r="V144" s="306">
        <f t="shared" ca="1" si="61"/>
        <v>1.0999163738003277</v>
      </c>
      <c r="W144" s="304">
        <f t="shared" ca="1" si="62"/>
        <v>19.942764075215443</v>
      </c>
      <c r="Y144" s="314" t="str">
        <f t="shared" ca="1" si="80"/>
        <v/>
      </c>
      <c r="Z144" s="315" t="str">
        <f t="shared" ca="1" si="81"/>
        <v/>
      </c>
      <c r="AA144" s="316" t="str">
        <f t="shared" ca="1" si="82"/>
        <v/>
      </c>
      <c r="AC144" s="310">
        <f t="shared" ca="1" si="83"/>
        <v>4.9999999999999991</v>
      </c>
      <c r="AD144" s="323">
        <f t="shared" ca="1" si="84"/>
        <v>249.33466461717578</v>
      </c>
      <c r="AE144" s="324">
        <f t="shared" ca="1" si="63"/>
        <v>1076.0268851753124</v>
      </c>
      <c r="AG144" s="306">
        <f t="shared" ca="1" si="85"/>
        <v>-13.365374739604402</v>
      </c>
      <c r="AH144" s="304">
        <f t="shared" ca="1" si="86"/>
        <v>-4.0656151833302188</v>
      </c>
    </row>
    <row r="145" spans="1:34" x14ac:dyDescent="0.2">
      <c r="A145" s="347">
        <f t="shared" ca="1" si="64"/>
        <v>0.1</v>
      </c>
      <c r="B145" s="304">
        <f t="shared" ca="1" si="65"/>
        <v>5.0999999999999988</v>
      </c>
      <c r="D145" s="306">
        <f t="shared" ca="1" si="66"/>
        <v>-1.2644538465667396</v>
      </c>
      <c r="E145" s="307">
        <f t="shared" ca="1" si="67"/>
        <v>-13.525714311771823</v>
      </c>
      <c r="F145" s="304">
        <f t="shared" ca="1" si="68"/>
        <v>13.584689586949219</v>
      </c>
      <c r="G145" s="306">
        <f t="shared" ca="1" si="69"/>
        <v>24.629410639195601</v>
      </c>
      <c r="H145" s="307">
        <f t="shared" ca="1" si="70"/>
        <v>71.394795962066354</v>
      </c>
      <c r="I145" s="304">
        <f t="shared" ca="1" si="71"/>
        <v>75.523670189545257</v>
      </c>
      <c r="J145" s="306">
        <f t="shared" ca="1" si="72"/>
        <v>251.80392795032816</v>
      </c>
      <c r="K145" s="307">
        <f t="shared" ca="1" si="73"/>
        <v>1083.2339933430778</v>
      </c>
      <c r="L145" s="304">
        <f t="shared" ca="1" si="58"/>
        <v>1112.1155976179839</v>
      </c>
      <c r="M145" s="306">
        <f t="shared" ca="1" si="74"/>
        <v>1.2386052309750155</v>
      </c>
      <c r="N145" s="304">
        <f t="shared" ca="1" si="75"/>
        <v>70.966852217694893</v>
      </c>
      <c r="P145" s="310">
        <f t="shared" ca="1" si="76"/>
        <v>23</v>
      </c>
      <c r="Q145" s="304">
        <f t="shared" ca="1" si="77"/>
        <v>0</v>
      </c>
      <c r="R145" s="306">
        <f t="shared" ca="1" si="78"/>
        <v>0</v>
      </c>
      <c r="S145" s="307">
        <f t="shared" ca="1" si="79"/>
        <v>5.0810000000000022</v>
      </c>
      <c r="T145" s="304">
        <f t="shared" ca="1" si="59"/>
        <v>49.844610000000024</v>
      </c>
      <c r="U145" s="311">
        <f t="shared" ca="1" si="60"/>
        <v>0</v>
      </c>
      <c r="V145" s="306">
        <f t="shared" ca="1" si="61"/>
        <v>1.0991216226823408</v>
      </c>
      <c r="W145" s="304">
        <f t="shared" ca="1" si="62"/>
        <v>19.249318755826817</v>
      </c>
      <c r="Y145" s="314" t="str">
        <f t="shared" ca="1" si="80"/>
        <v/>
      </c>
      <c r="Z145" s="315" t="str">
        <f t="shared" ca="1" si="81"/>
        <v/>
      </c>
      <c r="AA145" s="316" t="str">
        <f t="shared" ca="1" si="82"/>
        <v/>
      </c>
      <c r="AC145" s="310" t="e">
        <f t="shared" ca="1" si="83"/>
        <v>#N/A</v>
      </c>
      <c r="AD145" s="323" t="e">
        <f t="shared" ca="1" si="84"/>
        <v>#N/A</v>
      </c>
      <c r="AE145" s="324">
        <f t="shared" ca="1" si="63"/>
        <v>1083.2339933430778</v>
      </c>
      <c r="AG145" s="306">
        <f t="shared" ca="1" si="85"/>
        <v>-13.211962349776559</v>
      </c>
      <c r="AH145" s="304">
        <f t="shared" ca="1" si="86"/>
        <v>-3.9249683281274228</v>
      </c>
    </row>
    <row r="146" spans="1:34" x14ac:dyDescent="0.2">
      <c r="A146" s="347">
        <f t="shared" ca="1" si="64"/>
        <v>0.1</v>
      </c>
      <c r="B146" s="304">
        <f t="shared" ca="1" si="65"/>
        <v>5.1999999999999984</v>
      </c>
      <c r="D146" s="306">
        <f t="shared" ca="1" si="66"/>
        <v>-1.235483932980838</v>
      </c>
      <c r="E146" s="307">
        <f t="shared" ca="1" si="67"/>
        <v>-13.391373691874058</v>
      </c>
      <c r="F146" s="304">
        <f t="shared" ca="1" si="68"/>
        <v>13.448245606921017</v>
      </c>
      <c r="G146" s="306">
        <f t="shared" ca="1" si="69"/>
        <v>24.505862245897518</v>
      </c>
      <c r="H146" s="307">
        <f t="shared" ca="1" si="70"/>
        <v>70.055658592878942</v>
      </c>
      <c r="I146" s="304">
        <f t="shared" ca="1" si="71"/>
        <v>74.218141887930059</v>
      </c>
      <c r="J146" s="306">
        <f t="shared" ca="1" si="72"/>
        <v>254.26069159458282</v>
      </c>
      <c r="K146" s="307">
        <f t="shared" ca="1" si="73"/>
        <v>1090.3065160708252</v>
      </c>
      <c r="L146" s="304">
        <f t="shared" ca="1" si="58"/>
        <v>1119.560984617031</v>
      </c>
      <c r="M146" s="306">
        <f t="shared" ca="1" si="74"/>
        <v>1.2342946956577965</v>
      </c>
      <c r="N146" s="304">
        <f t="shared" ca="1" si="75"/>
        <v>70.719876736576154</v>
      </c>
      <c r="P146" s="310">
        <f t="shared" ca="1" si="76"/>
        <v>23</v>
      </c>
      <c r="Q146" s="304">
        <f t="shared" ca="1" si="77"/>
        <v>0</v>
      </c>
      <c r="R146" s="306">
        <f t="shared" ca="1" si="78"/>
        <v>0</v>
      </c>
      <c r="S146" s="307">
        <f t="shared" ca="1" si="79"/>
        <v>5.0810000000000022</v>
      </c>
      <c r="T146" s="304">
        <f t="shared" ca="1" si="59"/>
        <v>49.844610000000024</v>
      </c>
      <c r="U146" s="311">
        <f t="shared" ca="1" si="60"/>
        <v>0</v>
      </c>
      <c r="V146" s="306">
        <f t="shared" ca="1" si="61"/>
        <v>1.098342240790193</v>
      </c>
      <c r="W146" s="304">
        <f t="shared" ca="1" si="62"/>
        <v>18.576388246474323</v>
      </c>
      <c r="Y146" s="314" t="str">
        <f t="shared" ca="1" si="80"/>
        <v/>
      </c>
      <c r="Z146" s="315" t="str">
        <f t="shared" ca="1" si="81"/>
        <v/>
      </c>
      <c r="AA146" s="316" t="str">
        <f t="shared" ca="1" si="82"/>
        <v/>
      </c>
      <c r="AC146" s="310" t="e">
        <f t="shared" ca="1" si="83"/>
        <v>#N/A</v>
      </c>
      <c r="AD146" s="323" t="e">
        <f t="shared" ca="1" si="84"/>
        <v>#N/A</v>
      </c>
      <c r="AE146" s="324">
        <f t="shared" ca="1" si="63"/>
        <v>1090.3065160708252</v>
      </c>
      <c r="AG146" s="306">
        <f t="shared" ca="1" si="85"/>
        <v>-13.062178136083313</v>
      </c>
      <c r="AH146" s="304">
        <f t="shared" ca="1" si="86"/>
        <v>-3.7884902097671342</v>
      </c>
    </row>
    <row r="147" spans="1:34" x14ac:dyDescent="0.2">
      <c r="A147" s="347">
        <f t="shared" ca="1" si="64"/>
        <v>0.1</v>
      </c>
      <c r="B147" s="304">
        <f t="shared" ca="1" si="65"/>
        <v>5.299999999999998</v>
      </c>
      <c r="D147" s="306">
        <f t="shared" ca="1" si="66"/>
        <v>-1.2071798981565327</v>
      </c>
      <c r="E147" s="307">
        <f t="shared" ca="1" si="67"/>
        <v>-13.261002129892333</v>
      </c>
      <c r="F147" s="304">
        <f t="shared" ca="1" si="68"/>
        <v>13.315834964264246</v>
      </c>
      <c r="G147" s="306">
        <f t="shared" ca="1" si="69"/>
        <v>24.385144256081865</v>
      </c>
      <c r="H147" s="307">
        <f t="shared" ca="1" si="70"/>
        <v>68.72955837988971</v>
      </c>
      <c r="I147" s="304">
        <f t="shared" ca="1" si="71"/>
        <v>72.927275113530669</v>
      </c>
      <c r="J147" s="306">
        <f t="shared" ca="1" si="72"/>
        <v>256.70524191968178</v>
      </c>
      <c r="K147" s="307">
        <f t="shared" ca="1" si="73"/>
        <v>1097.2457769194637</v>
      </c>
      <c r="L147" s="304">
        <f t="shared" ca="1" si="58"/>
        <v>1126.8743835036094</v>
      </c>
      <c r="M147" s="306">
        <f t="shared" ca="1" si="74"/>
        <v>1.229853086301347</v>
      </c>
      <c r="N147" s="304">
        <f t="shared" ca="1" si="75"/>
        <v>70.465391266205785</v>
      </c>
      <c r="P147" s="310">
        <f t="shared" ca="1" si="76"/>
        <v>23</v>
      </c>
      <c r="Q147" s="304">
        <f t="shared" ca="1" si="77"/>
        <v>0</v>
      </c>
      <c r="R147" s="306">
        <f t="shared" ca="1" si="78"/>
        <v>0</v>
      </c>
      <c r="S147" s="307">
        <f t="shared" ca="1" si="79"/>
        <v>5.0810000000000022</v>
      </c>
      <c r="T147" s="304">
        <f t="shared" ca="1" si="59"/>
        <v>49.844610000000024</v>
      </c>
      <c r="U147" s="311">
        <f t="shared" ca="1" si="60"/>
        <v>0</v>
      </c>
      <c r="V147" s="306">
        <f t="shared" ca="1" si="61"/>
        <v>1.0975780520415774</v>
      </c>
      <c r="W147" s="304">
        <f t="shared" ca="1" si="62"/>
        <v>17.923335153037023</v>
      </c>
      <c r="Y147" s="314" t="str">
        <f t="shared" ca="1" si="80"/>
        <v/>
      </c>
      <c r="Z147" s="315" t="str">
        <f t="shared" ca="1" si="81"/>
        <v/>
      </c>
      <c r="AA147" s="316" t="str">
        <f t="shared" ca="1" si="82"/>
        <v/>
      </c>
      <c r="AC147" s="310" t="e">
        <f t="shared" ca="1" si="83"/>
        <v>#N/A</v>
      </c>
      <c r="AD147" s="323" t="e">
        <f t="shared" ca="1" si="84"/>
        <v>#N/A</v>
      </c>
      <c r="AE147" s="324">
        <f t="shared" ca="1" si="63"/>
        <v>1097.2457769194637</v>
      </c>
      <c r="AG147" s="306">
        <f t="shared" ca="1" si="85"/>
        <v>-12.915861239815168</v>
      </c>
      <c r="AH147" s="304">
        <f t="shared" ca="1" si="86"/>
        <v>-3.6560496450451319</v>
      </c>
    </row>
    <row r="148" spans="1:34" x14ac:dyDescent="0.2">
      <c r="A148" s="347">
        <f t="shared" ca="1" si="64"/>
        <v>0.1</v>
      </c>
      <c r="B148" s="304">
        <f t="shared" ca="1" si="65"/>
        <v>5.3999999999999977</v>
      </c>
      <c r="D148" s="306">
        <f t="shared" ca="1" si="66"/>
        <v>-1.1795190878383879</v>
      </c>
      <c r="E148" s="307">
        <f t="shared" ca="1" si="67"/>
        <v>-13.13447596604083</v>
      </c>
      <c r="F148" s="304">
        <f t="shared" ca="1" si="68"/>
        <v>13.187331958401566</v>
      </c>
      <c r="G148" s="306">
        <f t="shared" ca="1" si="69"/>
        <v>24.267192347298028</v>
      </c>
      <c r="H148" s="307">
        <f t="shared" ca="1" si="70"/>
        <v>67.416110783285632</v>
      </c>
      <c r="I148" s="304">
        <f t="shared" ca="1" si="71"/>
        <v>71.650740523493553</v>
      </c>
      <c r="J148" s="306">
        <f t="shared" ca="1" si="72"/>
        <v>259.13785874985075</v>
      </c>
      <c r="K148" s="307">
        <f t="shared" ca="1" si="73"/>
        <v>1104.0530603776224</v>
      </c>
      <c r="L148" s="304">
        <f t="shared" ca="1" si="58"/>
        <v>1134.0571369938339</v>
      </c>
      <c r="M148" s="306">
        <f t="shared" ca="1" si="74"/>
        <v>1.2252749872628024</v>
      </c>
      <c r="N148" s="304">
        <f t="shared" ca="1" si="75"/>
        <v>70.20308551310427</v>
      </c>
      <c r="P148" s="310">
        <f t="shared" ca="1" si="76"/>
        <v>23</v>
      </c>
      <c r="Q148" s="304">
        <f t="shared" ca="1" si="77"/>
        <v>0</v>
      </c>
      <c r="R148" s="306">
        <f t="shared" ca="1" si="78"/>
        <v>0</v>
      </c>
      <c r="S148" s="307">
        <f t="shared" ca="1" si="79"/>
        <v>5.0810000000000022</v>
      </c>
      <c r="T148" s="304">
        <f t="shared" ca="1" si="59"/>
        <v>49.844610000000024</v>
      </c>
      <c r="U148" s="311">
        <f t="shared" ca="1" si="60"/>
        <v>0</v>
      </c>
      <c r="V148" s="306">
        <f t="shared" ca="1" si="61"/>
        <v>1.0968288856559212</v>
      </c>
      <c r="W148" s="304">
        <f t="shared" ca="1" si="62"/>
        <v>17.289549778376038</v>
      </c>
      <c r="Y148" s="314" t="str">
        <f t="shared" ca="1" si="80"/>
        <v/>
      </c>
      <c r="Z148" s="315" t="str">
        <f t="shared" ca="1" si="81"/>
        <v/>
      </c>
      <c r="AA148" s="316" t="str">
        <f t="shared" ca="1" si="82"/>
        <v/>
      </c>
      <c r="AC148" s="310" t="e">
        <f t="shared" ca="1" si="83"/>
        <v>#N/A</v>
      </c>
      <c r="AD148" s="323" t="e">
        <f t="shared" ca="1" si="84"/>
        <v>#N/A</v>
      </c>
      <c r="AE148" s="324">
        <f t="shared" ca="1" si="63"/>
        <v>1104.0530603776224</v>
      </c>
      <c r="AG148" s="306">
        <f t="shared" ca="1" si="85"/>
        <v>-12.77285452331644</v>
      </c>
      <c r="AH148" s="304">
        <f t="shared" ca="1" si="86"/>
        <v>-3.5275211873719772</v>
      </c>
    </row>
    <row r="149" spans="1:34" x14ac:dyDescent="0.2">
      <c r="A149" s="347">
        <f t="shared" ca="1" si="64"/>
        <v>0.1</v>
      </c>
      <c r="B149" s="304">
        <f t="shared" ca="1" si="65"/>
        <v>5.4999999999999973</v>
      </c>
      <c r="D149" s="306">
        <f t="shared" ca="1" si="66"/>
        <v>-1.1524798439722361</v>
      </c>
      <c r="E149" s="307">
        <f t="shared" ca="1" si="67"/>
        <v>-13.011676886423446</v>
      </c>
      <c r="F149" s="304">
        <f t="shared" ca="1" si="68"/>
        <v>13.062616322446603</v>
      </c>
      <c r="G149" s="306">
        <f t="shared" ca="1" si="69"/>
        <v>24.151944362900803</v>
      </c>
      <c r="H149" s="307">
        <f t="shared" ca="1" si="70"/>
        <v>66.11494309464328</v>
      </c>
      <c r="I149" s="304">
        <f t="shared" ca="1" si="71"/>
        <v>70.38822427733615</v>
      </c>
      <c r="J149" s="306">
        <f t="shared" ca="1" si="72"/>
        <v>261.55881558536072</v>
      </c>
      <c r="K149" s="307">
        <f t="shared" ca="1" si="73"/>
        <v>1110.7296130715188</v>
      </c>
      <c r="L149" s="304">
        <f t="shared" ca="1" si="58"/>
        <v>1141.1105500188939</v>
      </c>
      <c r="M149" s="306">
        <f t="shared" ca="1" si="74"/>
        <v>1.2205546887956131</v>
      </c>
      <c r="N149" s="304">
        <f t="shared" ca="1" si="75"/>
        <v>69.932632332892254</v>
      </c>
      <c r="P149" s="310">
        <f t="shared" ca="1" si="76"/>
        <v>23</v>
      </c>
      <c r="Q149" s="304">
        <f t="shared" ca="1" si="77"/>
        <v>0</v>
      </c>
      <c r="R149" s="306">
        <f t="shared" ca="1" si="78"/>
        <v>0</v>
      </c>
      <c r="S149" s="307">
        <f t="shared" ca="1" si="79"/>
        <v>5.0810000000000022</v>
      </c>
      <c r="T149" s="304">
        <f t="shared" ca="1" si="59"/>
        <v>49.844610000000024</v>
      </c>
      <c r="U149" s="311">
        <f t="shared" ca="1" si="60"/>
        <v>0</v>
      </c>
      <c r="V149" s="306">
        <f t="shared" ca="1" si="61"/>
        <v>1.0960945759856529</v>
      </c>
      <c r="W149" s="304">
        <f t="shared" ca="1" si="62"/>
        <v>16.674448757303061</v>
      </c>
      <c r="Y149" s="314" t="str">
        <f t="shared" ca="1" si="80"/>
        <v/>
      </c>
      <c r="Z149" s="315" t="str">
        <f t="shared" ca="1" si="81"/>
        <v/>
      </c>
      <c r="AA149" s="316" t="str">
        <f t="shared" ca="1" si="82"/>
        <v/>
      </c>
      <c r="AC149" s="310" t="e">
        <f t="shared" ca="1" si="83"/>
        <v>#N/A</v>
      </c>
      <c r="AD149" s="323" t="e">
        <f t="shared" ca="1" si="84"/>
        <v>#N/A</v>
      </c>
      <c r="AE149" s="324">
        <f t="shared" ca="1" si="63"/>
        <v>1110.7296130715188</v>
      </c>
      <c r="AG149" s="306">
        <f t="shared" ca="1" si="85"/>
        <v>-12.633004123728552</v>
      </c>
      <c r="AH149" s="304">
        <f t="shared" ca="1" si="86"/>
        <v>-3.4027848412470045</v>
      </c>
    </row>
    <row r="150" spans="1:34" x14ac:dyDescent="0.2">
      <c r="A150" s="347">
        <f t="shared" ca="1" si="64"/>
        <v>0.1</v>
      </c>
      <c r="B150" s="304">
        <f t="shared" ca="1" si="65"/>
        <v>5.599999999999997</v>
      </c>
      <c r="D150" s="306">
        <f t="shared" ca="1" si="66"/>
        <v>-1.1260414592806556</v>
      </c>
      <c r="E150" s="307">
        <f t="shared" ca="1" si="67"/>
        <v>-12.892491657148216</v>
      </c>
      <c r="F150" s="304">
        <f t="shared" ca="1" si="68"/>
        <v>12.941572952993591</v>
      </c>
      <c r="G150" s="306">
        <f t="shared" ca="1" si="69"/>
        <v>24.039340216972736</v>
      </c>
      <c r="H150" s="307">
        <f t="shared" ca="1" si="70"/>
        <v>64.825693928928459</v>
      </c>
      <c r="I150" s="304">
        <f t="shared" ca="1" si="71"/>
        <v>69.139427763284786</v>
      </c>
      <c r="J150" s="306">
        <f t="shared" ca="1" si="72"/>
        <v>263.96837981435442</v>
      </c>
      <c r="K150" s="307">
        <f t="shared" ca="1" si="73"/>
        <v>1117.2766449226974</v>
      </c>
      <c r="L150" s="304">
        <f t="shared" ca="1" si="58"/>
        <v>1148.0358909161048</v>
      </c>
      <c r="M150" s="306">
        <f t="shared" ca="1" si="74"/>
        <v>1.2156861679633781</v>
      </c>
      <c r="N150" s="304">
        <f t="shared" ca="1" si="75"/>
        <v>69.653686636733681</v>
      </c>
      <c r="P150" s="310">
        <f t="shared" ca="1" si="76"/>
        <v>23</v>
      </c>
      <c r="Q150" s="304">
        <f t="shared" ca="1" si="77"/>
        <v>0</v>
      </c>
      <c r="R150" s="306">
        <f t="shared" ca="1" si="78"/>
        <v>0</v>
      </c>
      <c r="S150" s="307">
        <f t="shared" ca="1" si="79"/>
        <v>5.0810000000000022</v>
      </c>
      <c r="T150" s="304">
        <f t="shared" ca="1" si="59"/>
        <v>49.844610000000024</v>
      </c>
      <c r="U150" s="311">
        <f t="shared" ca="1" si="60"/>
        <v>0</v>
      </c>
      <c r="V150" s="306">
        <f t="shared" ca="1" si="61"/>
        <v>1.0953749623548756</v>
      </c>
      <c r="W150" s="304">
        <f t="shared" ca="1" si="62"/>
        <v>16.077473771572734</v>
      </c>
      <c r="Y150" s="314" t="str">
        <f t="shared" ca="1" si="80"/>
        <v/>
      </c>
      <c r="Z150" s="315" t="str">
        <f t="shared" ca="1" si="81"/>
        <v/>
      </c>
      <c r="AA150" s="316" t="str">
        <f t="shared" ca="1" si="82"/>
        <v/>
      </c>
      <c r="AC150" s="310" t="e">
        <f t="shared" ca="1" si="83"/>
        <v>#N/A</v>
      </c>
      <c r="AD150" s="323" t="e">
        <f t="shared" ca="1" si="84"/>
        <v>#N/A</v>
      </c>
      <c r="AE150" s="324">
        <f t="shared" ca="1" si="63"/>
        <v>1117.2766449226974</v>
      </c>
      <c r="AG150" s="306">
        <f t="shared" ca="1" si="85"/>
        <v>-12.496159009065876</v>
      </c>
      <c r="AH150" s="304">
        <f t="shared" ca="1" si="86"/>
        <v>-3.2817257936042226</v>
      </c>
    </row>
    <row r="151" spans="1:34" x14ac:dyDescent="0.2">
      <c r="A151" s="347">
        <f t="shared" ca="1" si="64"/>
        <v>0.1</v>
      </c>
      <c r="B151" s="304">
        <f t="shared" ca="1" si="65"/>
        <v>5.6999999999999966</v>
      </c>
      <c r="D151" s="306">
        <f t="shared" ca="1" si="66"/>
        <v>-1.1001841348855406</v>
      </c>
      <c r="E151" s="307">
        <f t="shared" ca="1" si="67"/>
        <v>-12.77681187378005</v>
      </c>
      <c r="F151" s="304">
        <f t="shared" ca="1" si="68"/>
        <v>12.824091655498282</v>
      </c>
      <c r="G151" s="306">
        <f t="shared" ca="1" si="69"/>
        <v>23.929321803484182</v>
      </c>
      <c r="H151" s="307">
        <f t="shared" ca="1" si="70"/>
        <v>63.548012741550451</v>
      </c>
      <c r="I151" s="304">
        <f t="shared" ca="1" si="71"/>
        <v>67.904067369892957</v>
      </c>
      <c r="J151" s="306">
        <f t="shared" ca="1" si="72"/>
        <v>266.3668129153773</v>
      </c>
      <c r="K151" s="307">
        <f t="shared" ca="1" si="73"/>
        <v>1123.6953302562213</v>
      </c>
      <c r="L151" s="304">
        <f t="shared" ca="1" si="58"/>
        <v>1154.8343925699191</v>
      </c>
      <c r="M151" s="306">
        <f t="shared" ca="1" si="74"/>
        <v>1.2106630681501656</v>
      </c>
      <c r="N151" s="304">
        <f t="shared" ca="1" si="75"/>
        <v>69.365884217363643</v>
      </c>
      <c r="P151" s="310">
        <f t="shared" ca="1" si="76"/>
        <v>23</v>
      </c>
      <c r="Q151" s="304">
        <f t="shared" ca="1" si="77"/>
        <v>0</v>
      </c>
      <c r="R151" s="306">
        <f t="shared" ca="1" si="78"/>
        <v>0</v>
      </c>
      <c r="S151" s="307">
        <f t="shared" ca="1" si="79"/>
        <v>5.0810000000000022</v>
      </c>
      <c r="T151" s="304">
        <f t="shared" ca="1" si="59"/>
        <v>49.844610000000024</v>
      </c>
      <c r="U151" s="311">
        <f t="shared" ca="1" si="60"/>
        <v>0</v>
      </c>
      <c r="V151" s="306">
        <f t="shared" ca="1" si="61"/>
        <v>1.0946698889050703</v>
      </c>
      <c r="W151" s="304">
        <f t="shared" ca="1" si="62"/>
        <v>15.498090339621703</v>
      </c>
      <c r="Y151" s="314" t="str">
        <f t="shared" ca="1" si="80"/>
        <v/>
      </c>
      <c r="Z151" s="315" t="str">
        <f t="shared" ca="1" si="81"/>
        <v/>
      </c>
      <c r="AA151" s="316" t="str">
        <f t="shared" ca="1" si="82"/>
        <v/>
      </c>
      <c r="AC151" s="310" t="e">
        <f t="shared" ca="1" si="83"/>
        <v>#N/A</v>
      </c>
      <c r="AD151" s="323" t="e">
        <f t="shared" ca="1" si="84"/>
        <v>#N/A</v>
      </c>
      <c r="AE151" s="324">
        <f t="shared" ca="1" si="63"/>
        <v>1123.6953302562213</v>
      </c>
      <c r="AG151" s="306">
        <f t="shared" ca="1" si="85"/>
        <v>-12.362170534059199</v>
      </c>
      <c r="AH151" s="304">
        <f t="shared" ca="1" si="86"/>
        <v>-3.1642341609078386</v>
      </c>
    </row>
    <row r="152" spans="1:34" x14ac:dyDescent="0.2">
      <c r="A152" s="347">
        <f t="shared" ca="1" si="64"/>
        <v>0.1</v>
      </c>
      <c r="B152" s="304">
        <f t="shared" ca="1" si="65"/>
        <v>5.7999999999999963</v>
      </c>
      <c r="D152" s="306">
        <f t="shared" ca="1" si="66"/>
        <v>-1.0748889408143365</v>
      </c>
      <c r="E152" s="307">
        <f t="shared" ca="1" si="67"/>
        <v>-12.664533725091843</v>
      </c>
      <c r="F152" s="304">
        <f t="shared" ca="1" si="68"/>
        <v>12.710066904193448</v>
      </c>
      <c r="G152" s="306">
        <f t="shared" ca="1" si="69"/>
        <v>23.821832909402747</v>
      </c>
      <c r="H152" s="307">
        <f t="shared" ca="1" si="70"/>
        <v>62.281559369041268</v>
      </c>
      <c r="I152" s="304">
        <f t="shared" ca="1" si="71"/>
        <v>66.681874303313606</v>
      </c>
      <c r="J152" s="306">
        <f t="shared" ca="1" si="72"/>
        <v>268.75437065102165</v>
      </c>
      <c r="K152" s="307">
        <f t="shared" ca="1" si="73"/>
        <v>1129.9868088617509</v>
      </c>
      <c r="L152" s="304">
        <f t="shared" ca="1" si="58"/>
        <v>1161.507253505371</v>
      </c>
      <c r="M152" s="306">
        <f t="shared" ca="1" si="74"/>
        <v>1.2054786770580823</v>
      </c>
      <c r="N152" s="304">
        <f t="shared" ca="1" si="75"/>
        <v>69.068840488442049</v>
      </c>
      <c r="P152" s="310">
        <f t="shared" ca="1" si="76"/>
        <v>23</v>
      </c>
      <c r="Q152" s="304">
        <f t="shared" ca="1" si="77"/>
        <v>0</v>
      </c>
      <c r="R152" s="306">
        <f t="shared" ca="1" si="78"/>
        <v>0</v>
      </c>
      <c r="S152" s="307">
        <f t="shared" ca="1" si="79"/>
        <v>5.0810000000000022</v>
      </c>
      <c r="T152" s="304">
        <f t="shared" ca="1" si="59"/>
        <v>49.844610000000024</v>
      </c>
      <c r="U152" s="311">
        <f t="shared" ca="1" si="60"/>
        <v>0</v>
      </c>
      <c r="V152" s="306">
        <f t="shared" ca="1" si="61"/>
        <v>1.0939792044474814</v>
      </c>
      <c r="W152" s="304">
        <f t="shared" ca="1" si="62"/>
        <v>14.935786676167741</v>
      </c>
      <c r="Y152" s="314" t="str">
        <f t="shared" ca="1" si="80"/>
        <v/>
      </c>
      <c r="Z152" s="315" t="str">
        <f t="shared" ca="1" si="81"/>
        <v/>
      </c>
      <c r="AA152" s="316" t="str">
        <f t="shared" ca="1" si="82"/>
        <v/>
      </c>
      <c r="AC152" s="310" t="e">
        <f t="shared" ca="1" si="83"/>
        <v>#N/A</v>
      </c>
      <c r="AD152" s="323" t="e">
        <f t="shared" ca="1" si="84"/>
        <v>#N/A</v>
      </c>
      <c r="AE152" s="324">
        <f t="shared" ca="1" si="63"/>
        <v>1129.9868088617509</v>
      </c>
      <c r="AG152" s="306">
        <f t="shared" ca="1" si="85"/>
        <v>-12.230891993134424</v>
      </c>
      <c r="AH152" s="304">
        <f t="shared" ca="1" si="86"/>
        <v>-3.0502047509588066</v>
      </c>
    </row>
    <row r="153" spans="1:34" x14ac:dyDescent="0.2">
      <c r="A153" s="347">
        <f t="shared" ca="1" si="64"/>
        <v>0.1</v>
      </c>
      <c r="B153" s="304">
        <f t="shared" ca="1" si="65"/>
        <v>5.8999999999999959</v>
      </c>
      <c r="D153" s="306">
        <f t="shared" ca="1" si="66"/>
        <v>-1.0501377792424402</v>
      </c>
      <c r="E153" s="307">
        <f t="shared" ca="1" si="67"/>
        <v>-12.555557770147294</v>
      </c>
      <c r="F153" s="304">
        <f t="shared" ca="1" si="68"/>
        <v>12.599397615556798</v>
      </c>
      <c r="G153" s="306">
        <f t="shared" ca="1" si="69"/>
        <v>23.716819131478502</v>
      </c>
      <c r="H153" s="307">
        <f t="shared" ca="1" si="70"/>
        <v>61.026003592026541</v>
      </c>
      <c r="I153" s="304">
        <f t="shared" ca="1" si="71"/>
        <v>65.472594450879228</v>
      </c>
      <c r="J153" s="306">
        <f t="shared" ca="1" si="72"/>
        <v>271.13130325306571</v>
      </c>
      <c r="K153" s="307">
        <f t="shared" ca="1" si="73"/>
        <v>1136.1521870098043</v>
      </c>
      <c r="L153" s="304">
        <f t="shared" ca="1" si="58"/>
        <v>1168.055638936291</v>
      </c>
      <c r="M153" s="306">
        <f t="shared" ca="1" si="74"/>
        <v>1.2001259030748639</v>
      </c>
      <c r="N153" s="304">
        <f t="shared" ca="1" si="75"/>
        <v>68.762149130516207</v>
      </c>
      <c r="P153" s="310">
        <f t="shared" ca="1" si="76"/>
        <v>23</v>
      </c>
      <c r="Q153" s="304">
        <f t="shared" ca="1" si="77"/>
        <v>0</v>
      </c>
      <c r="R153" s="306">
        <f t="shared" ca="1" si="78"/>
        <v>0</v>
      </c>
      <c r="S153" s="307">
        <f t="shared" ca="1" si="79"/>
        <v>5.0810000000000022</v>
      </c>
      <c r="T153" s="304">
        <f t="shared" ca="1" si="59"/>
        <v>49.844610000000024</v>
      </c>
      <c r="U153" s="311">
        <f t="shared" ca="1" si="60"/>
        <v>0</v>
      </c>
      <c r="V153" s="306">
        <f t="shared" ca="1" si="61"/>
        <v>1.0933027623218576</v>
      </c>
      <c r="W153" s="304">
        <f t="shared" ca="1" si="62"/>
        <v>14.390072617140131</v>
      </c>
      <c r="Y153" s="314" t="str">
        <f t="shared" ca="1" si="80"/>
        <v/>
      </c>
      <c r="Z153" s="315" t="str">
        <f t="shared" ca="1" si="81"/>
        <v/>
      </c>
      <c r="AA153" s="316" t="str">
        <f t="shared" ca="1" si="82"/>
        <v/>
      </c>
      <c r="AC153" s="310" t="e">
        <f t="shared" ca="1" si="83"/>
        <v>#N/A</v>
      </c>
      <c r="AD153" s="323" t="e">
        <f t="shared" ca="1" si="84"/>
        <v>#N/A</v>
      </c>
      <c r="AE153" s="324">
        <f t="shared" ca="1" si="63"/>
        <v>1136.1521870098043</v>
      </c>
      <c r="AG153" s="306">
        <f t="shared" ca="1" si="85"/>
        <v>-12.102178167804125</v>
      </c>
      <c r="AH153" s="304">
        <f t="shared" ca="1" si="86"/>
        <v>-2.9395368384506462</v>
      </c>
    </row>
    <row r="154" spans="1:34" x14ac:dyDescent="0.2">
      <c r="A154" s="347">
        <f t="shared" ca="1" si="64"/>
        <v>0.1</v>
      </c>
      <c r="B154" s="304">
        <f t="shared" ca="1" si="65"/>
        <v>5.9999999999999956</v>
      </c>
      <c r="D154" s="306">
        <f t="shared" ca="1" si="66"/>
        <v>-1.0259133503393176</v>
      </c>
      <c r="E154" s="307">
        <f t="shared" ca="1" si="67"/>
        <v>-12.449788727815468</v>
      </c>
      <c r="F154" s="304">
        <f t="shared" ca="1" si="68"/>
        <v>12.491986934417021</v>
      </c>
      <c r="G154" s="306">
        <f t="shared" ca="1" si="69"/>
        <v>23.61422779644457</v>
      </c>
      <c r="H154" s="307">
        <f t="shared" ca="1" si="70"/>
        <v>59.781024719244996</v>
      </c>
      <c r="I154" s="304">
        <f t="shared" ca="1" si="71"/>
        <v>64.275988291938049</v>
      </c>
      <c r="J154" s="306">
        <f t="shared" ca="1" si="72"/>
        <v>273.49785559946184</v>
      </c>
      <c r="K154" s="307">
        <f t="shared" ca="1" si="73"/>
        <v>1142.1925384253677</v>
      </c>
      <c r="L154" s="304">
        <f t="shared" ca="1" si="58"/>
        <v>1174.4806817704959</v>
      </c>
      <c r="M154" s="306">
        <f t="shared" ca="1" si="74"/>
        <v>1.1945972498859481</v>
      </c>
      <c r="N154" s="304">
        <f t="shared" ca="1" si="75"/>
        <v>68.44538063639979</v>
      </c>
      <c r="P154" s="310">
        <f t="shared" ca="1" si="76"/>
        <v>23</v>
      </c>
      <c r="Q154" s="304">
        <f t="shared" ca="1" si="77"/>
        <v>0</v>
      </c>
      <c r="R154" s="306">
        <f t="shared" ca="1" si="78"/>
        <v>0</v>
      </c>
      <c r="S154" s="307">
        <f t="shared" ca="1" si="79"/>
        <v>5.0810000000000022</v>
      </c>
      <c r="T154" s="304">
        <f t="shared" ca="1" si="59"/>
        <v>49.844610000000024</v>
      </c>
      <c r="U154" s="311">
        <f t="shared" ca="1" si="60"/>
        <v>0</v>
      </c>
      <c r="V154" s="306">
        <f t="shared" ca="1" si="61"/>
        <v>1.0926404202612297</v>
      </c>
      <c r="W154" s="304">
        <f t="shared" ca="1" si="62"/>
        <v>13.860478605741964</v>
      </c>
      <c r="Y154" s="314" t="str">
        <f t="shared" ca="1" si="80"/>
        <v/>
      </c>
      <c r="Z154" s="315" t="str">
        <f t="shared" ca="1" si="81"/>
        <v/>
      </c>
      <c r="AA154" s="316" t="str">
        <f t="shared" ca="1" si="82"/>
        <v/>
      </c>
      <c r="AC154" s="310">
        <f t="shared" ca="1" si="83"/>
        <v>5.9999999999999956</v>
      </c>
      <c r="AD154" s="323">
        <f t="shared" ca="1" si="84"/>
        <v>273.49785559946184</v>
      </c>
      <c r="AE154" s="324">
        <f t="shared" ca="1" si="63"/>
        <v>1142.1925384253677</v>
      </c>
      <c r="AG154" s="306">
        <f t="shared" ca="1" si="85"/>
        <v>-11.975884865635953</v>
      </c>
      <c r="AH154" s="304">
        <f t="shared" ca="1" si="86"/>
        <v>-2.8321339533832171</v>
      </c>
    </row>
    <row r="155" spans="1:34" x14ac:dyDescent="0.2">
      <c r="A155" s="347">
        <f t="shared" ca="1" si="64"/>
        <v>0.1</v>
      </c>
      <c r="B155" s="304">
        <f t="shared" ca="1" si="65"/>
        <v>6.0999999999999952</v>
      </c>
      <c r="D155" s="306">
        <f t="shared" ca="1" si="66"/>
        <v>-1.0021991206001959</v>
      </c>
      <c r="E155" s="307">
        <f t="shared" ca="1" si="67"/>
        <v>-12.347135277877964</v>
      </c>
      <c r="F155" s="304">
        <f t="shared" ca="1" si="68"/>
        <v>12.387742031845447</v>
      </c>
      <c r="G155" s="306">
        <f t="shared" ca="1" si="69"/>
        <v>23.514007884384551</v>
      </c>
      <c r="H155" s="307">
        <f t="shared" ca="1" si="70"/>
        <v>58.5463111914572</v>
      </c>
      <c r="I155" s="304">
        <f t="shared" ca="1" si="71"/>
        <v>63.091830857202467</v>
      </c>
      <c r="J155" s="306">
        <f t="shared" ca="1" si="72"/>
        <v>275.85426738350333</v>
      </c>
      <c r="K155" s="307">
        <f t="shared" ca="1" si="73"/>
        <v>1148.1089052209029</v>
      </c>
      <c r="L155" s="304">
        <f t="shared" ca="1" si="58"/>
        <v>1180.7834835740334</v>
      </c>
      <c r="M155" s="306">
        <f t="shared" ca="1" si="74"/>
        <v>1.1888847891969367</v>
      </c>
      <c r="N155" s="304">
        <f t="shared" ca="1" si="75"/>
        <v>68.118080748285038</v>
      </c>
      <c r="P155" s="310">
        <f t="shared" ca="1" si="76"/>
        <v>23</v>
      </c>
      <c r="Q155" s="304">
        <f t="shared" ca="1" si="77"/>
        <v>0</v>
      </c>
      <c r="R155" s="306">
        <f t="shared" ca="1" si="78"/>
        <v>0</v>
      </c>
      <c r="S155" s="307">
        <f t="shared" ca="1" si="79"/>
        <v>5.0810000000000022</v>
      </c>
      <c r="T155" s="304">
        <f t="shared" ca="1" si="59"/>
        <v>49.844610000000024</v>
      </c>
      <c r="U155" s="311">
        <f t="shared" ca="1" si="60"/>
        <v>0</v>
      </c>
      <c r="V155" s="306">
        <f t="shared" ca="1" si="61"/>
        <v>1.0919920402624375</v>
      </c>
      <c r="W155" s="304">
        <f t="shared" ca="1" si="62"/>
        <v>13.346554735747642</v>
      </c>
      <c r="Y155" s="314" t="str">
        <f t="shared" ca="1" si="80"/>
        <v/>
      </c>
      <c r="Z155" s="315" t="str">
        <f t="shared" ca="1" si="81"/>
        <v/>
      </c>
      <c r="AA155" s="316" t="str">
        <f t="shared" ca="1" si="82"/>
        <v/>
      </c>
      <c r="AC155" s="310" t="e">
        <f t="shared" ca="1" si="83"/>
        <v>#N/A</v>
      </c>
      <c r="AD155" s="323" t="e">
        <f t="shared" ca="1" si="84"/>
        <v>#N/A</v>
      </c>
      <c r="AE155" s="324">
        <f t="shared" ca="1" si="63"/>
        <v>1148.1089052209029</v>
      </c>
      <c r="AG155" s="306">
        <f t="shared" ca="1" si="85"/>
        <v>-11.851868447824135</v>
      </c>
      <c r="AH155" s="304">
        <f t="shared" ca="1" si="86"/>
        <v>-2.7279036815079625</v>
      </c>
    </row>
    <row r="156" spans="1:34" x14ac:dyDescent="0.2">
      <c r="A156" s="347">
        <f t="shared" ca="1" si="64"/>
        <v>0.1</v>
      </c>
      <c r="B156" s="304">
        <f t="shared" ca="1" si="65"/>
        <v>6.1999999999999948</v>
      </c>
      <c r="D156" s="306">
        <f t="shared" ca="1" si="66"/>
        <v>-0.9789792935588244</v>
      </c>
      <c r="E156" s="307">
        <f t="shared" ca="1" si="67"/>
        <v>-12.247509872944743</v>
      </c>
      <c r="F156" s="304">
        <f t="shared" ca="1" si="68"/>
        <v>12.286573914037056</v>
      </c>
      <c r="G156" s="306">
        <f t="shared" ca="1" si="69"/>
        <v>23.41610995502867</v>
      </c>
      <c r="H156" s="307">
        <f t="shared" ca="1" si="70"/>
        <v>57.321560204162722</v>
      </c>
      <c r="I156" s="304">
        <f t="shared" ca="1" si="71"/>
        <v>61.919911738191651</v>
      </c>
      <c r="J156" s="306">
        <f t="shared" ca="1" si="72"/>
        <v>278.20077327547398</v>
      </c>
      <c r="K156" s="307">
        <f t="shared" ca="1" si="73"/>
        <v>1153.902298790684</v>
      </c>
      <c r="L156" s="304">
        <f t="shared" ca="1" si="58"/>
        <v>1186.9651154964481</v>
      </c>
      <c r="M156" s="306">
        <f t="shared" ca="1" si="74"/>
        <v>1.1829801314236306</v>
      </c>
      <c r="N156" s="304">
        <f t="shared" ca="1" si="75"/>
        <v>67.779768778405483</v>
      </c>
      <c r="P156" s="310">
        <f t="shared" ca="1" si="76"/>
        <v>23</v>
      </c>
      <c r="Q156" s="304">
        <f t="shared" ca="1" si="77"/>
        <v>0</v>
      </c>
      <c r="R156" s="306">
        <f t="shared" ca="1" si="78"/>
        <v>0</v>
      </c>
      <c r="S156" s="307">
        <f t="shared" ca="1" si="79"/>
        <v>5.0810000000000022</v>
      </c>
      <c r="T156" s="304">
        <f t="shared" ca="1" si="59"/>
        <v>49.844610000000024</v>
      </c>
      <c r="U156" s="311">
        <f t="shared" ca="1" si="60"/>
        <v>0</v>
      </c>
      <c r="V156" s="306">
        <f t="shared" ca="1" si="61"/>
        <v>1.0913574884621271</v>
      </c>
      <c r="W156" s="304">
        <f t="shared" ca="1" si="62"/>
        <v>12.847869848417362</v>
      </c>
      <c r="Y156" s="314" t="str">
        <f t="shared" ca="1" si="80"/>
        <v/>
      </c>
      <c r="Z156" s="315" t="str">
        <f t="shared" ca="1" si="81"/>
        <v/>
      </c>
      <c r="AA156" s="316" t="str">
        <f t="shared" ca="1" si="82"/>
        <v/>
      </c>
      <c r="AC156" s="310" t="e">
        <f t="shared" ca="1" si="83"/>
        <v>#N/A</v>
      </c>
      <c r="AD156" s="323" t="e">
        <f t="shared" ca="1" si="84"/>
        <v>#N/A</v>
      </c>
      <c r="AE156" s="324">
        <f t="shared" ca="1" si="63"/>
        <v>1153.902298790684</v>
      </c>
      <c r="AG156" s="306">
        <f t="shared" ca="1" si="85"/>
        <v>-11.729985342227138</v>
      </c>
      <c r="AH156" s="304">
        <f t="shared" ca="1" si="86"/>
        <v>-2.6267574760377164</v>
      </c>
    </row>
    <row r="157" spans="1:34" x14ac:dyDescent="0.2">
      <c r="A157" s="347">
        <f t="shared" ca="1" si="64"/>
        <v>0.1</v>
      </c>
      <c r="B157" s="304">
        <f t="shared" ca="1" si="65"/>
        <v>6.2999999999999945</v>
      </c>
      <c r="D157" s="306">
        <f t="shared" ca="1" si="66"/>
        <v>-0.95623878278988816</v>
      </c>
      <c r="E157" s="307">
        <f t="shared" ca="1" si="67"/>
        <v>-12.150828560444756</v>
      </c>
      <c r="F157" s="304">
        <f t="shared" ca="1" si="68"/>
        <v>12.188397241435457</v>
      </c>
      <c r="G157" s="306">
        <f t="shared" ca="1" si="69"/>
        <v>23.320486076749681</v>
      </c>
      <c r="H157" s="307">
        <f t="shared" ca="1" si="70"/>
        <v>56.106477348118247</v>
      </c>
      <c r="I157" s="304">
        <f t="shared" ca="1" si="71"/>
        <v>60.760035148696069</v>
      </c>
      <c r="J157" s="306">
        <f t="shared" ca="1" si="72"/>
        <v>280.5376030770629</v>
      </c>
      <c r="K157" s="307">
        <f t="shared" ca="1" si="73"/>
        <v>1159.573700668298</v>
      </c>
      <c r="L157" s="304">
        <f t="shared" ca="1" si="58"/>
        <v>1193.0266191589337</v>
      </c>
      <c r="M157" s="306">
        <f t="shared" ca="1" si="74"/>
        <v>1.1768743941980897</v>
      </c>
      <c r="N157" s="304">
        <f t="shared" ca="1" si="75"/>
        <v>67.429935804566071</v>
      </c>
      <c r="P157" s="310">
        <f t="shared" ca="1" si="76"/>
        <v>23</v>
      </c>
      <c r="Q157" s="304">
        <f t="shared" ca="1" si="77"/>
        <v>0</v>
      </c>
      <c r="R157" s="306">
        <f t="shared" ca="1" si="78"/>
        <v>0</v>
      </c>
      <c r="S157" s="307">
        <f t="shared" ca="1" si="79"/>
        <v>5.0810000000000022</v>
      </c>
      <c r="T157" s="304">
        <f t="shared" ca="1" si="59"/>
        <v>49.844610000000024</v>
      </c>
      <c r="U157" s="311">
        <f t="shared" ca="1" si="60"/>
        <v>0</v>
      </c>
      <c r="V157" s="306">
        <f t="shared" ca="1" si="61"/>
        <v>1.0907366350179541</v>
      </c>
      <c r="W157" s="304">
        <f t="shared" ca="1" si="62"/>
        <v>12.364010679666709</v>
      </c>
      <c r="Y157" s="314" t="str">
        <f t="shared" ca="1" si="80"/>
        <v/>
      </c>
      <c r="Z157" s="315" t="str">
        <f t="shared" ca="1" si="81"/>
        <v/>
      </c>
      <c r="AA157" s="316" t="str">
        <f t="shared" ca="1" si="82"/>
        <v/>
      </c>
      <c r="AC157" s="310" t="e">
        <f t="shared" ca="1" si="83"/>
        <v>#N/A</v>
      </c>
      <c r="AD157" s="323" t="e">
        <f t="shared" ca="1" si="84"/>
        <v>#N/A</v>
      </c>
      <c r="AE157" s="324">
        <f t="shared" ca="1" si="63"/>
        <v>1159.573700668298</v>
      </c>
      <c r="AG157" s="306">
        <f t="shared" ca="1" si="85"/>
        <v>-11.610091538545527</v>
      </c>
      <c r="AH157" s="304">
        <f t="shared" ca="1" si="86"/>
        <v>-2.5286104799089464</v>
      </c>
    </row>
    <row r="158" spans="1:34" x14ac:dyDescent="0.2">
      <c r="A158" s="347">
        <f t="shared" ca="1" si="64"/>
        <v>0.1</v>
      </c>
      <c r="B158" s="304">
        <f t="shared" ca="1" si="65"/>
        <v>6.3999999999999941</v>
      </c>
      <c r="D158" s="306">
        <f t="shared" ca="1" si="66"/>
        <v>-0.93396318712232484</v>
      </c>
      <c r="E158" s="307">
        <f t="shared" ca="1" si="67"/>
        <v>-12.057010814002663</v>
      </c>
      <c r="F158" s="304">
        <f t="shared" ca="1" si="68"/>
        <v>12.093130157402459</v>
      </c>
      <c r="G158" s="306">
        <f t="shared" ca="1" si="69"/>
        <v>23.227089758037447</v>
      </c>
      <c r="H158" s="307">
        <f t="shared" ca="1" si="70"/>
        <v>54.900776266717983</v>
      </c>
      <c r="I158" s="304">
        <f t="shared" ca="1" si="71"/>
        <v>59.612020040560211</v>
      </c>
      <c r="J158" s="306">
        <f t="shared" ca="1" si="72"/>
        <v>282.86498186880226</v>
      </c>
      <c r="K158" s="307">
        <f t="shared" ca="1" si="73"/>
        <v>1165.1240633490397</v>
      </c>
      <c r="L158" s="304">
        <f t="shared" ca="1" si="58"/>
        <v>1198.9690075071228</v>
      </c>
      <c r="M158" s="306">
        <f t="shared" ca="1" si="74"/>
        <v>1.1705581685306181</v>
      </c>
      <c r="N158" s="304">
        <f t="shared" ca="1" si="75"/>
        <v>67.068042731367754</v>
      </c>
      <c r="P158" s="310">
        <f t="shared" ca="1" si="76"/>
        <v>23</v>
      </c>
      <c r="Q158" s="304">
        <f t="shared" ca="1" si="77"/>
        <v>0</v>
      </c>
      <c r="R158" s="306">
        <f t="shared" ca="1" si="78"/>
        <v>0</v>
      </c>
      <c r="S158" s="307">
        <f t="shared" ca="1" si="79"/>
        <v>5.0810000000000022</v>
      </c>
      <c r="T158" s="304">
        <f t="shared" ca="1" si="59"/>
        <v>49.844610000000024</v>
      </c>
      <c r="U158" s="311">
        <f t="shared" ca="1" si="60"/>
        <v>0</v>
      </c>
      <c r="V158" s="306">
        <f t="shared" ca="1" si="61"/>
        <v>1.0901293539947503</v>
      </c>
      <c r="W158" s="304">
        <f t="shared" ca="1" si="62"/>
        <v>11.894581054365759</v>
      </c>
      <c r="Y158" s="314" t="str">
        <f t="shared" ca="1" si="80"/>
        <v/>
      </c>
      <c r="Z158" s="315" t="str">
        <f t="shared" ca="1" si="81"/>
        <v/>
      </c>
      <c r="AA158" s="316" t="str">
        <f t="shared" ca="1" si="82"/>
        <v/>
      </c>
      <c r="AC158" s="310" t="e">
        <f t="shared" ca="1" si="83"/>
        <v>#N/A</v>
      </c>
      <c r="AD158" s="323" t="e">
        <f t="shared" ca="1" si="84"/>
        <v>#N/A</v>
      </c>
      <c r="AE158" s="324">
        <f t="shared" ca="1" si="63"/>
        <v>1165.1240633490397</v>
      </c>
      <c r="AG158" s="306">
        <f t="shared" ca="1" si="85"/>
        <v>-11.492042062097537</v>
      </c>
      <c r="AH158" s="304">
        <f t="shared" ca="1" si="86"/>
        <v>-2.4333813579347972</v>
      </c>
    </row>
    <row r="159" spans="1:34" x14ac:dyDescent="0.2">
      <c r="A159" s="347">
        <f t="shared" ca="1" si="64"/>
        <v>0.1</v>
      </c>
      <c r="B159" s="304">
        <f t="shared" ca="1" si="65"/>
        <v>6.4999999999999938</v>
      </c>
      <c r="D159" s="306">
        <f t="shared" ca="1" si="66"/>
        <v>-0.91213876799711047</v>
      </c>
      <c r="E159" s="307">
        <f t="shared" ca="1" si="67"/>
        <v>-11.965979373553701</v>
      </c>
      <c r="F159" s="304">
        <f t="shared" ca="1" si="68"/>
        <v>12.000694125774388</v>
      </c>
      <c r="G159" s="306">
        <f t="shared" ca="1" si="69"/>
        <v>23.135875881237737</v>
      </c>
      <c r="H159" s="307">
        <f t="shared" ca="1" si="70"/>
        <v>53.704178329362612</v>
      </c>
      <c r="I159" s="304">
        <f t="shared" ca="1" si="71"/>
        <v>58.475700276473979</v>
      </c>
      <c r="J159" s="306">
        <f t="shared" ca="1" si="72"/>
        <v>285.18313015076603</v>
      </c>
      <c r="K159" s="307">
        <f t="shared" ca="1" si="73"/>
        <v>1170.5543110788437</v>
      </c>
      <c r="L159" s="304">
        <f t="shared" ca="1" si="58"/>
        <v>1204.7932656301889</v>
      </c>
      <c r="M159" s="306">
        <f t="shared" ca="1" si="74"/>
        <v>1.1640214824594468</v>
      </c>
      <c r="N159" s="304">
        <f t="shared" ca="1" si="75"/>
        <v>66.693518207487685</v>
      </c>
      <c r="P159" s="310">
        <f t="shared" ca="1" si="76"/>
        <v>23</v>
      </c>
      <c r="Q159" s="304">
        <f t="shared" ca="1" si="77"/>
        <v>0</v>
      </c>
      <c r="R159" s="306">
        <f t="shared" ca="1" si="78"/>
        <v>0</v>
      </c>
      <c r="S159" s="307">
        <f t="shared" ca="1" si="79"/>
        <v>5.0810000000000022</v>
      </c>
      <c r="T159" s="304">
        <f t="shared" ca="1" si="59"/>
        <v>49.844610000000024</v>
      </c>
      <c r="U159" s="311">
        <f t="shared" ca="1" si="60"/>
        <v>0</v>
      </c>
      <c r="V159" s="306">
        <f t="shared" ca="1" si="61"/>
        <v>1.0895355232554127</v>
      </c>
      <c r="W159" s="304">
        <f t="shared" ca="1" si="62"/>
        <v>11.4392011248597</v>
      </c>
      <c r="Y159" s="314" t="str">
        <f t="shared" ca="1" si="80"/>
        <v/>
      </c>
      <c r="Z159" s="315" t="str">
        <f t="shared" ca="1" si="81"/>
        <v/>
      </c>
      <c r="AA159" s="316" t="str">
        <f t="shared" ca="1" si="82"/>
        <v/>
      </c>
      <c r="AC159" s="310" t="e">
        <f t="shared" ca="1" si="83"/>
        <v>#N/A</v>
      </c>
      <c r="AD159" s="323" t="e">
        <f t="shared" ca="1" si="84"/>
        <v>#N/A</v>
      </c>
      <c r="AE159" s="324">
        <f t="shared" ca="1" si="63"/>
        <v>1170.5543110788437</v>
      </c>
      <c r="AG159" s="306">
        <f t="shared" ca="1" si="85"/>
        <v>-11.375690422406219</v>
      </c>
      <c r="AH159" s="304">
        <f t="shared" ca="1" si="86"/>
        <v>-2.340992138233764</v>
      </c>
    </row>
    <row r="160" spans="1:34" x14ac:dyDescent="0.2">
      <c r="A160" s="347">
        <f t="shared" ca="1" si="64"/>
        <v>0.1</v>
      </c>
      <c r="B160" s="304">
        <f t="shared" ca="1" si="65"/>
        <v>6.5999999999999934</v>
      </c>
      <c r="D160" s="306">
        <f t="shared" ca="1" si="66"/>
        <v>-0.89075242891513329</v>
      </c>
      <c r="E160" s="307">
        <f t="shared" ca="1" si="67"/>
        <v>-11.877660093585011</v>
      </c>
      <c r="F160" s="304">
        <f t="shared" ca="1" si="68"/>
        <v>11.91101377668417</v>
      </c>
      <c r="G160" s="306">
        <f t="shared" ca="1" si="69"/>
        <v>23.046800638346223</v>
      </c>
      <c r="H160" s="307">
        <f t="shared" ca="1" si="70"/>
        <v>52.516412320004115</v>
      </c>
      <c r="I160" s="304">
        <f t="shared" ca="1" si="71"/>
        <v>57.350924862885648</v>
      </c>
      <c r="J160" s="306">
        <f t="shared" ca="1" si="72"/>
        <v>287.49226397674522</v>
      </c>
      <c r="K160" s="307">
        <f t="shared" ca="1" si="73"/>
        <v>1175.8653406113121</v>
      </c>
      <c r="L160" s="304">
        <f t="shared" ca="1" si="58"/>
        <v>1210.500351547835</v>
      </c>
      <c r="M160" s="306">
        <f t="shared" ca="1" si="74"/>
        <v>1.1572537620125369</v>
      </c>
      <c r="N160" s="304">
        <f t="shared" ca="1" si="75"/>
        <v>66.305756388955359</v>
      </c>
      <c r="P160" s="310">
        <f t="shared" ca="1" si="76"/>
        <v>23</v>
      </c>
      <c r="Q160" s="304">
        <f t="shared" ca="1" si="77"/>
        <v>0</v>
      </c>
      <c r="R160" s="306">
        <f t="shared" ca="1" si="78"/>
        <v>0</v>
      </c>
      <c r="S160" s="307">
        <f t="shared" ca="1" si="79"/>
        <v>5.0810000000000022</v>
      </c>
      <c r="T160" s="304">
        <f t="shared" ca="1" si="59"/>
        <v>49.844610000000024</v>
      </c>
      <c r="U160" s="311">
        <f t="shared" ca="1" si="60"/>
        <v>0</v>
      </c>
      <c r="V160" s="306">
        <f t="shared" ca="1" si="61"/>
        <v>1.0889550243563011</v>
      </c>
      <c r="W160" s="304">
        <f t="shared" ca="1" si="62"/>
        <v>10.997506651003761</v>
      </c>
      <c r="Y160" s="314" t="str">
        <f t="shared" ca="1" si="80"/>
        <v/>
      </c>
      <c r="Z160" s="315" t="str">
        <f t="shared" ca="1" si="81"/>
        <v/>
      </c>
      <c r="AA160" s="316" t="str">
        <f t="shared" ca="1" si="82"/>
        <v/>
      </c>
      <c r="AC160" s="310" t="e">
        <f t="shared" ca="1" si="83"/>
        <v>#N/A</v>
      </c>
      <c r="AD160" s="323" t="e">
        <f t="shared" ca="1" si="84"/>
        <v>#N/A</v>
      </c>
      <c r="AE160" s="324">
        <f t="shared" ca="1" si="63"/>
        <v>1175.8653406113121</v>
      </c>
      <c r="AG160" s="306">
        <f t="shared" ca="1" si="85"/>
        <v>-11.260888032539881</v>
      </c>
      <c r="AH160" s="304">
        <f t="shared" ca="1" si="86"/>
        <v>-2.2513680623616796</v>
      </c>
    </row>
    <row r="161" spans="1:34" x14ac:dyDescent="0.2">
      <c r="A161" s="347">
        <f t="shared" ca="1" si="64"/>
        <v>0.1</v>
      </c>
      <c r="B161" s="304">
        <f t="shared" ca="1" si="65"/>
        <v>6.6999999999999931</v>
      </c>
      <c r="D161" s="306">
        <f t="shared" ca="1" si="66"/>
        <v>-0.86979169693268532</v>
      </c>
      <c r="E161" s="307">
        <f t="shared" ca="1" si="67"/>
        <v>-11.791981798924031</v>
      </c>
      <c r="F161" s="304">
        <f t="shared" ca="1" si="68"/>
        <v>11.824016760061221</v>
      </c>
      <c r="G161" s="306">
        <f t="shared" ca="1" si="69"/>
        <v>22.959821468652954</v>
      </c>
      <c r="H161" s="307">
        <f t="shared" ca="1" si="70"/>
        <v>51.337214140111712</v>
      </c>
      <c r="I161" s="304">
        <f t="shared" ca="1" si="71"/>
        <v>56.237558246603335</v>
      </c>
      <c r="J161" s="306">
        <f t="shared" ca="1" si="72"/>
        <v>289.7925950820952</v>
      </c>
      <c r="K161" s="307">
        <f t="shared" ca="1" si="73"/>
        <v>1181.058021934318</v>
      </c>
      <c r="L161" s="304">
        <f t="shared" ca="1" si="58"/>
        <v>1216.0911969666663</v>
      </c>
      <c r="M161" s="306">
        <f t="shared" ca="1" si="74"/>
        <v>1.1502437892997792</v>
      </c>
      <c r="N161" s="304">
        <f t="shared" ca="1" si="75"/>
        <v>65.904114538012465</v>
      </c>
      <c r="P161" s="310">
        <f t="shared" ca="1" si="76"/>
        <v>23</v>
      </c>
      <c r="Q161" s="304">
        <f t="shared" ca="1" si="77"/>
        <v>0</v>
      </c>
      <c r="R161" s="306">
        <f t="shared" ca="1" si="78"/>
        <v>0</v>
      </c>
      <c r="S161" s="307">
        <f t="shared" ca="1" si="79"/>
        <v>5.0810000000000022</v>
      </c>
      <c r="T161" s="304">
        <f t="shared" ca="1" si="59"/>
        <v>49.844610000000024</v>
      </c>
      <c r="U161" s="311">
        <f t="shared" ca="1" si="60"/>
        <v>0</v>
      </c>
      <c r="V161" s="306">
        <f t="shared" ca="1" si="61"/>
        <v>1.0883877424469268</v>
      </c>
      <c r="W161" s="304">
        <f t="shared" ca="1" si="62"/>
        <v>10.56914831919037</v>
      </c>
      <c r="Y161" s="314" t="str">
        <f t="shared" ca="1" si="80"/>
        <v/>
      </c>
      <c r="Z161" s="315" t="str">
        <f t="shared" ca="1" si="81"/>
        <v/>
      </c>
      <c r="AA161" s="316" t="str">
        <f t="shared" ca="1" si="82"/>
        <v/>
      </c>
      <c r="AC161" s="310" t="e">
        <f t="shared" ca="1" si="83"/>
        <v>#N/A</v>
      </c>
      <c r="AD161" s="323" t="e">
        <f t="shared" ca="1" si="84"/>
        <v>#N/A</v>
      </c>
      <c r="AE161" s="324">
        <f t="shared" ca="1" si="63"/>
        <v>1181.058021934318</v>
      </c>
      <c r="AG161" s="306">
        <f t="shared" ca="1" si="85"/>
        <v>-11.147483594847941</v>
      </c>
      <c r="AH161" s="304">
        <f t="shared" ca="1" si="86"/>
        <v>-2.1644374436142013</v>
      </c>
    </row>
    <row r="162" spans="1:34" x14ac:dyDescent="0.2">
      <c r="A162" s="347">
        <f t="shared" ca="1" si="64"/>
        <v>0.1</v>
      </c>
      <c r="B162" s="304">
        <f t="shared" ca="1" si="65"/>
        <v>6.7999999999999927</v>
      </c>
      <c r="D162" s="306">
        <f t="shared" ca="1" si="66"/>
        <v>-0.84924470617389325</v>
      </c>
      <c r="E162" s="307">
        <f t="shared" ca="1" si="67"/>
        <v>-11.70887614752273</v>
      </c>
      <c r="F162" s="304">
        <f t="shared" ca="1" si="68"/>
        <v>11.739633606249861</v>
      </c>
      <c r="G162" s="306">
        <f t="shared" ca="1" si="69"/>
        <v>22.874896998035567</v>
      </c>
      <c r="H162" s="307">
        <f t="shared" ca="1" si="70"/>
        <v>50.166326525359437</v>
      </c>
      <c r="I162" s="304">
        <f t="shared" ca="1" si="71"/>
        <v>55.135480679139079</v>
      </c>
      <c r="J162" s="306">
        <f t="shared" ca="1" si="72"/>
        <v>292.08433100542965</v>
      </c>
      <c r="K162" s="307">
        <f t="shared" ca="1" si="73"/>
        <v>1186.1331989675916</v>
      </c>
      <c r="L162" s="304">
        <f t="shared" ca="1" si="58"/>
        <v>1221.5667080073777</v>
      </c>
      <c r="M162" s="306">
        <f t="shared" ca="1" si="74"/>
        <v>1.1429796575495064</v>
      </c>
      <c r="N162" s="304">
        <f t="shared" ca="1" si="75"/>
        <v>65.487910446894858</v>
      </c>
      <c r="P162" s="310">
        <f t="shared" ca="1" si="76"/>
        <v>23</v>
      </c>
      <c r="Q162" s="304">
        <f t="shared" ca="1" si="77"/>
        <v>0</v>
      </c>
      <c r="R162" s="306">
        <f t="shared" ca="1" si="78"/>
        <v>0</v>
      </c>
      <c r="S162" s="307">
        <f t="shared" ca="1" si="79"/>
        <v>5.0810000000000022</v>
      </c>
      <c r="T162" s="304">
        <f t="shared" ca="1" si="59"/>
        <v>49.844610000000024</v>
      </c>
      <c r="U162" s="311">
        <f t="shared" ca="1" si="60"/>
        <v>0</v>
      </c>
      <c r="V162" s="306">
        <f t="shared" ca="1" si="61"/>
        <v>1.0878335661737362</v>
      </c>
      <c r="W162" s="304">
        <f t="shared" ca="1" si="62"/>
        <v>10.153791098017399</v>
      </c>
      <c r="Y162" s="314" t="str">
        <f t="shared" ca="1" si="80"/>
        <v/>
      </c>
      <c r="Z162" s="315" t="str">
        <f t="shared" ca="1" si="81"/>
        <v/>
      </c>
      <c r="AA162" s="316" t="str">
        <f t="shared" ca="1" si="82"/>
        <v/>
      </c>
      <c r="AC162" s="310" t="e">
        <f t="shared" ca="1" si="83"/>
        <v>#N/A</v>
      </c>
      <c r="AD162" s="323" t="e">
        <f t="shared" ca="1" si="84"/>
        <v>#N/A</v>
      </c>
      <c r="AE162" s="324">
        <f t="shared" ca="1" si="63"/>
        <v>1186.1331989675916</v>
      </c>
      <c r="AG162" s="306">
        <f t="shared" ca="1" si="85"/>
        <v>-11.035322448407602</v>
      </c>
      <c r="AH162" s="304">
        <f t="shared" ca="1" si="86"/>
        <v>-2.0801315330034176</v>
      </c>
    </row>
    <row r="163" spans="1:34" x14ac:dyDescent="0.2">
      <c r="A163" s="347">
        <f t="shared" ca="1" si="64"/>
        <v>0.1</v>
      </c>
      <c r="B163" s="304">
        <f t="shared" ca="1" si="65"/>
        <v>6.8999999999999924</v>
      </c>
      <c r="D163" s="306">
        <f t="shared" ca="1" si="66"/>
        <v>-0.82910018334122615</v>
      </c>
      <c r="E163" s="307">
        <f t="shared" ca="1" si="67"/>
        <v>-11.628277499710849</v>
      </c>
      <c r="F163" s="304">
        <f t="shared" ca="1" si="68"/>
        <v>11.657797593211939</v>
      </c>
      <c r="G163" s="306">
        <f t="shared" ca="1" si="69"/>
        <v>22.791986979701445</v>
      </c>
      <c r="H163" s="307">
        <f t="shared" ca="1" si="70"/>
        <v>49.003498775388351</v>
      </c>
      <c r="I163" s="304">
        <f t="shared" ca="1" si="71"/>
        <v>54.044588653373687</v>
      </c>
      <c r="J163" s="306">
        <f t="shared" ca="1" si="72"/>
        <v>294.36767520431647</v>
      </c>
      <c r="K163" s="307">
        <f t="shared" ca="1" si="73"/>
        <v>1191.0916902326289</v>
      </c>
      <c r="L163" s="304">
        <f t="shared" ca="1" si="58"/>
        <v>1226.9277659040954</v>
      </c>
      <c r="M163" s="306">
        <f t="shared" ca="1" si="74"/>
        <v>1.1354487229013759</v>
      </c>
      <c r="N163" s="304">
        <f t="shared" ca="1" si="75"/>
        <v>65.05641967576814</v>
      </c>
      <c r="P163" s="310">
        <f t="shared" ca="1" si="76"/>
        <v>23</v>
      </c>
      <c r="Q163" s="304">
        <f t="shared" ca="1" si="77"/>
        <v>0</v>
      </c>
      <c r="R163" s="306">
        <f t="shared" ca="1" si="78"/>
        <v>0</v>
      </c>
      <c r="S163" s="307">
        <f t="shared" ca="1" si="79"/>
        <v>5.0810000000000022</v>
      </c>
      <c r="T163" s="304">
        <f t="shared" ca="1" si="59"/>
        <v>49.844610000000024</v>
      </c>
      <c r="U163" s="311">
        <f t="shared" ca="1" si="60"/>
        <v>0</v>
      </c>
      <c r="V163" s="306">
        <f t="shared" ca="1" si="61"/>
        <v>1.0872923875878004</v>
      </c>
      <c r="W163" s="304">
        <f t="shared" ca="1" si="62"/>
        <v>9.7511136284041839</v>
      </c>
      <c r="Y163" s="314" t="str">
        <f t="shared" ca="1" si="80"/>
        <v/>
      </c>
      <c r="Z163" s="315" t="str">
        <f t="shared" ca="1" si="81"/>
        <v/>
      </c>
      <c r="AA163" s="316" t="str">
        <f t="shared" ca="1" si="82"/>
        <v/>
      </c>
      <c r="AC163" s="310" t="e">
        <f t="shared" ca="1" si="83"/>
        <v>#N/A</v>
      </c>
      <c r="AD163" s="323" t="e">
        <f t="shared" ca="1" si="84"/>
        <v>#N/A</v>
      </c>
      <c r="AE163" s="324">
        <f t="shared" ca="1" si="63"/>
        <v>1191.0916902326289</v>
      </c>
      <c r="AG163" s="306">
        <f t="shared" ca="1" si="85"/>
        <v>-10.924245873145303</v>
      </c>
      <c r="AH163" s="304">
        <f t="shared" ca="1" si="86"/>
        <v>-1.998384392445856</v>
      </c>
    </row>
    <row r="164" spans="1:34" x14ac:dyDescent="0.2">
      <c r="A164" s="347">
        <f t="shared" ca="1" si="64"/>
        <v>0.1</v>
      </c>
      <c r="B164" s="304">
        <f t="shared" ca="1" si="65"/>
        <v>6.999999999999992</v>
      </c>
      <c r="D164" s="306">
        <f t="shared" ca="1" si="66"/>
        <v>-0.80934743521706287</v>
      </c>
      <c r="E164" s="307">
        <f t="shared" ca="1" si="67"/>
        <v>-11.550122793411782</v>
      </c>
      <c r="F164" s="304">
        <f t="shared" ca="1" si="68"/>
        <v>11.578444619800313</v>
      </c>
      <c r="G164" s="306">
        <f t="shared" ca="1" si="69"/>
        <v>22.711052236179739</v>
      </c>
      <c r="H164" s="307">
        <f t="shared" ca="1" si="70"/>
        <v>47.848486496047173</v>
      </c>
      <c r="I164" s="304">
        <f t="shared" ca="1" si="71"/>
        <v>52.964795417681863</v>
      </c>
      <c r="J164" s="306">
        <f t="shared" ca="1" si="72"/>
        <v>296.64282716511053</v>
      </c>
      <c r="K164" s="307">
        <f t="shared" ca="1" si="73"/>
        <v>1195.9342894962008</v>
      </c>
      <c r="L164" s="304">
        <f t="shared" ca="1" si="58"/>
        <v>1232.1752276771726</v>
      </c>
      <c r="M164" s="306">
        <f t="shared" ca="1" si="74"/>
        <v>1.1276375527692875</v>
      </c>
      <c r="N164" s="304">
        <f t="shared" ca="1" si="75"/>
        <v>64.60887259414082</v>
      </c>
      <c r="P164" s="310">
        <f t="shared" ca="1" si="76"/>
        <v>23</v>
      </c>
      <c r="Q164" s="304">
        <f t="shared" ca="1" si="77"/>
        <v>0</v>
      </c>
      <c r="R164" s="306">
        <f t="shared" ca="1" si="78"/>
        <v>0</v>
      </c>
      <c r="S164" s="307">
        <f t="shared" ca="1" si="79"/>
        <v>5.0810000000000022</v>
      </c>
      <c r="T164" s="304">
        <f t="shared" ca="1" si="59"/>
        <v>49.844610000000024</v>
      </c>
      <c r="U164" s="311">
        <f t="shared" ca="1" si="60"/>
        <v>0</v>
      </c>
      <c r="V164" s="306">
        <f t="shared" ca="1" si="61"/>
        <v>1.0867641020562284</v>
      </c>
      <c r="W164" s="304">
        <f t="shared" ca="1" si="62"/>
        <v>9.3608076461076237</v>
      </c>
      <c r="Y164" s="314" t="str">
        <f t="shared" ca="1" si="80"/>
        <v/>
      </c>
      <c r="Z164" s="315" t="str">
        <f t="shared" ca="1" si="81"/>
        <v/>
      </c>
      <c r="AA164" s="316" t="str">
        <f t="shared" ca="1" si="82"/>
        <v/>
      </c>
      <c r="AC164" s="310">
        <f t="shared" ca="1" si="83"/>
        <v>6.999999999999992</v>
      </c>
      <c r="AD164" s="323">
        <f t="shared" ca="1" si="84"/>
        <v>296.64282716511053</v>
      </c>
      <c r="AE164" s="324">
        <f t="shared" ca="1" si="63"/>
        <v>1195.9342894962008</v>
      </c>
      <c r="AG164" s="306">
        <f t="shared" ca="1" si="85"/>
        <v>-10.814090345224194</v>
      </c>
      <c r="AH164" s="304">
        <f t="shared" ca="1" si="86"/>
        <v>-1.9191327747302067</v>
      </c>
    </row>
    <row r="165" spans="1:34" x14ac:dyDescent="0.2">
      <c r="A165" s="347">
        <f t="shared" ca="1" si="64"/>
        <v>0.1</v>
      </c>
      <c r="B165" s="304">
        <f t="shared" ca="1" si="65"/>
        <v>7.0999999999999917</v>
      </c>
      <c r="D165" s="306">
        <f t="shared" ca="1" si="66"/>
        <v>-0.78997633816126267</v>
      </c>
      <c r="E165" s="307">
        <f t="shared" ca="1" si="67"/>
        <v>-11.474351424831395</v>
      </c>
      <c r="F165" s="304">
        <f t="shared" ca="1" si="68"/>
        <v>11.501513084606954</v>
      </c>
      <c r="G165" s="306">
        <f t="shared" ca="1" si="69"/>
        <v>22.632054602363613</v>
      </c>
      <c r="H165" s="307">
        <f t="shared" ca="1" si="70"/>
        <v>46.701051353564033</v>
      </c>
      <c r="I165" s="304">
        <f t="shared" ca="1" si="71"/>
        <v>51.896031573258021</v>
      </c>
      <c r="J165" s="306">
        <f t="shared" ca="1" si="72"/>
        <v>298.90998250703768</v>
      </c>
      <c r="K165" s="307">
        <f t="shared" ca="1" si="73"/>
        <v>1200.6617663886814</v>
      </c>
      <c r="L165" s="304">
        <f t="shared" ca="1" si="58"/>
        <v>1237.3099267806535</v>
      </c>
      <c r="M165" s="306">
        <f t="shared" ca="1" si="74"/>
        <v>1.119531870594225</v>
      </c>
      <c r="N165" s="304">
        <f t="shared" ca="1" si="75"/>
        <v>64.144451215435325</v>
      </c>
      <c r="P165" s="310">
        <f t="shared" ca="1" si="76"/>
        <v>23</v>
      </c>
      <c r="Q165" s="304">
        <f t="shared" ca="1" si="77"/>
        <v>0</v>
      </c>
      <c r="R165" s="306">
        <f t="shared" ca="1" si="78"/>
        <v>0</v>
      </c>
      <c r="S165" s="307">
        <f t="shared" ca="1" si="79"/>
        <v>5.0810000000000022</v>
      </c>
      <c r="T165" s="304">
        <f t="shared" ca="1" si="59"/>
        <v>49.844610000000024</v>
      </c>
      <c r="U165" s="311">
        <f t="shared" ca="1" si="60"/>
        <v>0</v>
      </c>
      <c r="V165" s="306">
        <f t="shared" ca="1" si="61"/>
        <v>1.086248608177133</v>
      </c>
      <c r="W165" s="304">
        <f t="shared" ca="1" si="62"/>
        <v>8.9825774347252754</v>
      </c>
      <c r="Y165" s="314" t="str">
        <f t="shared" ca="1" si="80"/>
        <v/>
      </c>
      <c r="Z165" s="315" t="str">
        <f t="shared" ca="1" si="81"/>
        <v/>
      </c>
      <c r="AA165" s="316" t="str">
        <f t="shared" ca="1" si="82"/>
        <v/>
      </c>
      <c r="AC165" s="310" t="e">
        <f t="shared" ca="1" si="83"/>
        <v>#N/A</v>
      </c>
      <c r="AD165" s="323" t="e">
        <f t="shared" ca="1" si="84"/>
        <v>#N/A</v>
      </c>
      <c r="AE165" s="324">
        <f t="shared" ca="1" si="63"/>
        <v>1200.6617663886814</v>
      </c>
      <c r="AG165" s="306">
        <f t="shared" ca="1" si="85"/>
        <v>-10.704686737900479</v>
      </c>
      <c r="AH165" s="304">
        <f t="shared" ca="1" si="86"/>
        <v>-1.8423160098617635</v>
      </c>
    </row>
    <row r="166" spans="1:34" x14ac:dyDescent="0.2">
      <c r="A166" s="347">
        <f t="shared" ca="1" si="64"/>
        <v>0.1</v>
      </c>
      <c r="B166" s="304">
        <f t="shared" ca="1" si="65"/>
        <v>7.1999999999999913</v>
      </c>
      <c r="D166" s="306">
        <f t="shared" ca="1" si="66"/>
        <v>-0.7709773296218011</v>
      </c>
      <c r="E166" s="307">
        <f t="shared" ca="1" si="67"/>
        <v>-11.400905134142842</v>
      </c>
      <c r="F166" s="304">
        <f t="shared" ca="1" si="68"/>
        <v>11.42694376990258</v>
      </c>
      <c r="G166" s="306">
        <f t="shared" ca="1" si="69"/>
        <v>22.554956869401433</v>
      </c>
      <c r="H166" s="307">
        <f t="shared" ca="1" si="70"/>
        <v>45.560960840149747</v>
      </c>
      <c r="I166" s="304">
        <f t="shared" ca="1" si="71"/>
        <v>50.838245761023437</v>
      </c>
      <c r="J166" s="306">
        <f t="shared" ca="1" si="72"/>
        <v>301.16933308062596</v>
      </c>
      <c r="K166" s="307">
        <f t="shared" ca="1" si="73"/>
        <v>1205.2748669983671</v>
      </c>
      <c r="L166" s="304">
        <f t="shared" ca="1" si="58"/>
        <v>1242.332673725585</v>
      </c>
      <c r="M166" s="306">
        <f t="shared" ca="1" si="74"/>
        <v>1.1111164968192833</v>
      </c>
      <c r="N166" s="304">
        <f t="shared" ca="1" si="75"/>
        <v>63.662285815106088</v>
      </c>
      <c r="P166" s="310">
        <f t="shared" ca="1" si="76"/>
        <v>23</v>
      </c>
      <c r="Q166" s="304">
        <f t="shared" ca="1" si="77"/>
        <v>0</v>
      </c>
      <c r="R166" s="306">
        <f t="shared" ca="1" si="78"/>
        <v>0</v>
      </c>
      <c r="S166" s="307">
        <f t="shared" ca="1" si="79"/>
        <v>5.0810000000000022</v>
      </c>
      <c r="T166" s="304">
        <f t="shared" ca="1" si="59"/>
        <v>49.844610000000024</v>
      </c>
      <c r="U166" s="311">
        <f t="shared" ca="1" si="60"/>
        <v>0</v>
      </c>
      <c r="V166" s="306">
        <f t="shared" ca="1" si="61"/>
        <v>1.0857458076979889</v>
      </c>
      <c r="W166" s="304">
        <f t="shared" ca="1" si="62"/>
        <v>8.6161393073967094</v>
      </c>
      <c r="Y166" s="314" t="str">
        <f t="shared" ca="1" si="80"/>
        <v/>
      </c>
      <c r="Z166" s="315" t="str">
        <f t="shared" ca="1" si="81"/>
        <v/>
      </c>
      <c r="AA166" s="316" t="str">
        <f t="shared" ca="1" si="82"/>
        <v/>
      </c>
      <c r="AC166" s="310" t="e">
        <f t="shared" ca="1" si="83"/>
        <v>#N/A</v>
      </c>
      <c r="AD166" s="323" t="e">
        <f t="shared" ca="1" si="84"/>
        <v>#N/A</v>
      </c>
      <c r="AE166" s="324">
        <f t="shared" ca="1" si="63"/>
        <v>1205.2748669983671</v>
      </c>
      <c r="AG166" s="306">
        <f t="shared" ca="1" si="85"/>
        <v>-10.595859461655948</v>
      </c>
      <c r="AH166" s="304">
        <f t="shared" ca="1" si="86"/>
        <v>-1.7678758974070599</v>
      </c>
    </row>
    <row r="167" spans="1:34" x14ac:dyDescent="0.2">
      <c r="A167" s="347">
        <f t="shared" ca="1" si="64"/>
        <v>0.1</v>
      </c>
      <c r="B167" s="304">
        <f t="shared" ca="1" si="65"/>
        <v>7.2999999999999909</v>
      </c>
      <c r="D167" s="306">
        <f t="shared" ca="1" si="66"/>
        <v>-0.75234140168783858</v>
      </c>
      <c r="E167" s="307">
        <f t="shared" ca="1" si="67"/>
        <v>-11.329727895699259</v>
      </c>
      <c r="F167" s="304">
        <f t="shared" ca="1" si="68"/>
        <v>11.354679730194048</v>
      </c>
      <c r="G167" s="306">
        <f t="shared" ca="1" si="69"/>
        <v>22.479722729232648</v>
      </c>
      <c r="H167" s="307">
        <f t="shared" ca="1" si="70"/>
        <v>44.42798805057982</v>
      </c>
      <c r="I167" s="304">
        <f t="shared" ca="1" si="71"/>
        <v>49.791405445173389</v>
      </c>
      <c r="J167" s="306">
        <f t="shared" ca="1" si="72"/>
        <v>303.42106706055768</v>
      </c>
      <c r="K167" s="307">
        <f t="shared" ca="1" si="73"/>
        <v>1209.7743144429035</v>
      </c>
      <c r="L167" s="304">
        <f t="shared" ca="1" si="58"/>
        <v>1247.2442566802881</v>
      </c>
      <c r="M167" s="306">
        <f t="shared" ca="1" si="74"/>
        <v>1.1023752859395468</v>
      </c>
      <c r="N167" s="304">
        <f t="shared" ca="1" si="75"/>
        <v>63.161451323863353</v>
      </c>
      <c r="P167" s="310">
        <f t="shared" ca="1" si="76"/>
        <v>23</v>
      </c>
      <c r="Q167" s="304">
        <f t="shared" ca="1" si="77"/>
        <v>0</v>
      </c>
      <c r="R167" s="306">
        <f t="shared" ca="1" si="78"/>
        <v>0</v>
      </c>
      <c r="S167" s="307">
        <f t="shared" ca="1" si="79"/>
        <v>5.0810000000000022</v>
      </c>
      <c r="T167" s="304">
        <f t="shared" ca="1" si="59"/>
        <v>49.844610000000024</v>
      </c>
      <c r="U167" s="311">
        <f t="shared" ca="1" si="60"/>
        <v>0</v>
      </c>
      <c r="V167" s="306">
        <f t="shared" ca="1" si="61"/>
        <v>1.0852556054372158</v>
      </c>
      <c r="W167" s="304">
        <f t="shared" ca="1" si="62"/>
        <v>8.2612211155289579</v>
      </c>
      <c r="Y167" s="314" t="str">
        <f t="shared" ca="1" si="80"/>
        <v/>
      </c>
      <c r="Z167" s="315" t="str">
        <f t="shared" ca="1" si="81"/>
        <v/>
      </c>
      <c r="AA167" s="316" t="str">
        <f t="shared" ca="1" si="82"/>
        <v/>
      </c>
      <c r="AC167" s="310" t="e">
        <f t="shared" ca="1" si="83"/>
        <v>#N/A</v>
      </c>
      <c r="AD167" s="323" t="e">
        <f t="shared" ca="1" si="84"/>
        <v>#N/A</v>
      </c>
      <c r="AE167" s="324">
        <f t="shared" ca="1" si="63"/>
        <v>1209.7743144429035</v>
      </c>
      <c r="AG167" s="306">
        <f t="shared" ca="1" si="85"/>
        <v>-10.487425537023626</v>
      </c>
      <c r="AH167" s="304">
        <f t="shared" ca="1" si="86"/>
        <v>-1.6957566044866572</v>
      </c>
    </row>
    <row r="168" spans="1:34" x14ac:dyDescent="0.2">
      <c r="A168" s="347">
        <f t="shared" ca="1" si="64"/>
        <v>0.1</v>
      </c>
      <c r="B168" s="304">
        <f t="shared" ca="1" si="65"/>
        <v>7.3999999999999906</v>
      </c>
      <c r="D168" s="306">
        <f t="shared" ca="1" si="66"/>
        <v>-0.73406009672703476</v>
      </c>
      <c r="E168" s="307">
        <f t="shared" ca="1" si="67"/>
        <v>-11.260765812310774</v>
      </c>
      <c r="F168" s="304">
        <f t="shared" ca="1" si="68"/>
        <v>11.284666184930508</v>
      </c>
      <c r="G168" s="306">
        <f t="shared" ca="1" si="69"/>
        <v>22.406316719559946</v>
      </c>
      <c r="H168" s="307">
        <f t="shared" ca="1" si="70"/>
        <v>43.301911469348745</v>
      </c>
      <c r="I168" s="304">
        <f t="shared" ca="1" si="71"/>
        <v>48.755497801135697</v>
      </c>
      <c r="J168" s="306">
        <f t="shared" ca="1" si="72"/>
        <v>305.66536903299732</v>
      </c>
      <c r="K168" s="307">
        <f t="shared" ca="1" si="73"/>
        <v>1214.1608094188998</v>
      </c>
      <c r="L168" s="304">
        <f t="shared" ca="1" si="58"/>
        <v>1252.0454420486649</v>
      </c>
      <c r="M168" s="306">
        <f t="shared" ca="1" si="74"/>
        <v>1.0932910595102627</v>
      </c>
      <c r="N168" s="304">
        <f t="shared" ca="1" si="75"/>
        <v>62.640963489324179</v>
      </c>
      <c r="P168" s="310">
        <f t="shared" ca="1" si="76"/>
        <v>23</v>
      </c>
      <c r="Q168" s="304">
        <f t="shared" ca="1" si="77"/>
        <v>0</v>
      </c>
      <c r="R168" s="306">
        <f t="shared" ca="1" si="78"/>
        <v>0</v>
      </c>
      <c r="S168" s="307">
        <f t="shared" ca="1" si="79"/>
        <v>5.0810000000000022</v>
      </c>
      <c r="T168" s="304">
        <f t="shared" ca="1" si="59"/>
        <v>49.844610000000024</v>
      </c>
      <c r="U168" s="311">
        <f t="shared" ca="1" si="60"/>
        <v>0</v>
      </c>
      <c r="V168" s="306">
        <f t="shared" ca="1" si="61"/>
        <v>1.0847779092088543</v>
      </c>
      <c r="W168" s="304">
        <f t="shared" ca="1" si="62"/>
        <v>7.9175617829781313</v>
      </c>
      <c r="Y168" s="314" t="str">
        <f t="shared" ca="1" si="80"/>
        <v/>
      </c>
      <c r="Z168" s="315" t="str">
        <f t="shared" ca="1" si="81"/>
        <v/>
      </c>
      <c r="AA168" s="316" t="str">
        <f t="shared" ca="1" si="82"/>
        <v/>
      </c>
      <c r="AC168" s="310" t="e">
        <f t="shared" ca="1" si="83"/>
        <v>#N/A</v>
      </c>
      <c r="AD168" s="323" t="e">
        <f t="shared" ca="1" si="84"/>
        <v>#N/A</v>
      </c>
      <c r="AE168" s="324">
        <f t="shared" ca="1" si="63"/>
        <v>1214.1608094188998</v>
      </c>
      <c r="AG168" s="306">
        <f t="shared" ca="1" si="85"/>
        <v>-10.379193593155234</v>
      </c>
      <c r="AH168" s="304">
        <f t="shared" ca="1" si="86"/>
        <v>-1.6259045690865881</v>
      </c>
    </row>
    <row r="169" spans="1:34" x14ac:dyDescent="0.2">
      <c r="A169" s="347">
        <f t="shared" ca="1" si="64"/>
        <v>0.1</v>
      </c>
      <c r="B169" s="304">
        <f t="shared" ca="1" si="65"/>
        <v>7.4999999999999902</v>
      </c>
      <c r="D169" s="306">
        <f t="shared" ca="1" si="66"/>
        <v>-0.71612550516160822</v>
      </c>
      <c r="E169" s="307">
        <f t="shared" ca="1" si="67"/>
        <v>-11.193967013122702</v>
      </c>
      <c r="F169" s="304">
        <f t="shared" ca="1" si="68"/>
        <v>11.216850414890187</v>
      </c>
      <c r="G169" s="306">
        <f t="shared" ca="1" si="69"/>
        <v>22.334704169043786</v>
      </c>
      <c r="H169" s="307">
        <f t="shared" ca="1" si="70"/>
        <v>42.182514768036476</v>
      </c>
      <c r="I169" s="304">
        <f t="shared" ca="1" si="71"/>
        <v>47.730530716453565</v>
      </c>
      <c r="J169" s="306">
        <f t="shared" ca="1" si="72"/>
        <v>307.90242007742751</v>
      </c>
      <c r="K169" s="307">
        <f t="shared" ca="1" si="73"/>
        <v>1218.4350307307691</v>
      </c>
      <c r="L169" s="304">
        <f t="shared" ca="1" si="58"/>
        <v>1256.736975027562</v>
      </c>
      <c r="M169" s="306">
        <f t="shared" ca="1" si="74"/>
        <v>1.0838455350409113</v>
      </c>
      <c r="N169" s="304">
        <f t="shared" ca="1" si="75"/>
        <v>62.099774801942793</v>
      </c>
      <c r="P169" s="310">
        <f t="shared" ca="1" si="76"/>
        <v>23</v>
      </c>
      <c r="Q169" s="304">
        <f t="shared" ca="1" si="77"/>
        <v>0</v>
      </c>
      <c r="R169" s="306">
        <f t="shared" ca="1" si="78"/>
        <v>0</v>
      </c>
      <c r="S169" s="307">
        <f t="shared" ca="1" si="79"/>
        <v>5.0810000000000022</v>
      </c>
      <c r="T169" s="304">
        <f t="shared" ca="1" si="59"/>
        <v>49.844610000000024</v>
      </c>
      <c r="U169" s="311">
        <f t="shared" ca="1" si="60"/>
        <v>0</v>
      </c>
      <c r="V169" s="306">
        <f t="shared" ca="1" si="61"/>
        <v>1.08431262975017</v>
      </c>
      <c r="W169" s="304">
        <f t="shared" ca="1" si="62"/>
        <v>7.58491086421673</v>
      </c>
      <c r="Y169" s="314" t="str">
        <f t="shared" ca="1" si="80"/>
        <v/>
      </c>
      <c r="Z169" s="315" t="str">
        <f t="shared" ca="1" si="81"/>
        <v/>
      </c>
      <c r="AA169" s="316" t="str">
        <f t="shared" ca="1" si="82"/>
        <v/>
      </c>
      <c r="AC169" s="310" t="e">
        <f t="shared" ca="1" si="83"/>
        <v>#N/A</v>
      </c>
      <c r="AD169" s="323" t="e">
        <f t="shared" ca="1" si="84"/>
        <v>#N/A</v>
      </c>
      <c r="AE169" s="324">
        <f t="shared" ca="1" si="63"/>
        <v>1218.4350307307691</v>
      </c>
      <c r="AG169" s="306">
        <f t="shared" ca="1" si="85"/>
        <v>-10.270962784857272</v>
      </c>
      <c r="AH169" s="304">
        <f t="shared" ca="1" si="86"/>
        <v>-1.5582684083798717</v>
      </c>
    </row>
    <row r="170" spans="1:34" x14ac:dyDescent="0.2">
      <c r="A170" s="347">
        <f t="shared" ca="1" si="64"/>
        <v>0.1</v>
      </c>
      <c r="B170" s="304">
        <f t="shared" ca="1" si="65"/>
        <v>7.5999999999999899</v>
      </c>
      <c r="D170" s="306">
        <f t="shared" ca="1" si="66"/>
        <v>-0.69853026545029784</v>
      </c>
      <c r="E170" s="307">
        <f t="shared" ca="1" si="67"/>
        <v>-11.129281554627333</v>
      </c>
      <c r="F170" s="304">
        <f t="shared" ca="1" si="68"/>
        <v>11.151181661775503</v>
      </c>
      <c r="G170" s="306">
        <f t="shared" ca="1" si="69"/>
        <v>22.264851142498756</v>
      </c>
      <c r="H170" s="307">
        <f t="shared" ca="1" si="70"/>
        <v>41.069586612573744</v>
      </c>
      <c r="I170" s="304">
        <f t="shared" ca="1" si="71"/>
        <v>46.716533913865277</v>
      </c>
      <c r="J170" s="306">
        <f t="shared" ca="1" si="72"/>
        <v>310.13239784300464</v>
      </c>
      <c r="K170" s="307">
        <f t="shared" ca="1" si="73"/>
        <v>1222.5976357997995</v>
      </c>
      <c r="L170" s="304">
        <f t="shared" ca="1" si="58"/>
        <v>1261.3195801441882</v>
      </c>
      <c r="M170" s="306">
        <f t="shared" ca="1" si="74"/>
        <v>1.0740192507639104</v>
      </c>
      <c r="N170" s="304">
        <f t="shared" ca="1" si="75"/>
        <v>61.536770184574884</v>
      </c>
      <c r="P170" s="310">
        <f t="shared" ca="1" si="76"/>
        <v>23</v>
      </c>
      <c r="Q170" s="304">
        <f t="shared" ca="1" si="77"/>
        <v>0</v>
      </c>
      <c r="R170" s="306">
        <f t="shared" ca="1" si="78"/>
        <v>0</v>
      </c>
      <c r="S170" s="307">
        <f t="shared" ca="1" si="79"/>
        <v>5.0810000000000022</v>
      </c>
      <c r="T170" s="304">
        <f t="shared" ca="1" si="59"/>
        <v>49.844610000000024</v>
      </c>
      <c r="U170" s="311">
        <f t="shared" ca="1" si="60"/>
        <v>0</v>
      </c>
      <c r="V170" s="306">
        <f t="shared" ca="1" si="61"/>
        <v>1.0838596806520653</v>
      </c>
      <c r="W170" s="304">
        <f t="shared" ca="1" si="62"/>
        <v>7.2630281251065067</v>
      </c>
      <c r="Y170" s="314" t="str">
        <f t="shared" ca="1" si="80"/>
        <v/>
      </c>
      <c r="Z170" s="315" t="str">
        <f t="shared" ca="1" si="81"/>
        <v/>
      </c>
      <c r="AA170" s="316" t="str">
        <f t="shared" ca="1" si="82"/>
        <v/>
      </c>
      <c r="AC170" s="310" t="e">
        <f t="shared" ca="1" si="83"/>
        <v>#N/A</v>
      </c>
      <c r="AD170" s="323" t="e">
        <f t="shared" ca="1" si="84"/>
        <v>#N/A</v>
      </c>
      <c r="AE170" s="324">
        <f t="shared" ca="1" si="63"/>
        <v>1222.5976357997995</v>
      </c>
      <c r="AG170" s="306">
        <f t="shared" ca="1" si="85"/>
        <v>-10.16252162057879</v>
      </c>
      <c r="AH170" s="304">
        <f t="shared" ca="1" si="86"/>
        <v>-1.4927988317686924</v>
      </c>
    </row>
    <row r="171" spans="1:34" x14ac:dyDescent="0.2">
      <c r="A171" s="347">
        <f t="shared" ca="1" si="64"/>
        <v>0.1</v>
      </c>
      <c r="B171" s="304">
        <f t="shared" ca="1" si="65"/>
        <v>7.6999999999999895</v>
      </c>
      <c r="D171" s="306">
        <f t="shared" ca="1" si="66"/>
        <v>-0.68126756635612817</v>
      </c>
      <c r="E171" s="307">
        <f t="shared" ca="1" si="67"/>
        <v>-11.066661324332586</v>
      </c>
      <c r="F171" s="304">
        <f t="shared" ca="1" si="68"/>
        <v>11.087611030535273</v>
      </c>
      <c r="G171" s="306">
        <f t="shared" ca="1" si="69"/>
        <v>22.196724385863142</v>
      </c>
      <c r="H171" s="307">
        <f t="shared" ca="1" si="70"/>
        <v>39.962920480140482</v>
      </c>
      <c r="I171" s="304">
        <f t="shared" ca="1" si="71"/>
        <v>45.713560206617068</v>
      </c>
      <c r="J171" s="306">
        <f t="shared" ca="1" si="72"/>
        <v>312.35547661942275</v>
      </c>
      <c r="K171" s="307">
        <f t="shared" ca="1" si="73"/>
        <v>1226.6492611544352</v>
      </c>
      <c r="L171" s="304">
        <f t="shared" ca="1" si="58"/>
        <v>1265.7939617745333</v>
      </c>
      <c r="M171" s="306">
        <f t="shared" ca="1" si="74"/>
        <v>1.0637914863494122</v>
      </c>
      <c r="N171" s="304">
        <f t="shared" ca="1" si="75"/>
        <v>60.950762449770046</v>
      </c>
      <c r="P171" s="310">
        <f t="shared" ca="1" si="76"/>
        <v>23</v>
      </c>
      <c r="Q171" s="304">
        <f t="shared" ca="1" si="77"/>
        <v>0</v>
      </c>
      <c r="R171" s="306">
        <f t="shared" ca="1" si="78"/>
        <v>0</v>
      </c>
      <c r="S171" s="307">
        <f t="shared" ca="1" si="79"/>
        <v>5.0810000000000022</v>
      </c>
      <c r="T171" s="304">
        <f t="shared" ca="1" si="59"/>
        <v>49.844610000000024</v>
      </c>
      <c r="U171" s="311">
        <f t="shared" ca="1" si="60"/>
        <v>0</v>
      </c>
      <c r="V171" s="306">
        <f t="shared" ca="1" si="61"/>
        <v>1.0834189782921528</v>
      </c>
      <c r="W171" s="304">
        <f t="shared" ca="1" si="62"/>
        <v>6.9516831449795804</v>
      </c>
      <c r="Y171" s="314" t="str">
        <f t="shared" ca="1" si="80"/>
        <v/>
      </c>
      <c r="Z171" s="315" t="str">
        <f t="shared" ca="1" si="81"/>
        <v/>
      </c>
      <c r="AA171" s="316" t="str">
        <f t="shared" ca="1" si="82"/>
        <v/>
      </c>
      <c r="AC171" s="310" t="e">
        <f t="shared" ca="1" si="83"/>
        <v>#N/A</v>
      </c>
      <c r="AD171" s="323" t="e">
        <f t="shared" ca="1" si="84"/>
        <v>#N/A</v>
      </c>
      <c r="AE171" s="324">
        <f t="shared" ca="1" si="63"/>
        <v>1226.6492611544352</v>
      </c>
      <c r="AG171" s="306">
        <f t="shared" ca="1" si="85"/>
        <v>-10.05364669371227</v>
      </c>
      <c r="AH171" s="304">
        <f t="shared" ca="1" si="86"/>
        <v>-1.4294485583756158</v>
      </c>
    </row>
    <row r="172" spans="1:34" x14ac:dyDescent="0.2">
      <c r="A172" s="347">
        <f t="shared" ca="1" si="64"/>
        <v>0.1</v>
      </c>
      <c r="B172" s="304">
        <f t="shared" ca="1" si="65"/>
        <v>7.7999999999999892</v>
      </c>
      <c r="D172" s="306">
        <f t="shared" ca="1" si="66"/>
        <v>-0.66433115159230682</v>
      </c>
      <c r="E172" s="307">
        <f t="shared" ca="1" si="67"/>
        <v>-11.006059946596086</v>
      </c>
      <c r="F172" s="304">
        <f t="shared" ca="1" si="68"/>
        <v>11.026091393918454</v>
      </c>
      <c r="G172" s="306">
        <f t="shared" ca="1" si="69"/>
        <v>22.130291270703911</v>
      </c>
      <c r="H172" s="307">
        <f t="shared" ca="1" si="70"/>
        <v>38.862314485480873</v>
      </c>
      <c r="I172" s="304">
        <f t="shared" ca="1" si="71"/>
        <v>44.721686896791027</v>
      </c>
      <c r="J172" s="306">
        <f t="shared" ca="1" si="72"/>
        <v>314.57182740225107</v>
      </c>
      <c r="K172" s="307">
        <f t="shared" ca="1" si="73"/>
        <v>1230.5905229027162</v>
      </c>
      <c r="L172" s="304">
        <f t="shared" ca="1" si="58"/>
        <v>1270.1608046437161</v>
      </c>
      <c r="M172" s="306">
        <f t="shared" ca="1" si="74"/>
        <v>1.0531401797474813</v>
      </c>
      <c r="N172" s="304">
        <f t="shared" ca="1" si="75"/>
        <v>60.340487535179577</v>
      </c>
      <c r="P172" s="310">
        <f t="shared" ca="1" si="76"/>
        <v>23</v>
      </c>
      <c r="Q172" s="304">
        <f t="shared" ca="1" si="77"/>
        <v>0</v>
      </c>
      <c r="R172" s="306">
        <f t="shared" ca="1" si="78"/>
        <v>0</v>
      </c>
      <c r="S172" s="307">
        <f t="shared" ca="1" si="79"/>
        <v>5.0810000000000022</v>
      </c>
      <c r="T172" s="304">
        <f t="shared" ca="1" si="59"/>
        <v>49.844610000000024</v>
      </c>
      <c r="U172" s="311">
        <f t="shared" ca="1" si="60"/>
        <v>0</v>
      </c>
      <c r="V172" s="306">
        <f t="shared" ca="1" si="61"/>
        <v>1.0829904417703669</v>
      </c>
      <c r="W172" s="304">
        <f t="shared" ca="1" si="62"/>
        <v>6.6506549388068121</v>
      </c>
      <c r="Y172" s="314" t="str">
        <f t="shared" ca="1" si="80"/>
        <v/>
      </c>
      <c r="Z172" s="315" t="str">
        <f t="shared" ca="1" si="81"/>
        <v/>
      </c>
      <c r="AA172" s="316" t="str">
        <f t="shared" ca="1" si="82"/>
        <v/>
      </c>
      <c r="AC172" s="310" t="e">
        <f t="shared" ca="1" si="83"/>
        <v>#N/A</v>
      </c>
      <c r="AD172" s="323" t="e">
        <f t="shared" ca="1" si="84"/>
        <v>#N/A</v>
      </c>
      <c r="AE172" s="324">
        <f t="shared" ca="1" si="63"/>
        <v>1230.5905229027162</v>
      </c>
      <c r="AG172" s="306">
        <f t="shared" ca="1" si="85"/>
        <v>-9.9441013096266211</v>
      </c>
      <c r="AH172" s="304">
        <f t="shared" ca="1" si="86"/>
        <v>-1.3681722387285136</v>
      </c>
    </row>
    <row r="173" spans="1:34" x14ac:dyDescent="0.2">
      <c r="A173" s="347">
        <f t="shared" ca="1" si="64"/>
        <v>0.1</v>
      </c>
      <c r="B173" s="304">
        <f t="shared" ca="1" si="65"/>
        <v>7.8999999999999888</v>
      </c>
      <c r="D173" s="306">
        <f t="shared" ca="1" si="66"/>
        <v>-0.64771532695056577</v>
      </c>
      <c r="E173" s="307">
        <f t="shared" ca="1" si="67"/>
        <v>-10.947432690112908</v>
      </c>
      <c r="F173" s="304">
        <f t="shared" ca="1" si="68"/>
        <v>10.966577298743644</v>
      </c>
      <c r="G173" s="306">
        <f t="shared" ca="1" si="69"/>
        <v>22.065519738008852</v>
      </c>
      <c r="H173" s="307">
        <f t="shared" ca="1" si="70"/>
        <v>37.767571216469584</v>
      </c>
      <c r="I173" s="304">
        <f t="shared" ca="1" si="71"/>
        <v>43.741017328127612</v>
      </c>
      <c r="J173" s="306">
        <f t="shared" ca="1" si="72"/>
        <v>316.7816179526867</v>
      </c>
      <c r="K173" s="307">
        <f t="shared" ca="1" si="73"/>
        <v>1234.4220171878137</v>
      </c>
      <c r="L173" s="304">
        <f t="shared" ca="1" si="58"/>
        <v>1274.4207743091577</v>
      </c>
      <c r="M173" s="306">
        <f t="shared" ca="1" si="74"/>
        <v>1.0420418404827467</v>
      </c>
      <c r="N173" s="304">
        <f t="shared" ca="1" si="75"/>
        <v>59.70459953570596</v>
      </c>
      <c r="P173" s="310">
        <f t="shared" ca="1" si="76"/>
        <v>23</v>
      </c>
      <c r="Q173" s="304">
        <f t="shared" ca="1" si="77"/>
        <v>0</v>
      </c>
      <c r="R173" s="306">
        <f t="shared" ca="1" si="78"/>
        <v>0</v>
      </c>
      <c r="S173" s="307">
        <f t="shared" ca="1" si="79"/>
        <v>5.0810000000000022</v>
      </c>
      <c r="T173" s="304">
        <f t="shared" ca="1" si="59"/>
        <v>49.844610000000024</v>
      </c>
      <c r="U173" s="311">
        <f t="shared" ca="1" si="60"/>
        <v>0</v>
      </c>
      <c r="V173" s="306">
        <f t="shared" ca="1" si="61"/>
        <v>1.0825739928469844</v>
      </c>
      <c r="W173" s="304">
        <f t="shared" ca="1" si="62"/>
        <v>6.3597315983023757</v>
      </c>
      <c r="Y173" s="314" t="str">
        <f t="shared" ca="1" si="80"/>
        <v/>
      </c>
      <c r="Z173" s="315" t="str">
        <f t="shared" ca="1" si="81"/>
        <v/>
      </c>
      <c r="AA173" s="316" t="str">
        <f t="shared" ca="1" si="82"/>
        <v/>
      </c>
      <c r="AC173" s="310" t="e">
        <f t="shared" ca="1" si="83"/>
        <v>#N/A</v>
      </c>
      <c r="AD173" s="323" t="e">
        <f t="shared" ca="1" si="84"/>
        <v>#N/A</v>
      </c>
      <c r="AE173" s="324">
        <f t="shared" ca="1" si="63"/>
        <v>1234.4220171878137</v>
      </c>
      <c r="AG173" s="306">
        <f t="shared" ca="1" si="85"/>
        <v>-9.833634001164496</v>
      </c>
      <c r="AH173" s="304">
        <f t="shared" ca="1" si="86"/>
        <v>-1.3089263803988997</v>
      </c>
    </row>
    <row r="174" spans="1:34" x14ac:dyDescent="0.2">
      <c r="A174" s="347">
        <f t="shared" ca="1" si="64"/>
        <v>0.1</v>
      </c>
      <c r="B174" s="304">
        <f t="shared" ca="1" si="65"/>
        <v>7.9999999999999885</v>
      </c>
      <c r="D174" s="306">
        <f t="shared" ca="1" si="66"/>
        <v>-0.63141497002730729</v>
      </c>
      <c r="E174" s="307">
        <f t="shared" ca="1" si="67"/>
        <v>-10.890736376518419</v>
      </c>
      <c r="F174" s="304">
        <f t="shared" ca="1" si="68"/>
        <v>10.909024873342076</v>
      </c>
      <c r="G174" s="306">
        <f t="shared" ca="1" si="69"/>
        <v>22.00237824100612</v>
      </c>
      <c r="H174" s="307">
        <f t="shared" ca="1" si="70"/>
        <v>36.678497578817741</v>
      </c>
      <c r="I174" s="304">
        <f t="shared" ca="1" si="71"/>
        <v>42.771682605429945</v>
      </c>
      <c r="J174" s="306">
        <f t="shared" ca="1" si="72"/>
        <v>318.98501285163746</v>
      </c>
      <c r="K174" s="307">
        <f t="shared" ca="1" si="73"/>
        <v>1238.1443206275781</v>
      </c>
      <c r="L174" s="304">
        <f t="shared" ca="1" si="58"/>
        <v>1278.5745176274577</v>
      </c>
      <c r="M174" s="306">
        <f t="shared" ca="1" si="74"/>
        <v>1.0304714599127054</v>
      </c>
      <c r="N174" s="304">
        <f t="shared" ca="1" si="75"/>
        <v>59.041665561682414</v>
      </c>
      <c r="P174" s="310">
        <f t="shared" ca="1" si="76"/>
        <v>23</v>
      </c>
      <c r="Q174" s="304">
        <f t="shared" ca="1" si="77"/>
        <v>0</v>
      </c>
      <c r="R174" s="306">
        <f t="shared" ca="1" si="78"/>
        <v>0</v>
      </c>
      <c r="S174" s="307">
        <f t="shared" ca="1" si="79"/>
        <v>5.0810000000000022</v>
      </c>
      <c r="T174" s="304">
        <f t="shared" ca="1" si="59"/>
        <v>49.844610000000024</v>
      </c>
      <c r="U174" s="311">
        <f t="shared" ca="1" si="60"/>
        <v>0</v>
      </c>
      <c r="V174" s="306">
        <f t="shared" ca="1" si="61"/>
        <v>1.0821695558829345</v>
      </c>
      <c r="W174" s="304">
        <f t="shared" ca="1" si="62"/>
        <v>6.0787099508774078</v>
      </c>
      <c r="Y174" s="314" t="str">
        <f t="shared" ca="1" si="80"/>
        <v/>
      </c>
      <c r="Z174" s="315" t="str">
        <f t="shared" ca="1" si="81"/>
        <v/>
      </c>
      <c r="AA174" s="316" t="str">
        <f t="shared" ca="1" si="82"/>
        <v/>
      </c>
      <c r="AC174" s="310">
        <f t="shared" ca="1" si="83"/>
        <v>7.9999999999999885</v>
      </c>
      <c r="AD174" s="323">
        <f t="shared" ca="1" si="84"/>
        <v>318.98501285163746</v>
      </c>
      <c r="AE174" s="324">
        <f t="shared" ca="1" si="63"/>
        <v>1238.1443206275781</v>
      </c>
      <c r="AG174" s="306">
        <f t="shared" ca="1" si="85"/>
        <v>-9.7219769260032969</v>
      </c>
      <c r="AH174" s="304">
        <f t="shared" ca="1" si="86"/>
        <v>-1.2516692773671272</v>
      </c>
    </row>
    <row r="175" spans="1:34" x14ac:dyDescent="0.2">
      <c r="A175" s="347">
        <f t="shared" ca="1" si="64"/>
        <v>0.1</v>
      </c>
      <c r="B175" s="304">
        <f t="shared" ca="1" si="65"/>
        <v>8.099999999999989</v>
      </c>
      <c r="D175" s="306">
        <f t="shared" ca="1" si="66"/>
        <v>-0.61542554267251692</v>
      </c>
      <c r="E175" s="307">
        <f t="shared" ca="1" si="67"/>
        <v>-10.835929289534125</v>
      </c>
      <c r="F175" s="304">
        <f t="shared" ca="1" si="68"/>
        <v>10.853391735598475</v>
      </c>
      <c r="G175" s="306">
        <f t="shared" ca="1" si="69"/>
        <v>21.940835686738868</v>
      </c>
      <c r="H175" s="307">
        <f t="shared" ca="1" si="70"/>
        <v>35.594904649864326</v>
      </c>
      <c r="I175" s="304">
        <f t="shared" ca="1" si="71"/>
        <v>41.813843493099348</v>
      </c>
      <c r="J175" s="306">
        <f t="shared" ca="1" si="72"/>
        <v>321.18217354802471</v>
      </c>
      <c r="K175" s="307">
        <f t="shared" ca="1" si="73"/>
        <v>1241.7579907390123</v>
      </c>
      <c r="L175" s="304">
        <f t="shared" ca="1" si="58"/>
        <v>1282.6226632058324</v>
      </c>
      <c r="M175" s="306">
        <f t="shared" ca="1" si="74"/>
        <v>1.0184024191992374</v>
      </c>
      <c r="N175" s="304">
        <f t="shared" ca="1" si="75"/>
        <v>58.350160466029138</v>
      </c>
      <c r="P175" s="310">
        <f t="shared" ca="1" si="76"/>
        <v>23</v>
      </c>
      <c r="Q175" s="304">
        <f t="shared" ca="1" si="77"/>
        <v>0</v>
      </c>
      <c r="R175" s="306">
        <f t="shared" ca="1" si="78"/>
        <v>0</v>
      </c>
      <c r="S175" s="307">
        <f t="shared" ca="1" si="79"/>
        <v>5.0810000000000022</v>
      </c>
      <c r="T175" s="304">
        <f t="shared" ca="1" si="59"/>
        <v>49.844610000000024</v>
      </c>
      <c r="U175" s="311">
        <f t="shared" ca="1" si="60"/>
        <v>0</v>
      </c>
      <c r="V175" s="306">
        <f t="shared" ca="1" si="61"/>
        <v>1.0817770577822718</v>
      </c>
      <c r="W175" s="304">
        <f t="shared" ca="1" si="62"/>
        <v>5.8073952354138418</v>
      </c>
      <c r="Y175" s="314" t="str">
        <f t="shared" ca="1" si="80"/>
        <v/>
      </c>
      <c r="Z175" s="315" t="str">
        <f t="shared" ca="1" si="81"/>
        <v/>
      </c>
      <c r="AA175" s="316" t="str">
        <f t="shared" ca="1" si="82"/>
        <v/>
      </c>
      <c r="AC175" s="310" t="e">
        <f t="shared" ca="1" si="83"/>
        <v>#N/A</v>
      </c>
      <c r="AD175" s="323" t="e">
        <f t="shared" ca="1" si="84"/>
        <v>#N/A</v>
      </c>
      <c r="AE175" s="324">
        <f t="shared" ca="1" si="63"/>
        <v>1241.7579907390123</v>
      </c>
      <c r="AG175" s="306">
        <f t="shared" ca="1" si="85"/>
        <v>-9.6088441404290101</v>
      </c>
      <c r="AH175" s="304">
        <f t="shared" ca="1" si="86"/>
        <v>-1.1963609429004931</v>
      </c>
    </row>
    <row r="176" spans="1:34" x14ac:dyDescent="0.2">
      <c r="A176" s="347">
        <f t="shared" ca="1" si="64"/>
        <v>0.1</v>
      </c>
      <c r="B176" s="304">
        <f t="shared" ca="1" si="65"/>
        <v>8.1999999999999886</v>
      </c>
      <c r="D176" s="306">
        <f t="shared" ca="1" si="66"/>
        <v>-0.5997431062938039</v>
      </c>
      <c r="E176" s="307">
        <f t="shared" ca="1" si="67"/>
        <v>-10.782971084043263</v>
      </c>
      <c r="F176" s="304">
        <f t="shared" ca="1" si="68"/>
        <v>10.799636900973111</v>
      </c>
      <c r="G176" s="306">
        <f t="shared" ca="1" si="69"/>
        <v>21.88086137610949</v>
      </c>
      <c r="H176" s="307">
        <f t="shared" ca="1" si="70"/>
        <v>34.516607541459997</v>
      </c>
      <c r="I176" s="304">
        <f t="shared" ca="1" si="71"/>
        <v>40.867692505592892</v>
      </c>
      <c r="J176" s="306">
        <f t="shared" ca="1" si="72"/>
        <v>323.37325840116711</v>
      </c>
      <c r="K176" s="307">
        <f t="shared" ca="1" si="73"/>
        <v>1245.2635663485785</v>
      </c>
      <c r="L176" s="304">
        <f t="shared" ca="1" si="58"/>
        <v>1286.5658218389638</v>
      </c>
      <c r="M176" s="306">
        <f t="shared" ca="1" si="74"/>
        <v>1.0058063960456329</v>
      </c>
      <c r="N176" s="304">
        <f t="shared" ca="1" si="75"/>
        <v>57.62846150067854</v>
      </c>
      <c r="P176" s="310">
        <f t="shared" ca="1" si="76"/>
        <v>23</v>
      </c>
      <c r="Q176" s="304">
        <f t="shared" ca="1" si="77"/>
        <v>0</v>
      </c>
      <c r="R176" s="306">
        <f t="shared" ca="1" si="78"/>
        <v>0</v>
      </c>
      <c r="S176" s="307">
        <f t="shared" ca="1" si="79"/>
        <v>5.0810000000000022</v>
      </c>
      <c r="T176" s="304">
        <f t="shared" ca="1" si="59"/>
        <v>49.844610000000024</v>
      </c>
      <c r="U176" s="311">
        <f t="shared" ca="1" si="60"/>
        <v>0</v>
      </c>
      <c r="V176" s="306">
        <f t="shared" ca="1" si="61"/>
        <v>1.0813964279366965</v>
      </c>
      <c r="W176" s="304">
        <f t="shared" ca="1" si="62"/>
        <v>5.5456007938823113</v>
      </c>
      <c r="Y176" s="314" t="str">
        <f t="shared" ca="1" si="80"/>
        <v/>
      </c>
      <c r="Z176" s="315" t="str">
        <f t="shared" ca="1" si="81"/>
        <v/>
      </c>
      <c r="AA176" s="316" t="str">
        <f t="shared" ca="1" si="82"/>
        <v/>
      </c>
      <c r="AC176" s="310" t="e">
        <f t="shared" ca="1" si="83"/>
        <v>#N/A</v>
      </c>
      <c r="AD176" s="323" t="e">
        <f t="shared" ca="1" si="84"/>
        <v>#N/A</v>
      </c>
      <c r="AE176" s="324">
        <f t="shared" ca="1" si="63"/>
        <v>1245.2635663485785</v>
      </c>
      <c r="AG176" s="306">
        <f t="shared" ca="1" si="85"/>
        <v>-9.4939297458681384</v>
      </c>
      <c r="AH176" s="304">
        <f t="shared" ca="1" si="86"/>
        <v>-1.1429630457417514</v>
      </c>
    </row>
    <row r="177" spans="1:34" x14ac:dyDescent="0.2">
      <c r="A177" s="347">
        <f t="shared" ca="1" si="64"/>
        <v>0.1</v>
      </c>
      <c r="B177" s="304">
        <f t="shared" ca="1" si="65"/>
        <v>8.2999999999999883</v>
      </c>
      <c r="D177" s="306">
        <f t="shared" ca="1" si="66"/>
        <v>-0.58436434015211358</v>
      </c>
      <c r="E177" s="307">
        <f t="shared" ca="1" si="67"/>
        <v>-10.731822694433664</v>
      </c>
      <c r="F177" s="304">
        <f t="shared" ca="1" si="68"/>
        <v>10.747720689839444</v>
      </c>
      <c r="G177" s="306">
        <f t="shared" ca="1" si="69"/>
        <v>21.82242494209428</v>
      </c>
      <c r="H177" s="307">
        <f t="shared" ca="1" si="70"/>
        <v>33.443425272016633</v>
      </c>
      <c r="I177" s="304">
        <f t="shared" ca="1" si="71"/>
        <v>39.933456202516446</v>
      </c>
      <c r="J177" s="306">
        <f t="shared" ca="1" si="72"/>
        <v>325.55842271707729</v>
      </c>
      <c r="K177" s="307">
        <f t="shared" ca="1" si="73"/>
        <v>1248.6615679892523</v>
      </c>
      <c r="L177" s="304">
        <f t="shared" ca="1" si="58"/>
        <v>1290.4045869321021</v>
      </c>
      <c r="M177" s="306">
        <f t="shared" ca="1" si="74"/>
        <v>0.99265327163275008</v>
      </c>
      <c r="N177" s="304">
        <f t="shared" ca="1" si="75"/>
        <v>56.874842984409867</v>
      </c>
      <c r="P177" s="310">
        <f t="shared" ca="1" si="76"/>
        <v>23</v>
      </c>
      <c r="Q177" s="304">
        <f t="shared" ca="1" si="77"/>
        <v>0</v>
      </c>
      <c r="R177" s="306">
        <f t="shared" ca="1" si="78"/>
        <v>0</v>
      </c>
      <c r="S177" s="307">
        <f t="shared" ca="1" si="79"/>
        <v>5.0810000000000022</v>
      </c>
      <c r="T177" s="304">
        <f t="shared" ca="1" si="59"/>
        <v>49.844610000000024</v>
      </c>
      <c r="U177" s="311">
        <f t="shared" ca="1" si="60"/>
        <v>0</v>
      </c>
      <c r="V177" s="306">
        <f t="shared" ca="1" si="61"/>
        <v>1.0810275981720028</v>
      </c>
      <c r="W177" s="304">
        <f t="shared" ca="1" si="62"/>
        <v>5.2931477778754532</v>
      </c>
      <c r="Y177" s="314" t="str">
        <f t="shared" ca="1" si="80"/>
        <v/>
      </c>
      <c r="Z177" s="315" t="str">
        <f t="shared" ca="1" si="81"/>
        <v/>
      </c>
      <c r="AA177" s="316" t="str">
        <f t="shared" ca="1" si="82"/>
        <v/>
      </c>
      <c r="AC177" s="310" t="e">
        <f t="shared" ca="1" si="83"/>
        <v>#N/A</v>
      </c>
      <c r="AD177" s="323" t="e">
        <f t="shared" ca="1" si="84"/>
        <v>#N/A</v>
      </c>
      <c r="AE177" s="324">
        <f t="shared" ca="1" si="63"/>
        <v>1248.6615679892523</v>
      </c>
      <c r="AG177" s="306">
        <f t="shared" ca="1" si="85"/>
        <v>-9.3769059071751286</v>
      </c>
      <c r="AH177" s="304">
        <f t="shared" ca="1" si="86"/>
        <v>-1.0914388494159237</v>
      </c>
    </row>
    <row r="178" spans="1:34" x14ac:dyDescent="0.2">
      <c r="A178" s="347">
        <f t="shared" ca="1" si="64"/>
        <v>0.1</v>
      </c>
      <c r="B178" s="304">
        <f t="shared" ca="1" si="65"/>
        <v>8.3999999999999879</v>
      </c>
      <c r="D178" s="306">
        <f t="shared" ca="1" si="66"/>
        <v>-0.56928656278532719</v>
      </c>
      <c r="E178" s="307">
        <f t="shared" ca="1" si="67"/>
        <v>-10.682446241487549</v>
      </c>
      <c r="F178" s="304">
        <f t="shared" ca="1" si="68"/>
        <v>10.69760463341394</v>
      </c>
      <c r="G178" s="306">
        <f t="shared" ca="1" si="69"/>
        <v>21.765496285815747</v>
      </c>
      <c r="H178" s="307">
        <f t="shared" ca="1" si="70"/>
        <v>32.375180647867879</v>
      </c>
      <c r="I178" s="304">
        <f t="shared" ca="1" si="71"/>
        <v>39.011397700543078</v>
      </c>
      <c r="J178" s="306">
        <f t="shared" ca="1" si="72"/>
        <v>327.73781877847279</v>
      </c>
      <c r="K178" s="307">
        <f t="shared" ca="1" si="73"/>
        <v>1251.9524982852465</v>
      </c>
      <c r="L178" s="304">
        <f t="shared" ca="1" si="58"/>
        <v>1294.1395349112634</v>
      </c>
      <c r="M178" s="306">
        <f t="shared" ca="1" si="74"/>
        <v>0.9789110396645313</v>
      </c>
      <c r="N178" s="304">
        <f t="shared" ca="1" si="75"/>
        <v>56.087471091541168</v>
      </c>
      <c r="P178" s="310">
        <f t="shared" ca="1" si="76"/>
        <v>23</v>
      </c>
      <c r="Q178" s="304">
        <f t="shared" ca="1" si="77"/>
        <v>0</v>
      </c>
      <c r="R178" s="306">
        <f t="shared" ca="1" si="78"/>
        <v>0</v>
      </c>
      <c r="S178" s="307">
        <f t="shared" ca="1" si="79"/>
        <v>5.0810000000000022</v>
      </c>
      <c r="T178" s="304">
        <f t="shared" ca="1" si="59"/>
        <v>49.844610000000024</v>
      </c>
      <c r="U178" s="311">
        <f t="shared" ca="1" si="60"/>
        <v>0</v>
      </c>
      <c r="V178" s="306">
        <f t="shared" ca="1" si="61"/>
        <v>1.0806705026963361</v>
      </c>
      <c r="W178" s="304">
        <f t="shared" ca="1" si="62"/>
        <v>5.0498648691702348</v>
      </c>
      <c r="Y178" s="314" t="str">
        <f t="shared" ca="1" si="80"/>
        <v/>
      </c>
      <c r="Z178" s="315" t="str">
        <f t="shared" ca="1" si="81"/>
        <v/>
      </c>
      <c r="AA178" s="316" t="str">
        <f t="shared" ca="1" si="82"/>
        <v/>
      </c>
      <c r="AC178" s="310" t="e">
        <f t="shared" ca="1" si="83"/>
        <v>#N/A</v>
      </c>
      <c r="AD178" s="323" t="e">
        <f t="shared" ca="1" si="84"/>
        <v>#N/A</v>
      </c>
      <c r="AE178" s="324">
        <f t="shared" ca="1" si="63"/>
        <v>1251.9524982852465</v>
      </c>
      <c r="AG178" s="306">
        <f t="shared" ca="1" si="85"/>
        <v>-9.2574207454438575</v>
      </c>
      <c r="AH178" s="304">
        <f t="shared" ca="1" si="86"/>
        <v>-1.0417531544726335</v>
      </c>
    </row>
    <row r="179" spans="1:34" x14ac:dyDescent="0.2">
      <c r="A179" s="347">
        <f t="shared" ca="1" si="64"/>
        <v>0.1</v>
      </c>
      <c r="B179" s="304">
        <f t="shared" ca="1" si="65"/>
        <v>8.4999999999999876</v>
      </c>
      <c r="D179" s="306">
        <f t="shared" ca="1" si="66"/>
        <v>-0.55450775668940699</v>
      </c>
      <c r="E179" s="307">
        <f t="shared" ca="1" si="67"/>
        <v>-10.634804937030669</v>
      </c>
      <c r="F179" s="304">
        <f t="shared" ca="1" si="68"/>
        <v>10.649251377487555</v>
      </c>
      <c r="G179" s="306">
        <f t="shared" ca="1" si="69"/>
        <v>21.710045510146806</v>
      </c>
      <c r="H179" s="307">
        <f t="shared" ca="1" si="70"/>
        <v>31.311700154164811</v>
      </c>
      <c r="I179" s="304">
        <f t="shared" ca="1" si="71"/>
        <v>38.101819413211359</v>
      </c>
      <c r="J179" s="306">
        <f t="shared" ca="1" si="72"/>
        <v>329.91159586827092</v>
      </c>
      <c r="K179" s="307">
        <f t="shared" ca="1" si="73"/>
        <v>1255.1368423253482</v>
      </c>
      <c r="L179" s="304">
        <f t="shared" ca="1" si="58"/>
        <v>1297.7712256213711</v>
      </c>
      <c r="M179" s="306">
        <f t="shared" ca="1" si="74"/>
        <v>0.96454572002424543</v>
      </c>
      <c r="N179" s="304">
        <f t="shared" ca="1" si="75"/>
        <v>55.264398904796401</v>
      </c>
      <c r="P179" s="310">
        <f t="shared" ca="1" si="76"/>
        <v>23</v>
      </c>
      <c r="Q179" s="304">
        <f t="shared" ca="1" si="77"/>
        <v>0</v>
      </c>
      <c r="R179" s="306">
        <f t="shared" ca="1" si="78"/>
        <v>0</v>
      </c>
      <c r="S179" s="307">
        <f t="shared" ca="1" si="79"/>
        <v>5.0810000000000022</v>
      </c>
      <c r="T179" s="304">
        <f t="shared" ca="1" si="59"/>
        <v>49.844610000000024</v>
      </c>
      <c r="U179" s="311">
        <f t="shared" ca="1" si="60"/>
        <v>0</v>
      </c>
      <c r="V179" s="306">
        <f t="shared" ca="1" si="61"/>
        <v>1.0803250780501359</v>
      </c>
      <c r="W179" s="304">
        <f t="shared" ca="1" si="62"/>
        <v>4.8155880134701441</v>
      </c>
      <c r="Y179" s="314" t="str">
        <f t="shared" ca="1" si="80"/>
        <v/>
      </c>
      <c r="Z179" s="315" t="str">
        <f t="shared" ca="1" si="81"/>
        <v/>
      </c>
      <c r="AA179" s="316" t="str">
        <f t="shared" ca="1" si="82"/>
        <v/>
      </c>
      <c r="AC179" s="310" t="e">
        <f t="shared" ca="1" si="83"/>
        <v>#N/A</v>
      </c>
      <c r="AD179" s="323" t="e">
        <f t="shared" ca="1" si="84"/>
        <v>#N/A</v>
      </c>
      <c r="AE179" s="324">
        <f t="shared" ca="1" si="63"/>
        <v>1255.1368423253482</v>
      </c>
      <c r="AG179" s="306">
        <f t="shared" ca="1" si="85"/>
        <v>-9.1350961133321125</v>
      </c>
      <c r="AH179" s="304">
        <f t="shared" ca="1" si="86"/>
        <v>-0.99387224348951642</v>
      </c>
    </row>
    <row r="180" spans="1:34" x14ac:dyDescent="0.2">
      <c r="A180" s="347">
        <f t="shared" ca="1" si="64"/>
        <v>0.1</v>
      </c>
      <c r="B180" s="304">
        <f t="shared" ca="1" si="65"/>
        <v>8.5999999999999872</v>
      </c>
      <c r="D180" s="306">
        <f t="shared" ca="1" si="66"/>
        <v>-0.54002659637174966</v>
      </c>
      <c r="E180" s="307">
        <f t="shared" ca="1" si="67"/>
        <v>-10.588862985476629</v>
      </c>
      <c r="F180" s="304">
        <f t="shared" ca="1" si="68"/>
        <v>10.602624583091956</v>
      </c>
      <c r="G180" s="306">
        <f t="shared" ca="1" si="69"/>
        <v>21.656042850509632</v>
      </c>
      <c r="H180" s="307">
        <f t="shared" ca="1" si="70"/>
        <v>30.252813855617148</v>
      </c>
      <c r="I180" s="304">
        <f t="shared" ca="1" si="71"/>
        <v>37.20506602770287</v>
      </c>
      <c r="J180" s="306">
        <f t="shared" ca="1" si="72"/>
        <v>332.07990028630377</v>
      </c>
      <c r="K180" s="307">
        <f t="shared" ca="1" si="73"/>
        <v>1258.2150680258374</v>
      </c>
      <c r="L180" s="304">
        <f t="shared" ca="1" si="58"/>
        <v>1301.3002027132034</v>
      </c>
      <c r="M180" s="306">
        <f t="shared" ca="1" si="74"/>
        <v>0.94952128027017968</v>
      </c>
      <c r="N180" s="304">
        <f t="shared" ca="1" si="75"/>
        <v>54.403561917339857</v>
      </c>
      <c r="P180" s="310">
        <f t="shared" ca="1" si="76"/>
        <v>23</v>
      </c>
      <c r="Q180" s="304">
        <f t="shared" ca="1" si="77"/>
        <v>0</v>
      </c>
      <c r="R180" s="306">
        <f t="shared" ca="1" si="78"/>
        <v>0</v>
      </c>
      <c r="S180" s="307">
        <f t="shared" ca="1" si="79"/>
        <v>5.0810000000000022</v>
      </c>
      <c r="T180" s="304">
        <f t="shared" ca="1" si="59"/>
        <v>49.844610000000024</v>
      </c>
      <c r="U180" s="311">
        <f t="shared" ca="1" si="60"/>
        <v>0</v>
      </c>
      <c r="V180" s="306">
        <f t="shared" ca="1" si="61"/>
        <v>1.079991263057648</v>
      </c>
      <c r="W180" s="304">
        <f t="shared" ca="1" si="62"/>
        <v>4.5901601665103273</v>
      </c>
      <c r="Y180" s="314" t="str">
        <f t="shared" ca="1" si="80"/>
        <v/>
      </c>
      <c r="Z180" s="315" t="str">
        <f t="shared" ca="1" si="81"/>
        <v/>
      </c>
      <c r="AA180" s="316" t="str">
        <f t="shared" ca="1" si="82"/>
        <v/>
      </c>
      <c r="AC180" s="310" t="e">
        <f t="shared" ca="1" si="83"/>
        <v>#N/A</v>
      </c>
      <c r="AD180" s="323" t="e">
        <f t="shared" ca="1" si="84"/>
        <v>#N/A</v>
      </c>
      <c r="AE180" s="324">
        <f t="shared" ca="1" si="63"/>
        <v>1258.2150680258374</v>
      </c>
      <c r="AG180" s="306">
        <f t="shared" ca="1" si="85"/>
        <v>-9.0095252679632107</v>
      </c>
      <c r="AH180" s="304">
        <f t="shared" ca="1" si="86"/>
        <v>-0.9477638286695812</v>
      </c>
    </row>
    <row r="181" spans="1:34" x14ac:dyDescent="0.2">
      <c r="A181" s="347">
        <f t="shared" ca="1" si="64"/>
        <v>0.1</v>
      </c>
      <c r="B181" s="304">
        <f t="shared" ca="1" si="65"/>
        <v>8.6999999999999869</v>
      </c>
      <c r="D181" s="306">
        <f t="shared" ca="1" si="66"/>
        <v>-0.52584247986521648</v>
      </c>
      <c r="E181" s="307">
        <f t="shared" ca="1" si="67"/>
        <v>-10.54458548131586</v>
      </c>
      <c r="F181" s="304">
        <f t="shared" ca="1" si="68"/>
        <v>10.557688823147233</v>
      </c>
      <c r="G181" s="306">
        <f t="shared" ca="1" si="69"/>
        <v>21.603458602523109</v>
      </c>
      <c r="H181" s="307">
        <f t="shared" ca="1" si="70"/>
        <v>29.198355307485564</v>
      </c>
      <c r="I181" s="304">
        <f t="shared" ca="1" si="71"/>
        <v>36.321527724658004</v>
      </c>
      <c r="J181" s="306">
        <f t="shared" ca="1" si="72"/>
        <v>334.24287535895542</v>
      </c>
      <c r="K181" s="307">
        <f t="shared" ca="1" si="73"/>
        <v>1261.1876264839925</v>
      </c>
      <c r="L181" s="304">
        <f t="shared" ca="1" si="58"/>
        <v>1304.726994020032</v>
      </c>
      <c r="M181" s="306">
        <f t="shared" ca="1" si="74"/>
        <v>0.93379956908694184</v>
      </c>
      <c r="N181" s="304">
        <f t="shared" ca="1" si="75"/>
        <v>53.5027742198167</v>
      </c>
      <c r="P181" s="310">
        <f t="shared" ca="1" si="76"/>
        <v>23</v>
      </c>
      <c r="Q181" s="304">
        <f t="shared" ca="1" si="77"/>
        <v>0</v>
      </c>
      <c r="R181" s="306">
        <f t="shared" ca="1" si="78"/>
        <v>0</v>
      </c>
      <c r="S181" s="307">
        <f t="shared" ca="1" si="79"/>
        <v>5.0810000000000022</v>
      </c>
      <c r="T181" s="304">
        <f t="shared" ca="1" si="59"/>
        <v>49.844610000000024</v>
      </c>
      <c r="U181" s="311">
        <f t="shared" ca="1" si="60"/>
        <v>0</v>
      </c>
      <c r="V181" s="306">
        <f t="shared" ca="1" si="61"/>
        <v>1.0796689987798784</v>
      </c>
      <c r="W181" s="304">
        <f t="shared" ca="1" si="62"/>
        <v>4.3734310517358681</v>
      </c>
      <c r="Y181" s="314" t="str">
        <f t="shared" ca="1" si="80"/>
        <v/>
      </c>
      <c r="Z181" s="315" t="str">
        <f t="shared" ca="1" si="81"/>
        <v/>
      </c>
      <c r="AA181" s="316" t="str">
        <f t="shared" ca="1" si="82"/>
        <v/>
      </c>
      <c r="AC181" s="310" t="e">
        <f t="shared" ca="1" si="83"/>
        <v>#N/A</v>
      </c>
      <c r="AD181" s="323" t="e">
        <f t="shared" ca="1" si="84"/>
        <v>#N/A</v>
      </c>
      <c r="AE181" s="324">
        <f t="shared" ca="1" si="63"/>
        <v>1261.1876264839925</v>
      </c>
      <c r="AG181" s="306">
        <f t="shared" ca="1" si="85"/>
        <v>-8.8802704658946787</v>
      </c>
      <c r="AH181" s="304">
        <f t="shared" ca="1" si="86"/>
        <v>-0.90339700187174288</v>
      </c>
    </row>
    <row r="182" spans="1:34" x14ac:dyDescent="0.2">
      <c r="A182" s="347">
        <f t="shared" ca="1" si="64"/>
        <v>0.1</v>
      </c>
      <c r="B182" s="304">
        <f t="shared" ca="1" si="65"/>
        <v>8.7999999999999865</v>
      </c>
      <c r="D182" s="306">
        <f t="shared" ca="1" si="66"/>
        <v>-0.51195556375036055</v>
      </c>
      <c r="E182" s="307">
        <f t="shared" ca="1" si="67"/>
        <v>-10.501938301503319</v>
      </c>
      <c r="F182" s="304">
        <f t="shared" ca="1" si="68"/>
        <v>10.514409474042628</v>
      </c>
      <c r="G182" s="306">
        <f t="shared" ca="1" si="69"/>
        <v>21.552263046148074</v>
      </c>
      <c r="H182" s="307">
        <f t="shared" ca="1" si="70"/>
        <v>28.148161477335233</v>
      </c>
      <c r="I182" s="304">
        <f t="shared" ca="1" si="71"/>
        <v>35.45164364263664</v>
      </c>
      <c r="J182" s="306">
        <f t="shared" ca="1" si="72"/>
        <v>336.40066144138899</v>
      </c>
      <c r="K182" s="307">
        <f t="shared" ca="1" si="73"/>
        <v>1264.0549523232335</v>
      </c>
      <c r="L182" s="304">
        <f t="shared" ca="1" si="58"/>
        <v>1308.0521119248638</v>
      </c>
      <c r="M182" s="306">
        <f t="shared" ca="1" si="74"/>
        <v>0.91734026688116233</v>
      </c>
      <c r="N182" s="304">
        <f t="shared" ca="1" si="75"/>
        <v>52.559725669695169</v>
      </c>
      <c r="P182" s="310">
        <f t="shared" ca="1" si="76"/>
        <v>23</v>
      </c>
      <c r="Q182" s="304">
        <f t="shared" ca="1" si="77"/>
        <v>0</v>
      </c>
      <c r="R182" s="306">
        <f t="shared" ca="1" si="78"/>
        <v>0</v>
      </c>
      <c r="S182" s="307">
        <f t="shared" ca="1" si="79"/>
        <v>5.0810000000000022</v>
      </c>
      <c r="T182" s="304">
        <f t="shared" ca="1" si="59"/>
        <v>49.844610000000024</v>
      </c>
      <c r="U182" s="311">
        <f t="shared" ca="1" si="60"/>
        <v>0</v>
      </c>
      <c r="V182" s="306">
        <f t="shared" ca="1" si="61"/>
        <v>1.0793582284688577</v>
      </c>
      <c r="W182" s="304">
        <f t="shared" ca="1" si="62"/>
        <v>4.1652569287855572</v>
      </c>
      <c r="Y182" s="314" t="str">
        <f t="shared" ca="1" si="80"/>
        <v/>
      </c>
      <c r="Z182" s="315" t="str">
        <f t="shared" ca="1" si="81"/>
        <v/>
      </c>
      <c r="AA182" s="316" t="str">
        <f t="shared" ca="1" si="82"/>
        <v/>
      </c>
      <c r="AC182" s="310" t="e">
        <f t="shared" ca="1" si="83"/>
        <v>#N/A</v>
      </c>
      <c r="AD182" s="323" t="e">
        <f t="shared" ca="1" si="84"/>
        <v>#N/A</v>
      </c>
      <c r="AE182" s="324">
        <f t="shared" ca="1" si="63"/>
        <v>1264.0549523232335</v>
      </c>
      <c r="AG182" s="306">
        <f t="shared" ca="1" si="85"/>
        <v>-8.7468605170128217</v>
      </c>
      <c r="AH182" s="304">
        <f t="shared" ca="1" si="86"/>
        <v>-0.86074218691908411</v>
      </c>
    </row>
    <row r="183" spans="1:34" x14ac:dyDescent="0.2">
      <c r="A183" s="347">
        <f t="shared" ca="1" si="64"/>
        <v>0.1</v>
      </c>
      <c r="B183" s="304">
        <f t="shared" ca="1" si="65"/>
        <v>8.8999999999999861</v>
      </c>
      <c r="D183" s="306">
        <f t="shared" ca="1" si="66"/>
        <v>-0.49836680167335279</v>
      </c>
      <c r="E183" s="307">
        <f t="shared" ca="1" si="67"/>
        <v>-10.460887991595472</v>
      </c>
      <c r="F183" s="304">
        <f t="shared" ca="1" si="68"/>
        <v>10.472752600998291</v>
      </c>
      <c r="G183" s="306">
        <f t="shared" ca="1" si="69"/>
        <v>21.502426365980739</v>
      </c>
      <c r="H183" s="307">
        <f t="shared" ca="1" si="70"/>
        <v>27.102072678175684</v>
      </c>
      <c r="I183" s="304">
        <f t="shared" ca="1" si="71"/>
        <v>34.59590558256194</v>
      </c>
      <c r="J183" s="306">
        <f t="shared" ca="1" si="72"/>
        <v>338.55339591199544</v>
      </c>
      <c r="K183" s="307">
        <f t="shared" ca="1" si="73"/>
        <v>1266.817464031009</v>
      </c>
      <c r="L183" s="304">
        <f t="shared" ca="1" si="58"/>
        <v>1311.2760537192391</v>
      </c>
      <c r="M183" s="306">
        <f t="shared" ca="1" si="74"/>
        <v>0.90010085999314016</v>
      </c>
      <c r="N183" s="304">
        <f t="shared" ca="1" si="75"/>
        <v>51.57198041370274</v>
      </c>
      <c r="P183" s="310">
        <f t="shared" ca="1" si="76"/>
        <v>23</v>
      </c>
      <c r="Q183" s="304">
        <f t="shared" ca="1" si="77"/>
        <v>0</v>
      </c>
      <c r="R183" s="306">
        <f t="shared" ca="1" si="78"/>
        <v>0</v>
      </c>
      <c r="S183" s="307">
        <f t="shared" ca="1" si="79"/>
        <v>5.0810000000000022</v>
      </c>
      <c r="T183" s="304">
        <f t="shared" ca="1" si="59"/>
        <v>49.844610000000024</v>
      </c>
      <c r="U183" s="311">
        <f t="shared" ca="1" si="60"/>
        <v>0</v>
      </c>
      <c r="V183" s="306">
        <f t="shared" ca="1" si="61"/>
        <v>1.0790588975230861</v>
      </c>
      <c r="W183" s="304">
        <f t="shared" ca="1" si="62"/>
        <v>3.9655003720304043</v>
      </c>
      <c r="Y183" s="314" t="str">
        <f t="shared" ca="1" si="80"/>
        <v/>
      </c>
      <c r="Z183" s="315" t="str">
        <f t="shared" ca="1" si="81"/>
        <v/>
      </c>
      <c r="AA183" s="316" t="str">
        <f t="shared" ca="1" si="82"/>
        <v/>
      </c>
      <c r="AC183" s="310" t="e">
        <f t="shared" ca="1" si="83"/>
        <v>#N/A</v>
      </c>
      <c r="AD183" s="323" t="e">
        <f t="shared" ca="1" si="84"/>
        <v>#N/A</v>
      </c>
      <c r="AE183" s="324">
        <f t="shared" ca="1" si="63"/>
        <v>1266.817464031009</v>
      </c>
      <c r="AG183" s="306">
        <f t="shared" ca="1" si="85"/>
        <v>-8.6087883502199087</v>
      </c>
      <c r="AH183" s="304">
        <f t="shared" ca="1" si="86"/>
        <v>-0.81977109403376414</v>
      </c>
    </row>
    <row r="184" spans="1:34" x14ac:dyDescent="0.2">
      <c r="A184" s="347">
        <f t="shared" ca="1" si="64"/>
        <v>0.1</v>
      </c>
      <c r="B184" s="304">
        <f t="shared" ca="1" si="65"/>
        <v>8.9999999999999858</v>
      </c>
      <c r="D184" s="306">
        <f t="shared" ca="1" si="66"/>
        <v>-0.48507798626263116</v>
      </c>
      <c r="E184" s="307">
        <f t="shared" ca="1" si="67"/>
        <v>-10.42140164437779</v>
      </c>
      <c r="F184" s="304">
        <f t="shared" ca="1" si="68"/>
        <v>10.432684835946915</v>
      </c>
      <c r="G184" s="306">
        <f t="shared" ca="1" si="69"/>
        <v>21.453918567354474</v>
      </c>
      <c r="H184" s="307">
        <f t="shared" ca="1" si="70"/>
        <v>26.059932513737905</v>
      </c>
      <c r="I184" s="304">
        <f t="shared" ca="1" si="71"/>
        <v>33.754861938915575</v>
      </c>
      <c r="J184" s="306">
        <f t="shared" ca="1" si="72"/>
        <v>340.7012131586622</v>
      </c>
      <c r="K184" s="307">
        <f t="shared" ca="1" si="73"/>
        <v>1269.4755642906046</v>
      </c>
      <c r="L184" s="304">
        <f t="shared" ca="1" si="58"/>
        <v>1314.3993019545974</v>
      </c>
      <c r="M184" s="306">
        <f t="shared" ca="1" si="74"/>
        <v>0.88203664651106573</v>
      </c>
      <c r="N184" s="304">
        <f t="shared" ca="1" si="75"/>
        <v>50.536977220956551</v>
      </c>
      <c r="P184" s="310">
        <f t="shared" ca="1" si="76"/>
        <v>23</v>
      </c>
      <c r="Q184" s="304">
        <f t="shared" ca="1" si="77"/>
        <v>0</v>
      </c>
      <c r="R184" s="306">
        <f t="shared" ca="1" si="78"/>
        <v>0</v>
      </c>
      <c r="S184" s="307">
        <f t="shared" ca="1" si="79"/>
        <v>5.0810000000000022</v>
      </c>
      <c r="T184" s="304">
        <f t="shared" ca="1" si="59"/>
        <v>49.844610000000024</v>
      </c>
      <c r="U184" s="311">
        <f t="shared" ca="1" si="60"/>
        <v>0</v>
      </c>
      <c r="V184" s="306">
        <f t="shared" ca="1" si="61"/>
        <v>1.0787709534440175</v>
      </c>
      <c r="W184" s="304">
        <f t="shared" ca="1" si="62"/>
        <v>3.7740300584278663</v>
      </c>
      <c r="Y184" s="314" t="str">
        <f t="shared" ca="1" si="80"/>
        <v/>
      </c>
      <c r="Z184" s="315" t="str">
        <f t="shared" ca="1" si="81"/>
        <v/>
      </c>
      <c r="AA184" s="316" t="str">
        <f t="shared" ca="1" si="82"/>
        <v/>
      </c>
      <c r="AC184" s="310">
        <f t="shared" ca="1" si="83"/>
        <v>8.9999999999999858</v>
      </c>
      <c r="AD184" s="323">
        <f t="shared" ca="1" si="84"/>
        <v>340.7012131586622</v>
      </c>
      <c r="AE184" s="324">
        <f t="shared" ca="1" si="63"/>
        <v>1269.4755642906046</v>
      </c>
      <c r="AG184" s="306">
        <f t="shared" ca="1" si="85"/>
        <v>-8.4655086642212058</v>
      </c>
      <c r="AH184" s="304">
        <f t="shared" ca="1" si="86"/>
        <v>-0.78045667625081727</v>
      </c>
    </row>
    <row r="185" spans="1:34" x14ac:dyDescent="0.2">
      <c r="A185" s="347">
        <f t="shared" ca="1" si="64"/>
        <v>0.1</v>
      </c>
      <c r="B185" s="304">
        <f t="shared" ca="1" si="65"/>
        <v>9.0999999999999854</v>
      </c>
      <c r="D185" s="306">
        <f t="shared" ca="1" si="66"/>
        <v>-0.4720917942319911</v>
      </c>
      <c r="E185" s="307">
        <f t="shared" ca="1" si="67"/>
        <v>-10.383446769612318</v>
      </c>
      <c r="F185" s="304">
        <f t="shared" ca="1" si="68"/>
        <v>10.394173246562406</v>
      </c>
      <c r="G185" s="306">
        <f t="shared" ca="1" si="69"/>
        <v>21.406709387931276</v>
      </c>
      <c r="H185" s="307">
        <f t="shared" ca="1" si="70"/>
        <v>25.021587836776675</v>
      </c>
      <c r="I185" s="304">
        <f t="shared" ca="1" si="71"/>
        <v>32.929121833004828</v>
      </c>
      <c r="J185" s="306">
        <f t="shared" ca="1" si="72"/>
        <v>342.84424455642647</v>
      </c>
      <c r="K185" s="307">
        <f t="shared" ca="1" si="73"/>
        <v>1272.0296403081302</v>
      </c>
      <c r="L185" s="304">
        <f t="shared" ca="1" si="58"/>
        <v>1317.422324787271</v>
      </c>
      <c r="M185" s="306">
        <f t="shared" ca="1" si="74"/>
        <v>0.86310078343744145</v>
      </c>
      <c r="N185" s="304">
        <f t="shared" ca="1" si="75"/>
        <v>49.452032185400263</v>
      </c>
      <c r="P185" s="310">
        <f t="shared" ca="1" si="76"/>
        <v>23</v>
      </c>
      <c r="Q185" s="304">
        <f t="shared" ca="1" si="77"/>
        <v>0</v>
      </c>
      <c r="R185" s="306">
        <f t="shared" ca="1" si="78"/>
        <v>0</v>
      </c>
      <c r="S185" s="307">
        <f t="shared" ca="1" si="79"/>
        <v>5.0810000000000022</v>
      </c>
      <c r="T185" s="304">
        <f t="shared" ca="1" si="59"/>
        <v>49.844610000000024</v>
      </c>
      <c r="U185" s="311">
        <f t="shared" ca="1" si="60"/>
        <v>0</v>
      </c>
      <c r="V185" s="306">
        <f t="shared" ca="1" si="61"/>
        <v>1.0784943457934286</v>
      </c>
      <c r="W185" s="304">
        <f t="shared" ca="1" si="62"/>
        <v>3.5907205639590294</v>
      </c>
      <c r="Y185" s="314" t="str">
        <f t="shared" ca="1" si="80"/>
        <v/>
      </c>
      <c r="Z185" s="315" t="str">
        <f t="shared" ca="1" si="81"/>
        <v/>
      </c>
      <c r="AA185" s="316" t="str">
        <f t="shared" ca="1" si="82"/>
        <v/>
      </c>
      <c r="AC185" s="310" t="e">
        <f t="shared" ca="1" si="83"/>
        <v>#N/A</v>
      </c>
      <c r="AD185" s="323" t="e">
        <f t="shared" ca="1" si="84"/>
        <v>#N/A</v>
      </c>
      <c r="AE185" s="324">
        <f t="shared" ca="1" si="63"/>
        <v>1272.0296403081302</v>
      </c>
      <c r="AG185" s="306">
        <f t="shared" ca="1" si="85"/>
        <v>-8.3164357624647067</v>
      </c>
      <c r="AH185" s="304">
        <f t="shared" ca="1" si="86"/>
        <v>-0.74277308766539352</v>
      </c>
    </row>
    <row r="186" spans="1:34" x14ac:dyDescent="0.2">
      <c r="A186" s="347">
        <f t="shared" ca="1" si="64"/>
        <v>0.1</v>
      </c>
      <c r="B186" s="304">
        <f t="shared" ca="1" si="65"/>
        <v>9.1999999999999851</v>
      </c>
      <c r="D186" s="306">
        <f t="shared" ca="1" si="66"/>
        <v>-0.45941183430404436</v>
      </c>
      <c r="E186" s="307">
        <f t="shared" ca="1" si="67"/>
        <v>-10.346991153426606</v>
      </c>
      <c r="F186" s="304">
        <f t="shared" ca="1" si="68"/>
        <v>10.357185194954614</v>
      </c>
      <c r="G186" s="306">
        <f t="shared" ca="1" si="69"/>
        <v>21.360768204500872</v>
      </c>
      <c r="H186" s="307">
        <f t="shared" ca="1" si="70"/>
        <v>23.986888721434013</v>
      </c>
      <c r="I186" s="304">
        <f t="shared" ca="1" si="71"/>
        <v>32.119359408631951</v>
      </c>
      <c r="J186" s="306">
        <f t="shared" ca="1" si="72"/>
        <v>344.98261843604809</v>
      </c>
      <c r="K186" s="307">
        <f t="shared" ca="1" si="73"/>
        <v>1274.4800641360407</v>
      </c>
      <c r="L186" s="304">
        <f t="shared" ca="1" si="58"/>
        <v>1320.3455763182601</v>
      </c>
      <c r="M186" s="306">
        <f t="shared" ca="1" si="74"/>
        <v>0.8432443869712769</v>
      </c>
      <c r="N186" s="304">
        <f t="shared" ca="1" si="75"/>
        <v>48.314344471550548</v>
      </c>
      <c r="P186" s="310">
        <f t="shared" ca="1" si="76"/>
        <v>23</v>
      </c>
      <c r="Q186" s="304">
        <f t="shared" ca="1" si="77"/>
        <v>0</v>
      </c>
      <c r="R186" s="306">
        <f t="shared" ca="1" si="78"/>
        <v>0</v>
      </c>
      <c r="S186" s="307">
        <f t="shared" ca="1" si="79"/>
        <v>5.0810000000000022</v>
      </c>
      <c r="T186" s="304">
        <f t="shared" ca="1" si="59"/>
        <v>49.844610000000024</v>
      </c>
      <c r="U186" s="311">
        <f t="shared" ca="1" si="60"/>
        <v>0</v>
      </c>
      <c r="V186" s="306">
        <f t="shared" ca="1" si="61"/>
        <v>1.0782290261515208</v>
      </c>
      <c r="W186" s="304">
        <f t="shared" ca="1" si="62"/>
        <v>3.4154521679167136</v>
      </c>
      <c r="Y186" s="314" t="str">
        <f t="shared" ca="1" si="80"/>
        <v/>
      </c>
      <c r="Z186" s="315" t="str">
        <f t="shared" ca="1" si="81"/>
        <v/>
      </c>
      <c r="AA186" s="316" t="str">
        <f t="shared" ca="1" si="82"/>
        <v/>
      </c>
      <c r="AC186" s="310" t="e">
        <f t="shared" ca="1" si="83"/>
        <v>#N/A</v>
      </c>
      <c r="AD186" s="323" t="e">
        <f t="shared" ca="1" si="84"/>
        <v>#N/A</v>
      </c>
      <c r="AE186" s="324">
        <f t="shared" ca="1" si="63"/>
        <v>1274.4800641360407</v>
      </c>
      <c r="AG186" s="306">
        <f t="shared" ca="1" si="85"/>
        <v>-8.1609417032429814</v>
      </c>
      <c r="AH186" s="304">
        <f t="shared" ca="1" si="86"/>
        <v>-0.70669564336922419</v>
      </c>
    </row>
    <row r="187" spans="1:34" x14ac:dyDescent="0.2">
      <c r="A187" s="347">
        <f t="shared" ca="1" si="64"/>
        <v>0.1</v>
      </c>
      <c r="B187" s="304">
        <f t="shared" ca="1" si="65"/>
        <v>9.2999999999999847</v>
      </c>
      <c r="D187" s="306">
        <f t="shared" ca="1" si="66"/>
        <v>-0.44704269738702207</v>
      </c>
      <c r="E187" s="307">
        <f t="shared" ca="1" si="67"/>
        <v>-10.312002705768455</v>
      </c>
      <c r="F187" s="304">
        <f t="shared" ca="1" si="68"/>
        <v>10.321688184452338</v>
      </c>
      <c r="G187" s="306">
        <f t="shared" ca="1" si="69"/>
        <v>21.31606393476217</v>
      </c>
      <c r="H187" s="307">
        <f t="shared" ca="1" si="70"/>
        <v>22.955688450857167</v>
      </c>
      <c r="I187" s="304">
        <f t="shared" ca="1" si="71"/>
        <v>31.326318231220302</v>
      </c>
      <c r="J187" s="306">
        <f t="shared" ca="1" si="72"/>
        <v>347.11646004301122</v>
      </c>
      <c r="K187" s="307">
        <f t="shared" ca="1" si="73"/>
        <v>1276.8271929946552</v>
      </c>
      <c r="L187" s="304">
        <f t="shared" ca="1" si="58"/>
        <v>1323.1694969290222</v>
      </c>
      <c r="M187" s="306">
        <f t="shared" ca="1" si="74"/>
        <v>0.82241669991676181</v>
      </c>
      <c r="N187" s="304">
        <f t="shared" ca="1" si="75"/>
        <v>47.121005906307573</v>
      </c>
      <c r="P187" s="310">
        <f t="shared" ca="1" si="76"/>
        <v>23</v>
      </c>
      <c r="Q187" s="304">
        <f t="shared" ca="1" si="77"/>
        <v>0</v>
      </c>
      <c r="R187" s="306">
        <f t="shared" ca="1" si="78"/>
        <v>0</v>
      </c>
      <c r="S187" s="307">
        <f t="shared" ca="1" si="79"/>
        <v>5.0810000000000022</v>
      </c>
      <c r="T187" s="304">
        <f t="shared" ca="1" si="59"/>
        <v>49.844610000000024</v>
      </c>
      <c r="U187" s="311">
        <f t="shared" ca="1" si="60"/>
        <v>0</v>
      </c>
      <c r="V187" s="306">
        <f t="shared" ca="1" si="61"/>
        <v>1.077974948075582</v>
      </c>
      <c r="W187" s="304">
        <f t="shared" ca="1" si="62"/>
        <v>3.2481106643075015</v>
      </c>
      <c r="Y187" s="314" t="str">
        <f t="shared" ca="1" si="80"/>
        <v/>
      </c>
      <c r="Z187" s="315" t="str">
        <f t="shared" ca="1" si="81"/>
        <v/>
      </c>
      <c r="AA187" s="316" t="str">
        <f t="shared" ca="1" si="82"/>
        <v/>
      </c>
      <c r="AC187" s="310" t="e">
        <f t="shared" ca="1" si="83"/>
        <v>#N/A</v>
      </c>
      <c r="AD187" s="323" t="e">
        <f t="shared" ca="1" si="84"/>
        <v>#N/A</v>
      </c>
      <c r="AE187" s="324">
        <f t="shared" ca="1" si="63"/>
        <v>1276.8271929946552</v>
      </c>
      <c r="AG187" s="306">
        <f t="shared" ca="1" si="85"/>
        <v>-7.9983549349913856</v>
      </c>
      <c r="AH187" s="304">
        <f t="shared" ca="1" si="86"/>
        <v>-0.67220078093224012</v>
      </c>
    </row>
    <row r="188" spans="1:34" x14ac:dyDescent="0.2">
      <c r="A188" s="347">
        <f t="shared" ca="1" si="64"/>
        <v>0.1</v>
      </c>
      <c r="B188" s="304">
        <f t="shared" ca="1" si="65"/>
        <v>9.3999999999999844</v>
      </c>
      <c r="D188" s="306">
        <f t="shared" ca="1" si="66"/>
        <v>-0.43499000818004402</v>
      </c>
      <c r="E188" s="307">
        <f t="shared" ca="1" si="67"/>
        <v>-10.278449294277664</v>
      </c>
      <c r="F188" s="304">
        <f t="shared" ca="1" si="68"/>
        <v>10.287649692823598</v>
      </c>
      <c r="G188" s="306">
        <f t="shared" ca="1" si="69"/>
        <v>21.272564933944164</v>
      </c>
      <c r="H188" s="307">
        <f t="shared" ca="1" si="70"/>
        <v>21.927843521429402</v>
      </c>
      <c r="I188" s="304">
        <f t="shared" ca="1" si="71"/>
        <v>30.550815707099609</v>
      </c>
      <c r="J188" s="306">
        <f t="shared" ca="1" si="72"/>
        <v>349.24589148644651</v>
      </c>
      <c r="K188" s="307">
        <f t="shared" ca="1" si="73"/>
        <v>1279.0713695932695</v>
      </c>
      <c r="L188" s="304">
        <f t="shared" ca="1" si="58"/>
        <v>1325.8945136146258</v>
      </c>
      <c r="M188" s="306">
        <f t="shared" ca="1" si="74"/>
        <v>0.80056534265925394</v>
      </c>
      <c r="N188" s="304">
        <f t="shared" ca="1" si="75"/>
        <v>45.869015358819809</v>
      </c>
      <c r="P188" s="310">
        <f t="shared" ca="1" si="76"/>
        <v>23</v>
      </c>
      <c r="Q188" s="304">
        <f t="shared" ca="1" si="77"/>
        <v>0</v>
      </c>
      <c r="R188" s="306">
        <f t="shared" ca="1" si="78"/>
        <v>0</v>
      </c>
      <c r="S188" s="307">
        <f t="shared" ca="1" si="79"/>
        <v>5.0810000000000022</v>
      </c>
      <c r="T188" s="304">
        <f t="shared" ca="1" si="59"/>
        <v>49.844610000000024</v>
      </c>
      <c r="U188" s="311">
        <f t="shared" ca="1" si="60"/>
        <v>0</v>
      </c>
      <c r="V188" s="306">
        <f t="shared" ca="1" si="61"/>
        <v>1.077732067059024</v>
      </c>
      <c r="W188" s="304">
        <f t="shared" ca="1" si="62"/>
        <v>3.0885871796199846</v>
      </c>
      <c r="Y188" s="314" t="str">
        <f t="shared" ca="1" si="80"/>
        <v/>
      </c>
      <c r="Z188" s="315" t="str">
        <f t="shared" ca="1" si="81"/>
        <v/>
      </c>
      <c r="AA188" s="316" t="str">
        <f t="shared" ca="1" si="82"/>
        <v/>
      </c>
      <c r="AC188" s="310" t="e">
        <f t="shared" ca="1" si="83"/>
        <v>#N/A</v>
      </c>
      <c r="AD188" s="323" t="e">
        <f t="shared" ca="1" si="84"/>
        <v>#N/A</v>
      </c>
      <c r="AE188" s="324">
        <f t="shared" ca="1" si="63"/>
        <v>1279.0713695932695</v>
      </c>
      <c r="AG188" s="306">
        <f t="shared" ca="1" si="85"/>
        <v>-7.8279596335814547</v>
      </c>
      <c r="AH188" s="304">
        <f t="shared" ca="1" si="86"/>
        <v>-0.63926602328429449</v>
      </c>
    </row>
    <row r="189" spans="1:34" x14ac:dyDescent="0.2">
      <c r="A189" s="347">
        <f t="shared" ca="1" si="64"/>
        <v>0.1</v>
      </c>
      <c r="B189" s="304">
        <f t="shared" ca="1" si="65"/>
        <v>9.499999999999984</v>
      </c>
      <c r="D189" s="306">
        <f t="shared" ca="1" si="66"/>
        <v>-0.42326047705694941</v>
      </c>
      <c r="E189" s="307">
        <f t="shared" ca="1" si="67"/>
        <v>-10.246298562892177</v>
      </c>
      <c r="F189" s="304">
        <f t="shared" ca="1" si="68"/>
        <v>10.255036990248488</v>
      </c>
      <c r="G189" s="306">
        <f t="shared" ca="1" si="69"/>
        <v>21.230238886238467</v>
      </c>
      <c r="H189" s="307">
        <f t="shared" ca="1" si="70"/>
        <v>20.903213665140186</v>
      </c>
      <c r="I189" s="304">
        <f t="shared" ca="1" si="71"/>
        <v>29.793747409435682</v>
      </c>
      <c r="J189" s="306">
        <f t="shared" ca="1" si="72"/>
        <v>351.37103167745562</v>
      </c>
      <c r="K189" s="307">
        <f t="shared" ca="1" si="73"/>
        <v>1281.2129224525979</v>
      </c>
      <c r="L189" s="304">
        <f t="shared" ca="1" si="58"/>
        <v>1328.5210403157364</v>
      </c>
      <c r="M189" s="306">
        <f t="shared" ca="1" si="74"/>
        <v>0.77763666666474995</v>
      </c>
      <c r="N189" s="304">
        <f t="shared" ca="1" si="75"/>
        <v>44.555298994511809</v>
      </c>
      <c r="P189" s="310">
        <f t="shared" ca="1" si="76"/>
        <v>23</v>
      </c>
      <c r="Q189" s="304">
        <f t="shared" ca="1" si="77"/>
        <v>0</v>
      </c>
      <c r="R189" s="306">
        <f t="shared" ca="1" si="78"/>
        <v>0</v>
      </c>
      <c r="S189" s="307">
        <f t="shared" ca="1" si="79"/>
        <v>5.0810000000000022</v>
      </c>
      <c r="T189" s="304">
        <f t="shared" ca="1" si="59"/>
        <v>49.844610000000024</v>
      </c>
      <c r="U189" s="311">
        <f t="shared" ca="1" si="60"/>
        <v>0</v>
      </c>
      <c r="V189" s="306">
        <f t="shared" ca="1" si="61"/>
        <v>1.077500340490597</v>
      </c>
      <c r="W189" s="304">
        <f t="shared" ca="1" si="62"/>
        <v>2.9367779961948739</v>
      </c>
      <c r="Y189" s="314" t="str">
        <f t="shared" ca="1" si="80"/>
        <v/>
      </c>
      <c r="Z189" s="315" t="str">
        <f t="shared" ca="1" si="81"/>
        <v/>
      </c>
      <c r="AA189" s="316" t="str">
        <f t="shared" ca="1" si="82"/>
        <v/>
      </c>
      <c r="AC189" s="310" t="e">
        <f t="shared" ca="1" si="83"/>
        <v>#N/A</v>
      </c>
      <c r="AD189" s="323" t="e">
        <f t="shared" ca="1" si="84"/>
        <v>#N/A</v>
      </c>
      <c r="AE189" s="324">
        <f t="shared" ca="1" si="63"/>
        <v>1281.2129224525979</v>
      </c>
      <c r="AG189" s="306">
        <f t="shared" ca="1" si="85"/>
        <v>-7.6489960131836305</v>
      </c>
      <c r="AH189" s="304">
        <f t="shared" ca="1" si="86"/>
        <v>-0.60786994284982943</v>
      </c>
    </row>
    <row r="190" spans="1:34" x14ac:dyDescent="0.2">
      <c r="A190" s="347">
        <f t="shared" ca="1" si="64"/>
        <v>0.1</v>
      </c>
      <c r="B190" s="304">
        <f t="shared" ca="1" si="65"/>
        <v>9.5999999999999837</v>
      </c>
      <c r="D190" s="306">
        <f t="shared" ca="1" si="66"/>
        <v>-0.41186195067645592</v>
      </c>
      <c r="E190" s="307">
        <f t="shared" ca="1" si="67"/>
        <v>-10.215517733533932</v>
      </c>
      <c r="F190" s="304">
        <f t="shared" ca="1" si="68"/>
        <v>10.223816940387835</v>
      </c>
      <c r="G190" s="306">
        <f t="shared" ca="1" si="69"/>
        <v>21.189052691170822</v>
      </c>
      <c r="H190" s="307">
        <f t="shared" ca="1" si="70"/>
        <v>19.881661891786791</v>
      </c>
      <c r="I190" s="304">
        <f t="shared" ca="1" si="71"/>
        <v>29.056091160521586</v>
      </c>
      <c r="J190" s="306">
        <f t="shared" ca="1" si="72"/>
        <v>353.4919962563261</v>
      </c>
      <c r="K190" s="307">
        <f t="shared" ca="1" si="73"/>
        <v>1283.2521662304443</v>
      </c>
      <c r="L190" s="304">
        <f t="shared" ca="1" si="58"/>
        <v>1331.0494782510566</v>
      </c>
      <c r="M190" s="306">
        <f t="shared" ca="1" si="74"/>
        <v>0.75357623189488077</v>
      </c>
      <c r="N190" s="304">
        <f t="shared" ca="1" si="75"/>
        <v>43.17673762894848</v>
      </c>
      <c r="P190" s="310">
        <f t="shared" ca="1" si="76"/>
        <v>23</v>
      </c>
      <c r="Q190" s="304">
        <f t="shared" ca="1" si="77"/>
        <v>0</v>
      </c>
      <c r="R190" s="306">
        <f t="shared" ca="1" si="78"/>
        <v>0</v>
      </c>
      <c r="S190" s="307">
        <f t="shared" ca="1" si="79"/>
        <v>5.0810000000000022</v>
      </c>
      <c r="T190" s="304">
        <f t="shared" ca="1" si="59"/>
        <v>49.844610000000024</v>
      </c>
      <c r="U190" s="311">
        <f t="shared" ca="1" si="60"/>
        <v>0</v>
      </c>
      <c r="V190" s="306">
        <f t="shared" ca="1" si="61"/>
        <v>1.0772797276135726</v>
      </c>
      <c r="W190" s="304">
        <f t="shared" ca="1" si="62"/>
        <v>2.7925843804104229</v>
      </c>
      <c r="Y190" s="314" t="str">
        <f t="shared" ca="1" si="80"/>
        <v/>
      </c>
      <c r="Z190" s="315" t="str">
        <f t="shared" ca="1" si="81"/>
        <v/>
      </c>
      <c r="AA190" s="316" t="str">
        <f t="shared" ca="1" si="82"/>
        <v/>
      </c>
      <c r="AC190" s="310" t="e">
        <f t="shared" ca="1" si="83"/>
        <v>#N/A</v>
      </c>
      <c r="AD190" s="323" t="e">
        <f t="shared" ca="1" si="84"/>
        <v>#N/A</v>
      </c>
      <c r="AE190" s="324">
        <f t="shared" ca="1" si="63"/>
        <v>1283.2521662304443</v>
      </c>
      <c r="AG190" s="306">
        <f t="shared" ca="1" si="85"/>
        <v>-7.4606619446167857</v>
      </c>
      <c r="AH190" s="304">
        <f t="shared" ca="1" si="86"/>
        <v>-0.57799212678505663</v>
      </c>
    </row>
    <row r="191" spans="1:34" x14ac:dyDescent="0.2">
      <c r="A191" s="347">
        <f t="shared" ca="1" si="64"/>
        <v>0.1</v>
      </c>
      <c r="B191" s="304">
        <f t="shared" ca="1" si="65"/>
        <v>9.6999999999999833</v>
      </c>
      <c r="D191" s="306">
        <f t="shared" ca="1" si="66"/>
        <v>-0.40080345927812361</v>
      </c>
      <c r="E191" s="307">
        <f t="shared" ca="1" si="67"/>
        <v>-10.186073389337817</v>
      </c>
      <c r="F191" s="304">
        <f t="shared" ca="1" si="68"/>
        <v>10.193955783009132</v>
      </c>
      <c r="G191" s="306">
        <f t="shared" ca="1" si="69"/>
        <v>21.14897234524301</v>
      </c>
      <c r="H191" s="307">
        <f t="shared" ca="1" si="70"/>
        <v>18.863054552853008</v>
      </c>
      <c r="I191" s="304">
        <f t="shared" ca="1" si="71"/>
        <v>28.33891067637855</v>
      </c>
      <c r="J191" s="306">
        <f t="shared" ca="1" si="72"/>
        <v>355.60889750814681</v>
      </c>
      <c r="K191" s="307">
        <f t="shared" ca="1" si="73"/>
        <v>1285.1894020526763</v>
      </c>
      <c r="L191" s="304">
        <f t="shared" ca="1" si="58"/>
        <v>1333.4802162519979</v>
      </c>
      <c r="M191" s="306">
        <f t="shared" ca="1" si="74"/>
        <v>0.72832943163145614</v>
      </c>
      <c r="N191" s="304">
        <f t="shared" ca="1" si="75"/>
        <v>41.730202527644479</v>
      </c>
      <c r="P191" s="310">
        <f t="shared" ca="1" si="76"/>
        <v>23</v>
      </c>
      <c r="Q191" s="304">
        <f t="shared" ca="1" si="77"/>
        <v>0</v>
      </c>
      <c r="R191" s="306">
        <f t="shared" ca="1" si="78"/>
        <v>0</v>
      </c>
      <c r="S191" s="307">
        <f t="shared" ca="1" si="79"/>
        <v>5.0810000000000022</v>
      </c>
      <c r="T191" s="304">
        <f t="shared" ca="1" si="59"/>
        <v>49.844610000000024</v>
      </c>
      <c r="U191" s="311">
        <f t="shared" ca="1" si="60"/>
        <v>0</v>
      </c>
      <c r="V191" s="306">
        <f t="shared" ca="1" si="61"/>
        <v>1.0770701894846466</v>
      </c>
      <c r="W191" s="304">
        <f t="shared" ca="1" si="62"/>
        <v>2.6559124148687849</v>
      </c>
      <c r="Y191" s="314" t="str">
        <f t="shared" ca="1" si="80"/>
        <v/>
      </c>
      <c r="Z191" s="315" t="str">
        <f t="shared" ca="1" si="81"/>
        <v/>
      </c>
      <c r="AA191" s="316" t="str">
        <f t="shared" ca="1" si="82"/>
        <v/>
      </c>
      <c r="AC191" s="310" t="e">
        <f t="shared" ca="1" si="83"/>
        <v>#N/A</v>
      </c>
      <c r="AD191" s="323" t="e">
        <f t="shared" ca="1" si="84"/>
        <v>#N/A</v>
      </c>
      <c r="AE191" s="324">
        <f t="shared" ca="1" si="63"/>
        <v>1285.1894020526763</v>
      </c>
      <c r="AG191" s="306">
        <f t="shared" ca="1" si="85"/>
        <v>-7.2621162834141213</v>
      </c>
      <c r="AH191" s="304">
        <f t="shared" ca="1" si="86"/>
        <v>-0.54961314316284626</v>
      </c>
    </row>
    <row r="192" spans="1:34" x14ac:dyDescent="0.2">
      <c r="A192" s="347">
        <f t="shared" ca="1" si="64"/>
        <v>0.1</v>
      </c>
      <c r="B192" s="304">
        <f t="shared" ca="1" si="65"/>
        <v>9.7999999999999829</v>
      </c>
      <c r="D192" s="306">
        <f t="shared" ca="1" si="66"/>
        <v>-0.39009525804397704</v>
      </c>
      <c r="E192" s="307">
        <f t="shared" ca="1" si="67"/>
        <v>-10.157931238131669</v>
      </c>
      <c r="F192" s="304">
        <f t="shared" ca="1" si="68"/>
        <v>10.165418896875797</v>
      </c>
      <c r="G192" s="306">
        <f t="shared" ca="1" si="69"/>
        <v>21.109962819438611</v>
      </c>
      <c r="H192" s="307">
        <f t="shared" ca="1" si="70"/>
        <v>17.84726142903984</v>
      </c>
      <c r="I192" s="304">
        <f t="shared" ca="1" si="71"/>
        <v>27.643358528850538</v>
      </c>
      <c r="J192" s="306">
        <f t="shared" ca="1" si="72"/>
        <v>357.72184426638091</v>
      </c>
      <c r="K192" s="307">
        <f t="shared" ca="1" si="73"/>
        <v>1287.0249178517709</v>
      </c>
      <c r="L192" s="304">
        <f t="shared" ca="1" si="58"/>
        <v>1335.8136311015464</v>
      </c>
      <c r="M192" s="306">
        <f t="shared" ca="1" si="74"/>
        <v>0.70184228960339179</v>
      </c>
      <c r="N192" s="304">
        <f t="shared" ca="1" si="75"/>
        <v>40.212601078072808</v>
      </c>
      <c r="P192" s="310">
        <f t="shared" ca="1" si="76"/>
        <v>23</v>
      </c>
      <c r="Q192" s="304">
        <f t="shared" ca="1" si="77"/>
        <v>0</v>
      </c>
      <c r="R192" s="306">
        <f t="shared" ca="1" si="78"/>
        <v>0</v>
      </c>
      <c r="S192" s="307">
        <f t="shared" ca="1" si="79"/>
        <v>5.0810000000000022</v>
      </c>
      <c r="T192" s="304">
        <f t="shared" ca="1" si="59"/>
        <v>49.844610000000024</v>
      </c>
      <c r="U192" s="311">
        <f t="shared" ca="1" si="60"/>
        <v>0</v>
      </c>
      <c r="V192" s="306">
        <f t="shared" ca="1" si="61"/>
        <v>1.0768716889323278</v>
      </c>
      <c r="W192" s="304">
        <f t="shared" ca="1" si="62"/>
        <v>2.5266728337364674</v>
      </c>
      <c r="Y192" s="314" t="str">
        <f t="shared" ca="1" si="80"/>
        <v/>
      </c>
      <c r="Z192" s="315" t="str">
        <f t="shared" ca="1" si="81"/>
        <v/>
      </c>
      <c r="AA192" s="316" t="str">
        <f t="shared" ca="1" si="82"/>
        <v/>
      </c>
      <c r="AC192" s="310" t="e">
        <f t="shared" ca="1" si="83"/>
        <v>#N/A</v>
      </c>
      <c r="AD192" s="323" t="e">
        <f t="shared" ca="1" si="84"/>
        <v>#N/A</v>
      </c>
      <c r="AE192" s="324">
        <f t="shared" ca="1" si="63"/>
        <v>1287.0249178517709</v>
      </c>
      <c r="AG192" s="306">
        <f t="shared" ca="1" si="85"/>
        <v>-7.0524843807768445</v>
      </c>
      <c r="AH192" s="304">
        <f t="shared" ca="1" si="86"/>
        <v>-0.52271450794504704</v>
      </c>
    </row>
    <row r="193" spans="1:34" x14ac:dyDescent="0.2">
      <c r="A193" s="347">
        <f t="shared" ca="1" si="64"/>
        <v>0.1</v>
      </c>
      <c r="B193" s="304">
        <f t="shared" ca="1" si="65"/>
        <v>9.8999999999999826</v>
      </c>
      <c r="D193" s="306">
        <f t="shared" ca="1" si="66"/>
        <v>-0.37974885923556773</v>
      </c>
      <c r="E193" s="307">
        <f t="shared" ca="1" si="67"/>
        <v>-10.131055855291036</v>
      </c>
      <c r="F193" s="304">
        <f t="shared" ca="1" si="68"/>
        <v>10.138170542021745</v>
      </c>
      <c r="G193" s="306">
        <f t="shared" ca="1" si="69"/>
        <v>21.071987933515054</v>
      </c>
      <c r="H193" s="307">
        <f t="shared" ca="1" si="70"/>
        <v>16.834155843510736</v>
      </c>
      <c r="I193" s="304">
        <f t="shared" ca="1" si="71"/>
        <v>26.970678123358535</v>
      </c>
      <c r="J193" s="306">
        <f t="shared" ca="1" si="72"/>
        <v>359.83094180402861</v>
      </c>
      <c r="K193" s="307">
        <f t="shared" ca="1" si="73"/>
        <v>1288.7589887153983</v>
      </c>
      <c r="L193" s="304">
        <f t="shared" ca="1" si="58"/>
        <v>1338.0500878794899</v>
      </c>
      <c r="M193" s="306">
        <f t="shared" ca="1" si="74"/>
        <v>0.6740624544965077</v>
      </c>
      <c r="N193" s="304">
        <f t="shared" ca="1" si="75"/>
        <v>38.620933770878992</v>
      </c>
      <c r="P193" s="310">
        <f t="shared" ca="1" si="76"/>
        <v>23</v>
      </c>
      <c r="Q193" s="304">
        <f t="shared" ca="1" si="77"/>
        <v>0</v>
      </c>
      <c r="R193" s="306">
        <f t="shared" ca="1" si="78"/>
        <v>0</v>
      </c>
      <c r="S193" s="307">
        <f t="shared" ca="1" si="79"/>
        <v>5.0810000000000022</v>
      </c>
      <c r="T193" s="304">
        <f t="shared" ca="1" si="59"/>
        <v>49.844610000000024</v>
      </c>
      <c r="U193" s="311">
        <f t="shared" ca="1" si="60"/>
        <v>0</v>
      </c>
      <c r="V193" s="306">
        <f t="shared" ca="1" si="61"/>
        <v>1.0766841905145148</v>
      </c>
      <c r="W193" s="304">
        <f t="shared" ca="1" si="62"/>
        <v>2.4047808603554426</v>
      </c>
      <c r="Y193" s="314" t="str">
        <f t="shared" ca="1" si="80"/>
        <v/>
      </c>
      <c r="Z193" s="315" t="str">
        <f t="shared" ca="1" si="81"/>
        <v/>
      </c>
      <c r="AA193" s="316" t="str">
        <f t="shared" ca="1" si="82"/>
        <v/>
      </c>
      <c r="AC193" s="310" t="e">
        <f t="shared" ca="1" si="83"/>
        <v>#N/A</v>
      </c>
      <c r="AD193" s="323" t="e">
        <f t="shared" ca="1" si="84"/>
        <v>#N/A</v>
      </c>
      <c r="AE193" s="324">
        <f t="shared" ca="1" si="63"/>
        <v>1288.7589887153983</v>
      </c>
      <c r="AG193" s="306">
        <f t="shared" ca="1" si="85"/>
        <v>-6.8308663183490124</v>
      </c>
      <c r="AH193" s="304">
        <f t="shared" ca="1" si="86"/>
        <v>-0.49727865257556908</v>
      </c>
    </row>
    <row r="194" spans="1:34" x14ac:dyDescent="0.2">
      <c r="A194" s="347">
        <f t="shared" ca="1" si="64"/>
        <v>0.1</v>
      </c>
      <c r="B194" s="304">
        <f t="shared" ca="1" si="65"/>
        <v>9.9999999999999822</v>
      </c>
      <c r="D194" s="306">
        <f t="shared" ca="1" si="66"/>
        <v>-0.36977705106651559</v>
      </c>
      <c r="E194" s="307">
        <f t="shared" ca="1" si="67"/>
        <v>-10.105410405731433</v>
      </c>
      <c r="F194" s="304">
        <f t="shared" ca="1" si="68"/>
        <v>10.112173581172378</v>
      </c>
      <c r="G194" s="306">
        <f t="shared" ca="1" si="69"/>
        <v>21.035010228408403</v>
      </c>
      <c r="H194" s="307">
        <f t="shared" ca="1" si="70"/>
        <v>15.823614802937593</v>
      </c>
      <c r="I194" s="304">
        <f t="shared" ca="1" si="71"/>
        <v>26.322204329063929</v>
      </c>
      <c r="J194" s="306">
        <f t="shared" ca="1" si="72"/>
        <v>361.93629171212478</v>
      </c>
      <c r="K194" s="307">
        <f t="shared" ca="1" si="73"/>
        <v>1290.3918772477207</v>
      </c>
      <c r="L194" s="304">
        <f t="shared" ca="1" si="58"/>
        <v>1340.1899403163795</v>
      </c>
      <c r="M194" s="306">
        <f t="shared" ca="1" si="74"/>
        <v>0.64494041524011925</v>
      </c>
      <c r="N194" s="304">
        <f t="shared" ca="1" si="75"/>
        <v>36.952363830673633</v>
      </c>
      <c r="P194" s="310">
        <f t="shared" ca="1" si="76"/>
        <v>23</v>
      </c>
      <c r="Q194" s="304">
        <f t="shared" ca="1" si="77"/>
        <v>0</v>
      </c>
      <c r="R194" s="306">
        <f t="shared" ca="1" si="78"/>
        <v>0</v>
      </c>
      <c r="S194" s="307">
        <f t="shared" ca="1" si="79"/>
        <v>5.0810000000000022</v>
      </c>
      <c r="T194" s="304">
        <f t="shared" ca="1" si="59"/>
        <v>49.844610000000024</v>
      </c>
      <c r="U194" s="311">
        <f t="shared" ca="1" si="60"/>
        <v>0</v>
      </c>
      <c r="V194" s="306">
        <f t="shared" ca="1" si="61"/>
        <v>1.0765076604749839</v>
      </c>
      <c r="W194" s="304">
        <f t="shared" ca="1" si="62"/>
        <v>2.2901560462027262</v>
      </c>
      <c r="Y194" s="314" t="str">
        <f t="shared" ca="1" si="80"/>
        <v/>
      </c>
      <c r="Z194" s="315" t="str">
        <f t="shared" ca="1" si="81"/>
        <v/>
      </c>
      <c r="AA194" s="316" t="str">
        <f t="shared" ca="1" si="82"/>
        <v/>
      </c>
      <c r="AC194" s="310">
        <f t="shared" ca="1" si="83"/>
        <v>9.9999999999999822</v>
      </c>
      <c r="AD194" s="323">
        <f t="shared" ca="1" si="84"/>
        <v>361.93629171212478</v>
      </c>
      <c r="AE194" s="324">
        <f t="shared" ca="1" si="63"/>
        <v>1290.3918772477207</v>
      </c>
      <c r="AG194" s="306">
        <f t="shared" ca="1" si="85"/>
        <v>-6.5963484632149969</v>
      </c>
      <c r="AH194" s="304">
        <f t="shared" ca="1" si="86"/>
        <v>-0.47328889202035851</v>
      </c>
    </row>
    <row r="195" spans="1:34" x14ac:dyDescent="0.2">
      <c r="A195" s="347">
        <f t="shared" ca="1" si="64"/>
        <v>0.1</v>
      </c>
      <c r="B195" s="304">
        <f t="shared" ca="1" si="65"/>
        <v>10.099999999999982</v>
      </c>
      <c r="D195" s="306">
        <f t="shared" ca="1" si="66"/>
        <v>-0.3601938984669798</v>
      </c>
      <c r="E195" s="307">
        <f t="shared" ca="1" si="67"/>
        <v>-10.080956345721786</v>
      </c>
      <c r="F195" s="304">
        <f t="shared" ca="1" si="68"/>
        <v>10.087389180994316</v>
      </c>
      <c r="G195" s="306">
        <f t="shared" ca="1" si="69"/>
        <v>20.998990838561706</v>
      </c>
      <c r="H195" s="307">
        <f t="shared" ca="1" si="70"/>
        <v>14.815519168365414</v>
      </c>
      <c r="I195" s="304">
        <f t="shared" ca="1" si="71"/>
        <v>25.699362335789608</v>
      </c>
      <c r="J195" s="306">
        <f t="shared" ca="1" si="72"/>
        <v>364.03799176547329</v>
      </c>
      <c r="K195" s="307">
        <f t="shared" ca="1" si="73"/>
        <v>1291.9238339462859</v>
      </c>
      <c r="L195" s="304">
        <f t="shared" ca="1" si="58"/>
        <v>1342.2335311588326</v>
      </c>
      <c r="M195" s="306">
        <f t="shared" ca="1" si="74"/>
        <v>0.61443095608644771</v>
      </c>
      <c r="N195" s="304">
        <f t="shared" ca="1" si="75"/>
        <v>35.204300585941475</v>
      </c>
      <c r="P195" s="310">
        <f t="shared" ca="1" si="76"/>
        <v>23</v>
      </c>
      <c r="Q195" s="304">
        <f t="shared" ca="1" si="77"/>
        <v>0</v>
      </c>
      <c r="R195" s="306">
        <f t="shared" ca="1" si="78"/>
        <v>0</v>
      </c>
      <c r="S195" s="307">
        <f t="shared" ca="1" si="79"/>
        <v>5.0810000000000022</v>
      </c>
      <c r="T195" s="304">
        <f t="shared" ca="1" si="59"/>
        <v>49.844610000000024</v>
      </c>
      <c r="U195" s="311">
        <f t="shared" ca="1" si="60"/>
        <v>0</v>
      </c>
      <c r="V195" s="306">
        <f t="shared" ca="1" si="61"/>
        <v>1.0763420666984533</v>
      </c>
      <c r="W195" s="304">
        <f t="shared" ca="1" si="62"/>
        <v>2.1827221102369467</v>
      </c>
      <c r="Y195" s="314" t="str">
        <f t="shared" ca="1" si="80"/>
        <v/>
      </c>
      <c r="Z195" s="315" t="str">
        <f t="shared" ca="1" si="81"/>
        <v/>
      </c>
      <c r="AA195" s="316" t="str">
        <f t="shared" ca="1" si="82"/>
        <v/>
      </c>
      <c r="AC195" s="310" t="e">
        <f t="shared" ca="1" si="83"/>
        <v>#N/A</v>
      </c>
      <c r="AD195" s="323" t="e">
        <f t="shared" ca="1" si="84"/>
        <v>#N/A</v>
      </c>
      <c r="AE195" s="324">
        <f t="shared" ca="1" si="63"/>
        <v>1291.9238339462859</v>
      </c>
      <c r="AG195" s="306">
        <f t="shared" ca="1" si="85"/>
        <v>-6.3480189694407834</v>
      </c>
      <c r="AH195" s="304">
        <f t="shared" ca="1" si="86"/>
        <v>-0.45072939307276622</v>
      </c>
    </row>
    <row r="196" spans="1:34" x14ac:dyDescent="0.2">
      <c r="A196" s="347">
        <f t="shared" ca="1" si="64"/>
        <v>0.1</v>
      </c>
      <c r="B196" s="304">
        <f t="shared" ca="1" si="65"/>
        <v>10.199999999999982</v>
      </c>
      <c r="D196" s="306">
        <f t="shared" ca="1" si="66"/>
        <v>-0.35101472008562279</v>
      </c>
      <c r="E196" s="307">
        <f t="shared" ca="1" si="67"/>
        <v>-10.057653106465338</v>
      </c>
      <c r="F196" s="304">
        <f t="shared" ca="1" si="68"/>
        <v>10.063776495118949</v>
      </c>
      <c r="G196" s="306">
        <f t="shared" ca="1" si="69"/>
        <v>20.963889366553143</v>
      </c>
      <c r="H196" s="307">
        <f t="shared" ca="1" si="70"/>
        <v>13.80975385771888</v>
      </c>
      <c r="I196" s="304">
        <f t="shared" ca="1" si="71"/>
        <v>25.103664254125562</v>
      </c>
      <c r="J196" s="306">
        <f t="shared" ca="1" si="72"/>
        <v>366.13613577572903</v>
      </c>
      <c r="K196" s="307">
        <f t="shared" ca="1" si="73"/>
        <v>1293.35509759759</v>
      </c>
      <c r="L196" s="304">
        <f t="shared" ref="L196:L259" ca="1" si="87">SQRT(pos_x^2+pos_z^2)</f>
        <v>1344.181192549001</v>
      </c>
      <c r="M196" s="306">
        <f t="shared" ca="1" si="74"/>
        <v>0.58249486249155313</v>
      </c>
      <c r="N196" s="304">
        <f t="shared" ca="1" si="75"/>
        <v>33.374497208819236</v>
      </c>
      <c r="P196" s="310">
        <f t="shared" ca="1" si="76"/>
        <v>23</v>
      </c>
      <c r="Q196" s="304">
        <f t="shared" ca="1" si="77"/>
        <v>0</v>
      </c>
      <c r="R196" s="306">
        <f t="shared" ca="1" si="78"/>
        <v>0</v>
      </c>
      <c r="S196" s="307">
        <f t="shared" ca="1" si="79"/>
        <v>5.0810000000000022</v>
      </c>
      <c r="T196" s="304">
        <f t="shared" ref="T196:T259" ca="1" si="88">m*g</f>
        <v>49.844610000000024</v>
      </c>
      <c r="U196" s="311">
        <f t="shared" ref="U196:U259" ca="1" si="89">IF(pos_xz&lt;L_rampe,Poids*COS(Beta),0)</f>
        <v>0</v>
      </c>
      <c r="V196" s="306">
        <f t="shared" ref="V196:V259" ca="1" si="90">Rho_moyen*(20000-Alt_rampe-pos_z)/(20000+Alt_rampe+pos_z)</f>
        <v>1.0761873786638911</v>
      </c>
      <c r="W196" s="304">
        <f t="shared" ref="W196:W259" ca="1" si="91">1/2*Rho*Sref*Cx*vit_xz^2</f>
        <v>2.0824067776340391</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1293.35509759759</v>
      </c>
      <c r="AG196" s="306">
        <f t="shared" ca="1" si="85"/>
        <v>-6.0849878388268843</v>
      </c>
      <c r="AH196" s="304">
        <f t="shared" ca="1" si="86"/>
        <v>-0.42958514273508086</v>
      </c>
    </row>
    <row r="197" spans="1:34" x14ac:dyDescent="0.2">
      <c r="A197" s="347">
        <f t="shared" ref="A197:A260" ca="1" si="93">IF(B196+0.01&lt;=T_ini+ROUNDUP(Temps_fin_propu,0), 0.01, IF(K196&gt;0, 0.1, 0.0001))</f>
        <v>0.1</v>
      </c>
      <c r="B197" s="304">
        <f t="shared" ref="B197:B260" ca="1" si="94">B196+pas</f>
        <v>10.299999999999981</v>
      </c>
      <c r="D197" s="306">
        <f t="shared" ref="D197:D260" ca="1" si="95">IF(AND(L196&lt;L_rampe,Poussee&lt;Poids*SIN(M196)),0,(-W196+Poussee)/m*COS(M196)-U196/m*SIN(M196))</f>
        <v>-0.34225603513030423</v>
      </c>
      <c r="E197" s="307">
        <f t="shared" ref="E197:E260" ca="1" si="96">IF(AND(L196&lt;L_rampe,Poussee&lt;Poids*SIN(M196)),0,(-W196+Poussee)/m*SIN(M196)+U196/m*COS(M196)-Poids/m)</f>
        <v>-10.035457763052746</v>
      </c>
      <c r="F197" s="304">
        <f t="shared" ref="F197:F260" ca="1" si="97">SQRT(acc_x^2+acc_z^2)</f>
        <v>10.041292332543591</v>
      </c>
      <c r="G197" s="306">
        <f t="shared" ref="G197:G260" ca="1" si="98">G196+acc_x*pas</f>
        <v>20.929663763040114</v>
      </c>
      <c r="H197" s="307">
        <f t="shared" ref="H197:H260" ca="1" si="99">H196+acc_z*pas</f>
        <v>12.806208081413605</v>
      </c>
      <c r="I197" s="304">
        <f t="shared" ref="I197:I260" ca="1" si="100">SQRT(vit_x^2+vit_z^2)</f>
        <v>24.536702929659835</v>
      </c>
      <c r="J197" s="306">
        <f t="shared" ref="J197:J260" ca="1" si="101">J196+0.5*(vit_x+G196)*pas*(K196&gt;=0)</f>
        <v>368.23081343220872</v>
      </c>
      <c r="K197" s="307">
        <f t="shared" ref="K197:K260" ca="1" si="102">K196+0.5*(vit_z+H196)*pas</f>
        <v>1294.6858956945466</v>
      </c>
      <c r="L197" s="304">
        <f t="shared" ca="1" si="87"/>
        <v>1346.0332464212527</v>
      </c>
      <c r="M197" s="306">
        <f t="shared" ref="M197:M260" ca="1" si="103">IF(AND(L196&gt;L_rampe,G197&gt;0),ATAN2(G197,H197),$M$4)</f>
        <v>0.54910087619400572</v>
      </c>
      <c r="N197" s="304">
        <f t="shared" ref="N197:N260" ca="1" si="104">DEGREES(Beta)</f>
        <v>31.461162732852067</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5.0810000000000022</v>
      </c>
      <c r="T197" s="304">
        <f t="shared" ca="1" si="88"/>
        <v>49.844610000000024</v>
      </c>
      <c r="U197" s="311">
        <f t="shared" ca="1" si="89"/>
        <v>0</v>
      </c>
      <c r="V197" s="306">
        <f t="shared" ca="1" si="90"/>
        <v>1.0760435673957058</v>
      </c>
      <c r="W197" s="304">
        <f t="shared" ca="1" si="91"/>
        <v>1.9891416168842626</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1294.6858956945466</v>
      </c>
      <c r="AG197" s="306">
        <f t="shared" ref="AG197:AG260" ca="1" si="114">IF(AND(L196&lt;L_rampe,Poussee&lt;Poids*SIN(M196)),0,(-W196+Poussee)/m-Poids*SIN(M196)/m)</f>
        <v>-5.8064120734424121</v>
      </c>
      <c r="AH197" s="304">
        <f t="shared" ref="AH197:AH260" ca="1" si="115">IF(AND(L196&lt;L_rampe,Poussee&lt;Poids*SIN(M196)), g*SIN(M196), (-W196+Poussee)/m)</f>
        <v>-0.40984191647983431</v>
      </c>
    </row>
    <row r="198" spans="1:34" x14ac:dyDescent="0.2">
      <c r="A198" s="347">
        <f t="shared" ca="1" si="93"/>
        <v>0.1</v>
      </c>
      <c r="B198" s="304">
        <f t="shared" ca="1" si="94"/>
        <v>10.399999999999981</v>
      </c>
      <c r="D198" s="306">
        <f t="shared" ca="1" si="95"/>
        <v>-0.3339354730776648</v>
      </c>
      <c r="E198" s="307">
        <f t="shared" ca="1" si="96"/>
        <v>-10.014324694482177</v>
      </c>
      <c r="F198" s="304">
        <f t="shared" ca="1" si="97"/>
        <v>10.019890817104503</v>
      </c>
      <c r="G198" s="306">
        <f t="shared" ca="1" si="98"/>
        <v>20.896270215732347</v>
      </c>
      <c r="H198" s="307">
        <f t="shared" ca="1" si="99"/>
        <v>11.804775611965386</v>
      </c>
      <c r="I198" s="304">
        <f t="shared" ca="1" si="100"/>
        <v>24.000142419947334</v>
      </c>
      <c r="J198" s="306">
        <f t="shared" ca="1" si="101"/>
        <v>370.32211013114733</v>
      </c>
      <c r="K198" s="307">
        <f t="shared" ca="1" si="102"/>
        <v>1295.9164448792155</v>
      </c>
      <c r="L198" s="304">
        <f t="shared" ca="1" si="87"/>
        <v>1347.7900049193015</v>
      </c>
      <c r="M198" s="306">
        <f t="shared" ca="1" si="103"/>
        <v>0.51422787981065621</v>
      </c>
      <c r="N198" s="304">
        <f t="shared" ca="1" si="104"/>
        <v>29.463087221111156</v>
      </c>
      <c r="P198" s="310">
        <f t="shared" ca="1" si="105"/>
        <v>23</v>
      </c>
      <c r="Q198" s="304">
        <f t="shared" ca="1" si="106"/>
        <v>0</v>
      </c>
      <c r="R198" s="306">
        <f t="shared" ca="1" si="107"/>
        <v>0</v>
      </c>
      <c r="S198" s="307">
        <f t="shared" ca="1" si="108"/>
        <v>5.0810000000000022</v>
      </c>
      <c r="T198" s="304">
        <f t="shared" ca="1" si="88"/>
        <v>49.844610000000024</v>
      </c>
      <c r="U198" s="311">
        <f t="shared" ca="1" si="89"/>
        <v>0</v>
      </c>
      <c r="V198" s="306">
        <f t="shared" ca="1" si="90"/>
        <v>1.0759106054124508</v>
      </c>
      <c r="W198" s="304">
        <f t="shared" ca="1" si="91"/>
        <v>1.9028618742045134</v>
      </c>
      <c r="Y198" s="314" t="str">
        <f t="shared" ca="1" si="109"/>
        <v/>
      </c>
      <c r="Z198" s="315" t="str">
        <f t="shared" ca="1" si="110"/>
        <v/>
      </c>
      <c r="AA198" s="316" t="str">
        <f t="shared" ca="1" si="111"/>
        <v/>
      </c>
      <c r="AC198" s="310" t="e">
        <f t="shared" ca="1" si="112"/>
        <v>#N/A</v>
      </c>
      <c r="AD198" s="323" t="e">
        <f t="shared" ca="1" si="113"/>
        <v>#N/A</v>
      </c>
      <c r="AE198" s="324">
        <f t="shared" ca="1" si="92"/>
        <v>1295.9164448792155</v>
      </c>
      <c r="AG198" s="306">
        <f t="shared" ca="1" si="114"/>
        <v>-5.5115262792285664</v>
      </c>
      <c r="AH198" s="304">
        <f t="shared" ca="1" si="115"/>
        <v>-0.39148624618859706</v>
      </c>
    </row>
    <row r="199" spans="1:34" x14ac:dyDescent="0.2">
      <c r="A199" s="347">
        <f t="shared" ca="1" si="93"/>
        <v>0.1</v>
      </c>
      <c r="B199" s="304">
        <f t="shared" ca="1" si="94"/>
        <v>10.49999999999998</v>
      </c>
      <c r="D199" s="306">
        <f t="shared" ca="1" si="95"/>
        <v>-0.32607163902690206</v>
      </c>
      <c r="E199" s="307">
        <f t="shared" ca="1" si="96"/>
        <v>-9.994205242964382</v>
      </c>
      <c r="F199" s="304">
        <f t="shared" ca="1" si="97"/>
        <v>9.9995230462394762</v>
      </c>
      <c r="G199" s="306">
        <f t="shared" ca="1" si="98"/>
        <v>20.863663051829658</v>
      </c>
      <c r="H199" s="307">
        <f t="shared" ca="1" si="99"/>
        <v>10.805355087668948</v>
      </c>
      <c r="I199" s="304">
        <f t="shared" ca="1" si="100"/>
        <v>23.49570459702997</v>
      </c>
      <c r="J199" s="306">
        <f t="shared" ca="1" si="101"/>
        <v>372.4101067945254</v>
      </c>
      <c r="K199" s="307">
        <f t="shared" ca="1" si="102"/>
        <v>1297.0469514141973</v>
      </c>
      <c r="L199" s="304">
        <f t="shared" ca="1" si="87"/>
        <v>1349.4517708371698</v>
      </c>
      <c r="M199" s="306">
        <f t="shared" ca="1" si="103"/>
        <v>0.47786726722577749</v>
      </c>
      <c r="N199" s="304">
        <f t="shared" ca="1" si="104"/>
        <v>27.379777579487339</v>
      </c>
      <c r="P199" s="310">
        <f t="shared" ca="1" si="105"/>
        <v>23</v>
      </c>
      <c r="Q199" s="304">
        <f t="shared" ca="1" si="106"/>
        <v>0</v>
      </c>
      <c r="R199" s="306">
        <f t="shared" ca="1" si="107"/>
        <v>0</v>
      </c>
      <c r="S199" s="307">
        <f t="shared" ca="1" si="108"/>
        <v>5.0810000000000022</v>
      </c>
      <c r="T199" s="304">
        <f t="shared" ca="1" si="88"/>
        <v>49.844610000000024</v>
      </c>
      <c r="U199" s="311">
        <f t="shared" ca="1" si="89"/>
        <v>0</v>
      </c>
      <c r="V199" s="306">
        <f t="shared" ca="1" si="90"/>
        <v>1.0757884666726636</v>
      </c>
      <c r="W199" s="304">
        <f t="shared" ca="1" si="91"/>
        <v>1.8235063042193453</v>
      </c>
      <c r="Y199" s="314" t="str">
        <f t="shared" ca="1" si="109"/>
        <v/>
      </c>
      <c r="Z199" s="315" t="str">
        <f t="shared" ca="1" si="110"/>
        <v/>
      </c>
      <c r="AA199" s="316" t="str">
        <f t="shared" ca="1" si="111"/>
        <v/>
      </c>
      <c r="AC199" s="310" t="e">
        <f t="shared" ca="1" si="112"/>
        <v>#N/A</v>
      </c>
      <c r="AD199" s="323" t="e">
        <f t="shared" ca="1" si="113"/>
        <v>#N/A</v>
      </c>
      <c r="AE199" s="324">
        <f t="shared" ca="1" si="92"/>
        <v>1297.0469514141973</v>
      </c>
      <c r="AG199" s="306">
        <f t="shared" ca="1" si="114"/>
        <v>-5.1996787855806925</v>
      </c>
      <c r="AH199" s="304">
        <f t="shared" ca="1" si="115"/>
        <v>-0.37450538756239177</v>
      </c>
    </row>
    <row r="200" spans="1:34" x14ac:dyDescent="0.2">
      <c r="A200" s="347">
        <f t="shared" ca="1" si="93"/>
        <v>0.1</v>
      </c>
      <c r="B200" s="304">
        <f t="shared" ca="1" si="94"/>
        <v>10.59999999999998</v>
      </c>
      <c r="D200" s="306">
        <f t="shared" ca="1" si="95"/>
        <v>-0.31868392771162168</v>
      </c>
      <c r="E200" s="307">
        <f t="shared" ca="1" si="96"/>
        <v>-9.9750473836307059</v>
      </c>
      <c r="F200" s="304">
        <f t="shared" ca="1" si="97"/>
        <v>9.980136760158123</v>
      </c>
      <c r="G200" s="306">
        <f t="shared" ca="1" si="98"/>
        <v>20.831794659058495</v>
      </c>
      <c r="H200" s="307">
        <f t="shared" ca="1" si="99"/>
        <v>9.8078503493058768</v>
      </c>
      <c r="I200" s="304">
        <f t="shared" ca="1" si="100"/>
        <v>23.025151404313444</v>
      </c>
      <c r="J200" s="306">
        <f t="shared" ca="1" si="101"/>
        <v>374.4948796800698</v>
      </c>
      <c r="K200" s="307">
        <f t="shared" ca="1" si="102"/>
        <v>1298.0776116860461</v>
      </c>
      <c r="L200" s="304">
        <f t="shared" ca="1" si="87"/>
        <v>1351.0188380874411</v>
      </c>
      <c r="M200" s="306">
        <f t="shared" ca="1" si="103"/>
        <v>0.4400254262259844</v>
      </c>
      <c r="N200" s="304">
        <f t="shared" ca="1" si="104"/>
        <v>25.211599801194073</v>
      </c>
      <c r="P200" s="310">
        <f t="shared" ca="1" si="105"/>
        <v>23</v>
      </c>
      <c r="Q200" s="304">
        <f t="shared" ca="1" si="106"/>
        <v>0</v>
      </c>
      <c r="R200" s="306">
        <f t="shared" ca="1" si="107"/>
        <v>0</v>
      </c>
      <c r="S200" s="307">
        <f t="shared" ca="1" si="108"/>
        <v>5.0810000000000022</v>
      </c>
      <c r="T200" s="304">
        <f t="shared" ca="1" si="88"/>
        <v>49.844610000000024</v>
      </c>
      <c r="U200" s="311">
        <f t="shared" ca="1" si="89"/>
        <v>0</v>
      </c>
      <c r="V200" s="306">
        <f t="shared" ca="1" si="90"/>
        <v>1.075677126517474</v>
      </c>
      <c r="W200" s="304">
        <f t="shared" ca="1" si="91"/>
        <v>1.751016995888494</v>
      </c>
      <c r="Y200" s="314" t="str">
        <f t="shared" ca="1" si="109"/>
        <v/>
      </c>
      <c r="Z200" s="315" t="str">
        <f t="shared" ca="1" si="110"/>
        <v/>
      </c>
      <c r="AA200" s="316" t="str">
        <f t="shared" ca="1" si="111"/>
        <v/>
      </c>
      <c r="AC200" s="310" t="e">
        <f t="shared" ca="1" si="112"/>
        <v>#N/A</v>
      </c>
      <c r="AD200" s="323" t="e">
        <f t="shared" ca="1" si="113"/>
        <v>#N/A</v>
      </c>
      <c r="AE200" s="324">
        <f t="shared" ca="1" si="92"/>
        <v>1298.0776116860461</v>
      </c>
      <c r="AG200" s="306">
        <f t="shared" ca="1" si="114"/>
        <v>-4.8703729063195214</v>
      </c>
      <c r="AH200" s="304">
        <f t="shared" ca="1" si="115"/>
        <v>-0.35888728679774545</v>
      </c>
    </row>
    <row r="201" spans="1:34" x14ac:dyDescent="0.2">
      <c r="A201" s="347">
        <f t="shared" ca="1" si="93"/>
        <v>0.1</v>
      </c>
      <c r="B201" s="304">
        <f t="shared" ca="1" si="94"/>
        <v>10.69999999999998</v>
      </c>
      <c r="D201" s="306">
        <f t="shared" ca="1" si="95"/>
        <v>-0.31179228011659654</v>
      </c>
      <c r="E201" s="307">
        <f t="shared" ca="1" si="96"/>
        <v>-9.956795418901784</v>
      </c>
      <c r="F201" s="304">
        <f t="shared" ca="1" si="97"/>
        <v>9.961676035678126</v>
      </c>
      <c r="G201" s="306">
        <f t="shared" ca="1" si="98"/>
        <v>20.800615431046836</v>
      </c>
      <c r="H201" s="307">
        <f t="shared" ca="1" si="99"/>
        <v>8.8121708074156988</v>
      </c>
      <c r="I201" s="304">
        <f t="shared" ca="1" si="100"/>
        <v>22.59026242984736</v>
      </c>
      <c r="J201" s="306">
        <f t="shared" ca="1" si="101"/>
        <v>376.57650018457508</v>
      </c>
      <c r="K201" s="307">
        <f t="shared" ca="1" si="102"/>
        <v>1299.0086127438822</v>
      </c>
      <c r="L201" s="304">
        <f t="shared" ca="1" si="87"/>
        <v>1352.4914922002461</v>
      </c>
      <c r="M201" s="306">
        <f t="shared" ca="1" si="103"/>
        <v>0.40072622549368458</v>
      </c>
      <c r="N201" s="304">
        <f t="shared" ca="1" si="104"/>
        <v>22.959921460995862</v>
      </c>
      <c r="P201" s="310">
        <f t="shared" ca="1" si="105"/>
        <v>23</v>
      </c>
      <c r="Q201" s="304">
        <f t="shared" ca="1" si="106"/>
        <v>0</v>
      </c>
      <c r="R201" s="306">
        <f t="shared" ca="1" si="107"/>
        <v>0</v>
      </c>
      <c r="S201" s="307">
        <f t="shared" ca="1" si="108"/>
        <v>5.0810000000000022</v>
      </c>
      <c r="T201" s="304">
        <f t="shared" ca="1" si="88"/>
        <v>49.844610000000024</v>
      </c>
      <c r="U201" s="311">
        <f t="shared" ca="1" si="89"/>
        <v>0</v>
      </c>
      <c r="V201" s="306">
        <f t="shared" ca="1" si="90"/>
        <v>1.07557656160962</v>
      </c>
      <c r="W201" s="304">
        <f t="shared" ca="1" si="91"/>
        <v>1.6853391927158803</v>
      </c>
      <c r="Y201" s="314" t="str">
        <f t="shared" ca="1" si="109"/>
        <v/>
      </c>
      <c r="Z201" s="315" t="str">
        <f t="shared" ca="1" si="110"/>
        <v/>
      </c>
      <c r="AA201" s="316" t="str">
        <f t="shared" ca="1" si="111"/>
        <v/>
      </c>
      <c r="AC201" s="310" t="e">
        <f t="shared" ca="1" si="112"/>
        <v>#N/A</v>
      </c>
      <c r="AD201" s="323" t="e">
        <f t="shared" ca="1" si="113"/>
        <v>#N/A</v>
      </c>
      <c r="AE201" s="324">
        <f t="shared" ca="1" si="92"/>
        <v>1299.0086127438822</v>
      </c>
      <c r="AG201" s="306">
        <f t="shared" ca="1" si="114"/>
        <v>-4.5233123706365959</v>
      </c>
      <c r="AH201" s="304">
        <f t="shared" ca="1" si="115"/>
        <v>-0.34462054632719802</v>
      </c>
    </row>
    <row r="202" spans="1:34" x14ac:dyDescent="0.2">
      <c r="A202" s="347">
        <f t="shared" ca="1" si="93"/>
        <v>0.1</v>
      </c>
      <c r="B202" s="304">
        <f t="shared" ca="1" si="94"/>
        <v>10.799999999999979</v>
      </c>
      <c r="D202" s="306">
        <f t="shared" ca="1" si="95"/>
        <v>-0.30541687847520066</v>
      </c>
      <c r="E202" s="307">
        <f t="shared" ca="1" si="96"/>
        <v>-9.939389714910746</v>
      </c>
      <c r="F202" s="304">
        <f t="shared" ca="1" si="97"/>
        <v>9.9440810221222069</v>
      </c>
      <c r="G202" s="306">
        <f t="shared" ca="1" si="98"/>
        <v>20.770073743199315</v>
      </c>
      <c r="H202" s="307">
        <f t="shared" ca="1" si="99"/>
        <v>7.8182318359246246</v>
      </c>
      <c r="I202" s="304">
        <f t="shared" ca="1" si="100"/>
        <v>22.192807671365131</v>
      </c>
      <c r="J202" s="306">
        <f t="shared" ca="1" si="101"/>
        <v>378.65503464328737</v>
      </c>
      <c r="K202" s="307">
        <f t="shared" ca="1" si="102"/>
        <v>1299.8401328760492</v>
      </c>
      <c r="L202" s="304">
        <f t="shared" ca="1" si="87"/>
        <v>1353.8700108562618</v>
      </c>
      <c r="M202" s="306">
        <f t="shared" ca="1" si="103"/>
        <v>0.36001336194461508</v>
      </c>
      <c r="N202" s="304">
        <f t="shared" ca="1" si="104"/>
        <v>20.627246207742168</v>
      </c>
      <c r="P202" s="310">
        <f t="shared" ca="1" si="105"/>
        <v>23</v>
      </c>
      <c r="Q202" s="304">
        <f t="shared" ca="1" si="106"/>
        <v>0</v>
      </c>
      <c r="R202" s="306">
        <f t="shared" ca="1" si="107"/>
        <v>0</v>
      </c>
      <c r="S202" s="307">
        <f t="shared" ca="1" si="108"/>
        <v>5.0810000000000022</v>
      </c>
      <c r="T202" s="304">
        <f t="shared" ca="1" si="88"/>
        <v>49.844610000000024</v>
      </c>
      <c r="U202" s="311">
        <f t="shared" ca="1" si="89"/>
        <v>0</v>
      </c>
      <c r="V202" s="306">
        <f t="shared" ca="1" si="90"/>
        <v>1.075486749868563</v>
      </c>
      <c r="W202" s="304">
        <f t="shared" ca="1" si="91"/>
        <v>1.6264211063732745</v>
      </c>
      <c r="Y202" s="314" t="str">
        <f t="shared" ca="1" si="109"/>
        <v/>
      </c>
      <c r="Z202" s="315" t="str">
        <f t="shared" ca="1" si="110"/>
        <v/>
      </c>
      <c r="AA202" s="316" t="str">
        <f t="shared" ca="1" si="111"/>
        <v/>
      </c>
      <c r="AC202" s="310" t="e">
        <f t="shared" ca="1" si="112"/>
        <v>#N/A</v>
      </c>
      <c r="AD202" s="323" t="e">
        <f t="shared" ca="1" si="113"/>
        <v>#N/A</v>
      </c>
      <c r="AE202" s="324">
        <f t="shared" ca="1" si="92"/>
        <v>1299.8401328760492</v>
      </c>
      <c r="AG202" s="306">
        <f t="shared" ca="1" si="114"/>
        <v>-4.1584492086492544</v>
      </c>
      <c r="AH202" s="304">
        <f t="shared" ca="1" si="115"/>
        <v>-0.3316943894343396</v>
      </c>
    </row>
    <row r="203" spans="1:34" x14ac:dyDescent="0.2">
      <c r="A203" s="347">
        <f t="shared" ca="1" si="93"/>
        <v>0.1</v>
      </c>
      <c r="B203" s="304">
        <f t="shared" ca="1" si="94"/>
        <v>10.899999999999979</v>
      </c>
      <c r="D203" s="306">
        <f t="shared" ca="1" si="95"/>
        <v>-0.29957777831245402</v>
      </c>
      <c r="E203" s="307">
        <f t="shared" ca="1" si="96"/>
        <v>-9.9227665001432594</v>
      </c>
      <c r="F203" s="304">
        <f t="shared" ca="1" si="97"/>
        <v>9.9272877394394055</v>
      </c>
      <c r="G203" s="306">
        <f t="shared" ca="1" si="98"/>
        <v>20.740115965368069</v>
      </c>
      <c r="H203" s="307">
        <f t="shared" ca="1" si="99"/>
        <v>6.8259551859102983</v>
      </c>
      <c r="I203" s="304">
        <f t="shared" ca="1" si="100"/>
        <v>21.83451566801909</v>
      </c>
      <c r="J203" s="306">
        <f t="shared" ca="1" si="101"/>
        <v>380.73054412871574</v>
      </c>
      <c r="K203" s="307">
        <f t="shared" ca="1" si="102"/>
        <v>1300.572342227141</v>
      </c>
      <c r="L203" s="304">
        <f t="shared" ca="1" si="87"/>
        <v>1355.1546644566956</v>
      </c>
      <c r="M203" s="306">
        <f t="shared" ca="1" si="103"/>
        <v>0.31795239092008848</v>
      </c>
      <c r="N203" s="304">
        <f t="shared" ca="1" si="104"/>
        <v>18.217330085814748</v>
      </c>
      <c r="P203" s="310">
        <f t="shared" ca="1" si="105"/>
        <v>23</v>
      </c>
      <c r="Q203" s="304">
        <f t="shared" ca="1" si="106"/>
        <v>0</v>
      </c>
      <c r="R203" s="306">
        <f t="shared" ca="1" si="107"/>
        <v>0</v>
      </c>
      <c r="S203" s="307">
        <f t="shared" ca="1" si="108"/>
        <v>5.0810000000000022</v>
      </c>
      <c r="T203" s="304">
        <f t="shared" ca="1" si="88"/>
        <v>49.844610000000024</v>
      </c>
      <c r="U203" s="311">
        <f t="shared" ca="1" si="89"/>
        <v>0</v>
      </c>
      <c r="V203" s="306">
        <f t="shared" ca="1" si="90"/>
        <v>1.0754076704014364</v>
      </c>
      <c r="W203" s="304">
        <f t="shared" ca="1" si="91"/>
        <v>1.574213723018661</v>
      </c>
      <c r="Y203" s="314" t="str">
        <f t="shared" ca="1" si="109"/>
        <v/>
      </c>
      <c r="Z203" s="315" t="str">
        <f t="shared" ca="1" si="110"/>
        <v/>
      </c>
      <c r="AA203" s="316" t="str">
        <f t="shared" ca="1" si="111"/>
        <v/>
      </c>
      <c r="AC203" s="310" t="e">
        <f t="shared" ca="1" si="112"/>
        <v>#N/A</v>
      </c>
      <c r="AD203" s="323" t="e">
        <f t="shared" ca="1" si="113"/>
        <v>#N/A</v>
      </c>
      <c r="AE203" s="324">
        <f t="shared" ca="1" si="92"/>
        <v>1300.572342227141</v>
      </c>
      <c r="AG203" s="306">
        <f t="shared" ca="1" si="114"/>
        <v>-3.7760315296818474</v>
      </c>
      <c r="AH203" s="304">
        <f t="shared" ca="1" si="115"/>
        <v>-0.3200986235727758</v>
      </c>
    </row>
    <row r="204" spans="1:34" x14ac:dyDescent="0.2">
      <c r="A204" s="347">
        <f t="shared" ca="1" si="93"/>
        <v>0.1</v>
      </c>
      <c r="B204" s="304">
        <f t="shared" ca="1" si="94"/>
        <v>10.999999999999979</v>
      </c>
      <c r="D204" s="306">
        <f t="shared" ca="1" si="95"/>
        <v>-0.29429448022194538</v>
      </c>
      <c r="E204" s="307">
        <f t="shared" ca="1" si="96"/>
        <v>-9.9068577483756677</v>
      </c>
      <c r="F204" s="304">
        <f t="shared" ca="1" si="97"/>
        <v>9.9112279606333402</v>
      </c>
      <c r="G204" s="306">
        <f t="shared" ca="1" si="98"/>
        <v>20.710686517345874</v>
      </c>
      <c r="H204" s="307">
        <f t="shared" ca="1" si="99"/>
        <v>5.8352694110727317</v>
      </c>
      <c r="I204" s="304">
        <f t="shared" ca="1" si="100"/>
        <v>21.517037554449107</v>
      </c>
      <c r="J204" s="306">
        <f t="shared" ca="1" si="101"/>
        <v>382.80308425285142</v>
      </c>
      <c r="K204" s="307">
        <f t="shared" ca="1" si="102"/>
        <v>1301.2054034569901</v>
      </c>
      <c r="L204" s="304">
        <f t="shared" ca="1" si="87"/>
        <v>1356.3457167327083</v>
      </c>
      <c r="M204" s="306">
        <f t="shared" ca="1" si="103"/>
        <v>0.2746322370104991</v>
      </c>
      <c r="N204" s="304">
        <f t="shared" ca="1" si="104"/>
        <v>15.735268098938123</v>
      </c>
      <c r="P204" s="310">
        <f t="shared" ca="1" si="105"/>
        <v>23</v>
      </c>
      <c r="Q204" s="304">
        <f t="shared" ca="1" si="106"/>
        <v>0</v>
      </c>
      <c r="R204" s="306">
        <f t="shared" ca="1" si="107"/>
        <v>0</v>
      </c>
      <c r="S204" s="307">
        <f t="shared" ca="1" si="108"/>
        <v>5.0810000000000022</v>
      </c>
      <c r="T204" s="304">
        <f t="shared" ca="1" si="88"/>
        <v>49.844610000000024</v>
      </c>
      <c r="U204" s="311">
        <f t="shared" ca="1" si="89"/>
        <v>0</v>
      </c>
      <c r="V204" s="306">
        <f t="shared" ca="1" si="90"/>
        <v>1.0753393034296432</v>
      </c>
      <c r="W204" s="304">
        <f t="shared" ca="1" si="91"/>
        <v>1.5286706017906859</v>
      </c>
      <c r="Y204" s="314" t="str">
        <f t="shared" ca="1" si="109"/>
        <v/>
      </c>
      <c r="Z204" s="315" t="str">
        <f t="shared" ca="1" si="110"/>
        <v/>
      </c>
      <c r="AA204" s="316" t="str">
        <f t="shared" ca="1" si="111"/>
        <v/>
      </c>
      <c r="AC204" s="310">
        <f t="shared" ca="1" si="112"/>
        <v>10.999999999999979</v>
      </c>
      <c r="AD204" s="323">
        <f t="shared" ca="1" si="113"/>
        <v>382.80308425285142</v>
      </c>
      <c r="AE204" s="324">
        <f t="shared" ca="1" si="92"/>
        <v>1301.2054034569901</v>
      </c>
      <c r="AG204" s="306">
        <f t="shared" ca="1" si="114"/>
        <v>-3.3766477714621184</v>
      </c>
      <c r="AH204" s="304">
        <f t="shared" ca="1" si="115"/>
        <v>-0.30982360224732541</v>
      </c>
    </row>
    <row r="205" spans="1:34" x14ac:dyDescent="0.2">
      <c r="A205" s="347">
        <f t="shared" ca="1" si="93"/>
        <v>0.1</v>
      </c>
      <c r="B205" s="304">
        <f t="shared" ca="1" si="94"/>
        <v>11.099999999999978</v>
      </c>
      <c r="D205" s="306">
        <f t="shared" ca="1" si="95"/>
        <v>-0.28958544914364615</v>
      </c>
      <c r="E205" s="307">
        <f t="shared" ca="1" si="96"/>
        <v>-9.8915911684947968</v>
      </c>
      <c r="F205" s="304">
        <f t="shared" ca="1" si="97"/>
        <v>9.8958292010826465</v>
      </c>
      <c r="G205" s="306">
        <f t="shared" ca="1" si="98"/>
        <v>20.68172797243151</v>
      </c>
      <c r="H205" s="307">
        <f t="shared" ca="1" si="99"/>
        <v>4.8461102942232515</v>
      </c>
      <c r="I205" s="304">
        <f t="shared" ca="1" si="100"/>
        <v>21.2419080336356</v>
      </c>
      <c r="J205" s="306">
        <f t="shared" ca="1" si="101"/>
        <v>384.87270497734028</v>
      </c>
      <c r="K205" s="307">
        <f t="shared" ca="1" si="102"/>
        <v>1301.739472442255</v>
      </c>
      <c r="L205" s="304">
        <f t="shared" ca="1" si="87"/>
        <v>1357.443425395996</v>
      </c>
      <c r="M205" s="306">
        <f t="shared" ca="1" si="103"/>
        <v>0.23016597446905546</v>
      </c>
      <c r="N205" s="304">
        <f t="shared" ca="1" si="104"/>
        <v>13.187538924592737</v>
      </c>
      <c r="P205" s="310">
        <f t="shared" ca="1" si="105"/>
        <v>23</v>
      </c>
      <c r="Q205" s="304">
        <f t="shared" ca="1" si="106"/>
        <v>0</v>
      </c>
      <c r="R205" s="306">
        <f t="shared" ca="1" si="107"/>
        <v>0</v>
      </c>
      <c r="S205" s="307">
        <f t="shared" ca="1" si="108"/>
        <v>5.0810000000000022</v>
      </c>
      <c r="T205" s="304">
        <f t="shared" ca="1" si="88"/>
        <v>49.844610000000024</v>
      </c>
      <c r="U205" s="311">
        <f t="shared" ca="1" si="89"/>
        <v>0</v>
      </c>
      <c r="V205" s="306">
        <f t="shared" ca="1" si="90"/>
        <v>1.0752816302110246</v>
      </c>
      <c r="W205" s="304">
        <f t="shared" ca="1" si="91"/>
        <v>1.4897476652193726</v>
      </c>
      <c r="Y205" s="314" t="str">
        <f t="shared" ca="1" si="109"/>
        <v/>
      </c>
      <c r="Z205" s="315" t="str">
        <f t="shared" ca="1" si="110"/>
        <v/>
      </c>
      <c r="AA205" s="316" t="str">
        <f t="shared" ca="1" si="111"/>
        <v/>
      </c>
      <c r="AC205" s="310" t="e">
        <f t="shared" ca="1" si="112"/>
        <v>#N/A</v>
      </c>
      <c r="AD205" s="323" t="e">
        <f t="shared" ca="1" si="113"/>
        <v>#N/A</v>
      </c>
      <c r="AE205" s="324">
        <f t="shared" ca="1" si="92"/>
        <v>1301.739472442255</v>
      </c>
      <c r="AG205" s="306">
        <f t="shared" ca="1" si="114"/>
        <v>-2.9612632625804358</v>
      </c>
      <c r="AH205" s="304">
        <f t="shared" ca="1" si="115"/>
        <v>-0.30086018535537989</v>
      </c>
    </row>
    <row r="206" spans="1:34" x14ac:dyDescent="0.2">
      <c r="A206" s="347">
        <f t="shared" ca="1" si="93"/>
        <v>0.1</v>
      </c>
      <c r="B206" s="304">
        <f t="shared" ca="1" si="94"/>
        <v>11.199999999999978</v>
      </c>
      <c r="D206" s="306">
        <f t="shared" ca="1" si="95"/>
        <v>-0.28546759475355282</v>
      </c>
      <c r="E206" s="307">
        <f t="shared" ca="1" si="96"/>
        <v>-9.8768903222905955</v>
      </c>
      <c r="F206" s="304">
        <f t="shared" ca="1" si="97"/>
        <v>9.8810148358461642</v>
      </c>
      <c r="G206" s="306">
        <f t="shared" ca="1" si="98"/>
        <v>20.653181212956156</v>
      </c>
      <c r="H206" s="307">
        <f t="shared" ca="1" si="99"/>
        <v>3.858421261994192</v>
      </c>
      <c r="I206" s="304">
        <f t="shared" ca="1" si="100"/>
        <v>21.010504726212883</v>
      </c>
      <c r="J206" s="306">
        <f t="shared" ca="1" si="101"/>
        <v>386.93945043660966</v>
      </c>
      <c r="K206" s="307">
        <f t="shared" ca="1" si="102"/>
        <v>1302.1746990200659</v>
      </c>
      <c r="L206" s="304">
        <f t="shared" ca="1" si="87"/>
        <v>1358.4480428312982</v>
      </c>
      <c r="M206" s="306">
        <f t="shared" ca="1" si="103"/>
        <v>0.18469068035149386</v>
      </c>
      <c r="N206" s="304">
        <f t="shared" ca="1" si="104"/>
        <v>10.581996499540358</v>
      </c>
      <c r="P206" s="310">
        <f t="shared" ca="1" si="105"/>
        <v>23</v>
      </c>
      <c r="Q206" s="304">
        <f t="shared" ca="1" si="106"/>
        <v>0</v>
      </c>
      <c r="R206" s="306">
        <f t="shared" ca="1" si="107"/>
        <v>0</v>
      </c>
      <c r="S206" s="307">
        <f t="shared" ca="1" si="108"/>
        <v>5.0810000000000022</v>
      </c>
      <c r="T206" s="304">
        <f t="shared" ca="1" si="88"/>
        <v>49.844610000000024</v>
      </c>
      <c r="U206" s="311">
        <f t="shared" ca="1" si="89"/>
        <v>0</v>
      </c>
      <c r="V206" s="306">
        <f t="shared" ca="1" si="90"/>
        <v>1.0752346329576425</v>
      </c>
      <c r="W206" s="304">
        <f t="shared" ca="1" si="91"/>
        <v>1.4574029816076697</v>
      </c>
      <c r="Y206" s="314" t="str">
        <f t="shared" ca="1" si="109"/>
        <v/>
      </c>
      <c r="Z206" s="315" t="str">
        <f t="shared" ca="1" si="110"/>
        <v>Para</v>
      </c>
      <c r="AA206" s="316" t="str">
        <f t="shared" ca="1" si="111"/>
        <v/>
      </c>
      <c r="AC206" s="310" t="e">
        <f t="shared" ca="1" si="112"/>
        <v>#N/A</v>
      </c>
      <c r="AD206" s="323" t="e">
        <f t="shared" ca="1" si="113"/>
        <v>#N/A</v>
      </c>
      <c r="AE206" s="324" t="e">
        <f t="shared" ca="1" si="92"/>
        <v>#N/A</v>
      </c>
      <c r="AG206" s="306">
        <f t="shared" ca="1" si="114"/>
        <v>-2.5312445059202702</v>
      </c>
      <c r="AH206" s="304">
        <f t="shared" ca="1" si="115"/>
        <v>-0.29319969793729028</v>
      </c>
    </row>
    <row r="207" spans="1:34" x14ac:dyDescent="0.2">
      <c r="A207" s="347">
        <f t="shared" ca="1" si="93"/>
        <v>0.1</v>
      </c>
      <c r="B207" s="304">
        <f t="shared" ca="1" si="94"/>
        <v>11.299999999999978</v>
      </c>
      <c r="D207" s="306">
        <f t="shared" ca="1" si="95"/>
        <v>-0.28195573264803392</v>
      </c>
      <c r="E207" s="307">
        <f t="shared" ca="1" si="96"/>
        <v>-9.8626748873489696</v>
      </c>
      <c r="F207" s="304">
        <f t="shared" ca="1" si="97"/>
        <v>9.8667043620814496</v>
      </c>
      <c r="G207" s="306">
        <f t="shared" ca="1" si="98"/>
        <v>20.624985639691353</v>
      </c>
      <c r="H207" s="307">
        <f t="shared" ca="1" si="99"/>
        <v>2.8721537732592948</v>
      </c>
      <c r="I207" s="304">
        <f t="shared" ca="1" si="100"/>
        <v>20.824007777916385</v>
      </c>
      <c r="J207" s="306">
        <f t="shared" ca="1" si="101"/>
        <v>389.00335877924203</v>
      </c>
      <c r="K207" s="307">
        <f t="shared" ca="1" si="102"/>
        <v>1302.5112277718285</v>
      </c>
      <c r="L207" s="304">
        <f t="shared" ca="1" si="87"/>
        <v>1359.3598168304109</v>
      </c>
      <c r="M207" s="306">
        <f t="shared" ca="1" si="103"/>
        <v>0.13836620590570417</v>
      </c>
      <c r="N207" s="304">
        <f t="shared" ca="1" si="104"/>
        <v>7.9277996256349752</v>
      </c>
      <c r="P207" s="310">
        <f t="shared" ca="1" si="105"/>
        <v>23</v>
      </c>
      <c r="Q207" s="304">
        <f t="shared" ca="1" si="106"/>
        <v>0</v>
      </c>
      <c r="R207" s="306">
        <f t="shared" ca="1" si="107"/>
        <v>0</v>
      </c>
      <c r="S207" s="307">
        <f t="shared" ca="1" si="108"/>
        <v>5.0810000000000022</v>
      </c>
      <c r="T207" s="304">
        <f t="shared" ca="1" si="88"/>
        <v>49.844610000000024</v>
      </c>
      <c r="U207" s="311">
        <f t="shared" ca="1" si="89"/>
        <v>0</v>
      </c>
      <c r="V207" s="306">
        <f t="shared" ca="1" si="90"/>
        <v>1.0751982947493668</v>
      </c>
      <c r="W207" s="304">
        <f t="shared" ca="1" si="91"/>
        <v>1.4315965398007842</v>
      </c>
      <c r="Y207" s="314" t="str">
        <f t="shared" ca="1" si="109"/>
        <v/>
      </c>
      <c r="Z207" s="315" t="str">
        <f t="shared" ca="1" si="110"/>
        <v/>
      </c>
      <c r="AA207" s="316" t="str">
        <f t="shared" ca="1" si="111"/>
        <v/>
      </c>
      <c r="AC207" s="310" t="e">
        <f t="shared" ca="1" si="112"/>
        <v>#N/A</v>
      </c>
      <c r="AD207" s="323" t="e">
        <f t="shared" ca="1" si="113"/>
        <v>#N/A</v>
      </c>
      <c r="AE207" s="324" t="e">
        <f t="shared" ca="1" si="92"/>
        <v>#N/A</v>
      </c>
      <c r="AG207" s="306">
        <f t="shared" ca="1" si="114"/>
        <v>-2.0883666479060348</v>
      </c>
      <c r="AH207" s="304">
        <f t="shared" ca="1" si="115"/>
        <v>-0.28683388734652021</v>
      </c>
    </row>
    <row r="208" spans="1:34" x14ac:dyDescent="0.2">
      <c r="A208" s="347">
        <f t="shared" ca="1" si="93"/>
        <v>0.1</v>
      </c>
      <c r="B208" s="304">
        <f t="shared" ca="1" si="94"/>
        <v>11.399999999999977</v>
      </c>
      <c r="D208" s="306">
        <f t="shared" ca="1" si="95"/>
        <v>-0.27906205153429775</v>
      </c>
      <c r="E208" s="307">
        <f t="shared" ca="1" si="96"/>
        <v>-9.8488610755076245</v>
      </c>
      <c r="F208" s="304">
        <f t="shared" ca="1" si="97"/>
        <v>9.8528138170400705</v>
      </c>
      <c r="G208" s="306">
        <f t="shared" ca="1" si="98"/>
        <v>20.597079434537925</v>
      </c>
      <c r="H208" s="307">
        <f t="shared" ca="1" si="99"/>
        <v>1.8872676657085323</v>
      </c>
      <c r="I208" s="304">
        <f t="shared" ca="1" si="100"/>
        <v>20.683361923891727</v>
      </c>
      <c r="J208" s="306">
        <f t="shared" ca="1" si="101"/>
        <v>391.06446203295349</v>
      </c>
      <c r="K208" s="307">
        <f t="shared" ca="1" si="102"/>
        <v>1302.7491988437769</v>
      </c>
      <c r="L208" s="304">
        <f t="shared" ca="1" si="87"/>
        <v>1360.1789913659254</v>
      </c>
      <c r="M208" s="306">
        <f t="shared" ca="1" si="103"/>
        <v>9.1372783656630832E-2</v>
      </c>
      <c r="N208" s="304">
        <f t="shared" ca="1" si="104"/>
        <v>5.2352748658868924</v>
      </c>
      <c r="P208" s="310">
        <f t="shared" ca="1" si="105"/>
        <v>23</v>
      </c>
      <c r="Q208" s="304">
        <f t="shared" ca="1" si="106"/>
        <v>0</v>
      </c>
      <c r="R208" s="306">
        <f t="shared" ca="1" si="107"/>
        <v>0</v>
      </c>
      <c r="S208" s="307">
        <f t="shared" ca="1" si="108"/>
        <v>5.0810000000000022</v>
      </c>
      <c r="T208" s="304">
        <f t="shared" ca="1" si="88"/>
        <v>49.844610000000024</v>
      </c>
      <c r="U208" s="311">
        <f t="shared" ca="1" si="89"/>
        <v>0</v>
      </c>
      <c r="V208" s="306">
        <f t="shared" ca="1" si="90"/>
        <v>1.075172599443621</v>
      </c>
      <c r="W208" s="304">
        <f t="shared" ca="1" si="91"/>
        <v>1.4122900171560866</v>
      </c>
      <c r="Y208" s="314" t="str">
        <f t="shared" ca="1" si="109"/>
        <v/>
      </c>
      <c r="Z208" s="315" t="str">
        <f t="shared" ca="1" si="110"/>
        <v/>
      </c>
      <c r="AA208" s="316" t="str">
        <f t="shared" ca="1" si="111"/>
        <v/>
      </c>
      <c r="AC208" s="310" t="e">
        <f t="shared" ca="1" si="112"/>
        <v>#N/A</v>
      </c>
      <c r="AD208" s="323" t="e">
        <f t="shared" ca="1" si="113"/>
        <v>#N/A</v>
      </c>
      <c r="AE208" s="324" t="e">
        <f t="shared" ca="1" si="92"/>
        <v>#N/A</v>
      </c>
      <c r="AG208" s="306">
        <f t="shared" ca="1" si="114"/>
        <v>-1.6348003068797266</v>
      </c>
      <c r="AH208" s="304">
        <f t="shared" ca="1" si="115"/>
        <v>-0.28175487892162637</v>
      </c>
    </row>
    <row r="209" spans="1:34" x14ac:dyDescent="0.2">
      <c r="A209" s="347">
        <f t="shared" ca="1" si="93"/>
        <v>0.1</v>
      </c>
      <c r="B209" s="304">
        <f t="shared" ca="1" si="94"/>
        <v>11.499999999999977</v>
      </c>
      <c r="D209" s="306">
        <f t="shared" ca="1" si="95"/>
        <v>-0.27679561569852568</v>
      </c>
      <c r="E209" s="307">
        <f t="shared" ca="1" si="96"/>
        <v>-9.8353622081314001</v>
      </c>
      <c r="F209" s="304">
        <f t="shared" ca="1" si="97"/>
        <v>9.8392563528962551</v>
      </c>
      <c r="G209" s="306">
        <f t="shared" ca="1" si="98"/>
        <v>20.569399872968074</v>
      </c>
      <c r="H209" s="307">
        <f t="shared" ca="1" si="99"/>
        <v>0.90373144489539226</v>
      </c>
      <c r="I209" s="304">
        <f t="shared" ca="1" si="100"/>
        <v>20.589243348373724</v>
      </c>
      <c r="J209" s="306">
        <f t="shared" ca="1" si="101"/>
        <v>393.12278599832877</v>
      </c>
      <c r="K209" s="307">
        <f t="shared" ca="1" si="102"/>
        <v>1302.888748799307</v>
      </c>
      <c r="L209" s="304">
        <f t="shared" ca="1" si="87"/>
        <v>1360.9058074014201</v>
      </c>
      <c r="M209" s="306">
        <f t="shared" ca="1" si="103"/>
        <v>4.3907484794952732E-2</v>
      </c>
      <c r="N209" s="304">
        <f t="shared" ca="1" si="104"/>
        <v>2.5157135677856264</v>
      </c>
      <c r="P209" s="310">
        <f t="shared" ca="1" si="105"/>
        <v>23</v>
      </c>
      <c r="Q209" s="304">
        <f t="shared" ca="1" si="106"/>
        <v>0</v>
      </c>
      <c r="R209" s="306">
        <f t="shared" ca="1" si="107"/>
        <v>0</v>
      </c>
      <c r="S209" s="307">
        <f t="shared" ca="1" si="108"/>
        <v>5.0810000000000022</v>
      </c>
      <c r="T209" s="304">
        <f t="shared" ca="1" si="88"/>
        <v>49.844610000000024</v>
      </c>
      <c r="U209" s="311">
        <f t="shared" ca="1" si="89"/>
        <v>0</v>
      </c>
      <c r="V209" s="306">
        <f t="shared" ca="1" si="90"/>
        <v>1.0751575315818043</v>
      </c>
      <c r="W209" s="304">
        <f t="shared" ca="1" si="91"/>
        <v>1.3994465419345303</v>
      </c>
      <c r="Y209" s="314" t="str">
        <f t="shared" ca="1" si="109"/>
        <v>Apogée</v>
      </c>
      <c r="Z209" s="315" t="str">
        <f t="shared" ca="1" si="110"/>
        <v/>
      </c>
      <c r="AA209" s="316" t="str">
        <f t="shared" ca="1" si="111"/>
        <v/>
      </c>
      <c r="AC209" s="310" t="e">
        <f t="shared" ca="1" si="112"/>
        <v>#N/A</v>
      </c>
      <c r="AD209" s="323" t="e">
        <f t="shared" ca="1" si="113"/>
        <v>#N/A</v>
      </c>
      <c r="AE209" s="324" t="e">
        <f t="shared" ca="1" si="92"/>
        <v>#N/A</v>
      </c>
      <c r="AG209" s="306">
        <f t="shared" ca="1" si="114"/>
        <v>-1.1730753660305886</v>
      </c>
      <c r="AH209" s="304">
        <f t="shared" ca="1" si="115"/>
        <v>-0.27795513032003266</v>
      </c>
    </row>
    <row r="210" spans="1:34" x14ac:dyDescent="0.2">
      <c r="A210" s="347">
        <f t="shared" ca="1" si="93"/>
        <v>0.1</v>
      </c>
      <c r="B210" s="304">
        <f t="shared" ca="1" si="94"/>
        <v>11.599999999999977</v>
      </c>
      <c r="D210" s="306">
        <f t="shared" ca="1" si="95"/>
        <v>-0.27516193369078529</v>
      </c>
      <c r="E210" s="307">
        <f t="shared" ca="1" si="96"/>
        <v>-9.8220894383623403</v>
      </c>
      <c r="F210" s="304">
        <f t="shared" ca="1" si="97"/>
        <v>9.8259429585633917</v>
      </c>
      <c r="G210" s="306">
        <f t="shared" ca="1" si="98"/>
        <v>20.541883679598996</v>
      </c>
      <c r="H210" s="307">
        <f t="shared" ca="1" si="99"/>
        <v>-7.8477498940841772E-2</v>
      </c>
      <c r="I210" s="304">
        <f t="shared" ca="1" si="100"/>
        <v>20.542033585407644</v>
      </c>
      <c r="J210" s="306">
        <f t="shared" ca="1" si="101"/>
        <v>395.17835017595712</v>
      </c>
      <c r="K210" s="307">
        <f t="shared" ca="1" si="102"/>
        <v>1302.9300114966047</v>
      </c>
      <c r="L210" s="304">
        <f t="shared" ca="1" si="87"/>
        <v>1361.5405037333021</v>
      </c>
      <c r="M210" s="306">
        <f t="shared" ca="1" si="103"/>
        <v>-3.8203466814536176E-3</v>
      </c>
      <c r="N210" s="304">
        <f t="shared" ca="1" si="104"/>
        <v>-0.21888974112410223</v>
      </c>
      <c r="P210" s="310">
        <f t="shared" ca="1" si="105"/>
        <v>23</v>
      </c>
      <c r="Q210" s="304">
        <f t="shared" ca="1" si="106"/>
        <v>0</v>
      </c>
      <c r="R210" s="306">
        <f t="shared" ca="1" si="107"/>
        <v>0</v>
      </c>
      <c r="S210" s="307">
        <f t="shared" ca="1" si="108"/>
        <v>5.0810000000000022</v>
      </c>
      <c r="T210" s="304">
        <f t="shared" ca="1" si="88"/>
        <v>49.844610000000024</v>
      </c>
      <c r="U210" s="311">
        <f t="shared" ca="1" si="89"/>
        <v>0</v>
      </c>
      <c r="V210" s="306">
        <f t="shared" ca="1" si="90"/>
        <v>1.0751530762930754</v>
      </c>
      <c r="W210" s="304">
        <f t="shared" ca="1" si="91"/>
        <v>1.3930304517280494</v>
      </c>
      <c r="Y210" s="314" t="str">
        <f t="shared" ca="1" si="109"/>
        <v/>
      </c>
      <c r="Z210" s="315" t="str">
        <f t="shared" ca="1" si="110"/>
        <v/>
      </c>
      <c r="AA210" s="316" t="str">
        <f t="shared" ca="1" si="111"/>
        <v/>
      </c>
      <c r="AC210" s="310" t="e">
        <f t="shared" ca="1" si="112"/>
        <v>#N/A</v>
      </c>
      <c r="AD210" s="323" t="e">
        <f t="shared" ca="1" si="113"/>
        <v>#N/A</v>
      </c>
      <c r="AE210" s="324" t="e">
        <f t="shared" ca="1" si="92"/>
        <v>#N/A</v>
      </c>
      <c r="AG210" s="306">
        <f t="shared" ca="1" si="114"/>
        <v>-0.70602142477839247</v>
      </c>
      <c r="AH210" s="304">
        <f t="shared" ca="1" si="115"/>
        <v>-0.27542738475389289</v>
      </c>
    </row>
    <row r="211" spans="1:34" x14ac:dyDescent="0.2">
      <c r="A211" s="347">
        <f t="shared" ca="1" si="93"/>
        <v>0.1</v>
      </c>
      <c r="B211" s="304">
        <f t="shared" ca="1" si="94"/>
        <v>11.699999999999976</v>
      </c>
      <c r="D211" s="306">
        <f t="shared" ca="1" si="95"/>
        <v>-0.27416262272519676</v>
      </c>
      <c r="E211" s="307">
        <f t="shared" ca="1" si="96"/>
        <v>-9.8089525986384647</v>
      </c>
      <c r="F211" s="304">
        <f t="shared" ca="1" si="97"/>
        <v>9.8127833067909869</v>
      </c>
      <c r="G211" s="306">
        <f t="shared" ca="1" si="98"/>
        <v>20.514467417326475</v>
      </c>
      <c r="H211" s="307">
        <f t="shared" ca="1" si="99"/>
        <v>-1.0593727588046882</v>
      </c>
      <c r="I211" s="304">
        <f t="shared" ca="1" si="100"/>
        <v>20.541802356625066</v>
      </c>
      <c r="J211" s="306">
        <f t="shared" ca="1" si="101"/>
        <v>397.23116773080341</v>
      </c>
      <c r="K211" s="307">
        <f t="shared" ca="1" si="102"/>
        <v>1302.8731189837174</v>
      </c>
      <c r="L211" s="304">
        <f t="shared" ca="1" si="87"/>
        <v>1362.0833178580294</v>
      </c>
      <c r="M211" s="306">
        <f t="shared" ca="1" si="103"/>
        <v>-5.1594445924081724E-2</v>
      </c>
      <c r="N211" s="304">
        <f t="shared" ca="1" si="104"/>
        <v>-2.9561439977658353</v>
      </c>
      <c r="P211" s="310">
        <f t="shared" ca="1" si="105"/>
        <v>23</v>
      </c>
      <c r="Q211" s="304">
        <f t="shared" ca="1" si="106"/>
        <v>0</v>
      </c>
      <c r="R211" s="306">
        <f t="shared" ca="1" si="107"/>
        <v>0</v>
      </c>
      <c r="S211" s="307">
        <f t="shared" ca="1" si="108"/>
        <v>5.0810000000000022</v>
      </c>
      <c r="T211" s="304">
        <f t="shared" ca="1" si="88"/>
        <v>49.844610000000024</v>
      </c>
      <c r="U211" s="311">
        <f t="shared" ca="1" si="89"/>
        <v>0</v>
      </c>
      <c r="V211" s="306">
        <f t="shared" ca="1" si="90"/>
        <v>1.0751592191963266</v>
      </c>
      <c r="W211" s="304">
        <f t="shared" ca="1" si="91"/>
        <v>1.3930070498863623</v>
      </c>
      <c r="Y211" s="314" t="str">
        <f t="shared" ca="1" si="109"/>
        <v/>
      </c>
      <c r="Z211" s="315" t="str">
        <f t="shared" ca="1" si="110"/>
        <v/>
      </c>
      <c r="AA211" s="316" t="str">
        <f t="shared" ca="1" si="111"/>
        <v/>
      </c>
      <c r="AC211" s="310" t="e">
        <f t="shared" ca="1" si="112"/>
        <v>#N/A</v>
      </c>
      <c r="AD211" s="323" t="e">
        <f t="shared" ca="1" si="113"/>
        <v>#N/A</v>
      </c>
      <c r="AE211" s="324" t="e">
        <f t="shared" ca="1" si="92"/>
        <v>#N/A</v>
      </c>
      <c r="AG211" s="306">
        <f t="shared" ca="1" si="114"/>
        <v>-0.2366871136652304</v>
      </c>
      <c r="AH211" s="304">
        <f t="shared" ca="1" si="115"/>
        <v>-0.27416462344578801</v>
      </c>
    </row>
    <row r="212" spans="1:34" x14ac:dyDescent="0.2">
      <c r="A212" s="347">
        <f t="shared" ca="1" si="93"/>
        <v>0.1</v>
      </c>
      <c r="B212" s="304">
        <f t="shared" ca="1" si="94"/>
        <v>11.799999999999976</v>
      </c>
      <c r="D212" s="306">
        <f t="shared" ca="1" si="95"/>
        <v>-0.27379519345026027</v>
      </c>
      <c r="E212" s="307">
        <f t="shared" ca="1" si="96"/>
        <v>-9.7958611406510183</v>
      </c>
      <c r="F212" s="304">
        <f t="shared" ca="1" si="97"/>
        <v>9.7996866937098108</v>
      </c>
      <c r="G212" s="306">
        <f t="shared" ca="1" si="98"/>
        <v>20.48708789798145</v>
      </c>
      <c r="H212" s="307">
        <f t="shared" ca="1" si="99"/>
        <v>-2.0389588728697898</v>
      </c>
      <c r="I212" s="304">
        <f t="shared" ca="1" si="100"/>
        <v>20.588300654130549</v>
      </c>
      <c r="J212" s="306">
        <f t="shared" ca="1" si="101"/>
        <v>399.28124549656883</v>
      </c>
      <c r="K212" s="307">
        <f t="shared" ca="1" si="102"/>
        <v>1302.7182024021338</v>
      </c>
      <c r="L212" s="304">
        <f t="shared" ca="1" si="87"/>
        <v>1362.5344868571724</v>
      </c>
      <c r="M212" s="306">
        <f t="shared" ca="1" si="103"/>
        <v>-9.9197436800893143E-2</v>
      </c>
      <c r="N212" s="304">
        <f t="shared" ca="1" si="104"/>
        <v>-5.6835944672068921</v>
      </c>
      <c r="P212" s="310">
        <f t="shared" ca="1" si="105"/>
        <v>23</v>
      </c>
      <c r="Q212" s="304">
        <f t="shared" ca="1" si="106"/>
        <v>0</v>
      </c>
      <c r="R212" s="306">
        <f t="shared" ca="1" si="107"/>
        <v>0</v>
      </c>
      <c r="S212" s="307">
        <f t="shared" ca="1" si="108"/>
        <v>5.0810000000000022</v>
      </c>
      <c r="T212" s="304">
        <f t="shared" ca="1" si="88"/>
        <v>49.844610000000024</v>
      </c>
      <c r="U212" s="311">
        <f t="shared" ca="1" si="89"/>
        <v>0</v>
      </c>
      <c r="V212" s="306">
        <f t="shared" ca="1" si="90"/>
        <v>1.075175946301288</v>
      </c>
      <c r="W212" s="304">
        <f t="shared" ca="1" si="91"/>
        <v>1.3993423621814627</v>
      </c>
      <c r="Y212" s="314" t="str">
        <f t="shared" ca="1" si="109"/>
        <v/>
      </c>
      <c r="Z212" s="315" t="str">
        <f t="shared" ca="1" si="110"/>
        <v/>
      </c>
      <c r="AA212" s="316" t="str">
        <f t="shared" ca="1" si="111"/>
        <v/>
      </c>
      <c r="AC212" s="310" t="e">
        <f t="shared" ca="1" si="112"/>
        <v>#N/A</v>
      </c>
      <c r="AD212" s="323" t="e">
        <f t="shared" ca="1" si="113"/>
        <v>#N/A</v>
      </c>
      <c r="AE212" s="324" t="e">
        <f t="shared" ca="1" si="92"/>
        <v>#N/A</v>
      </c>
      <c r="AG212" s="306">
        <f t="shared" ca="1" si="114"/>
        <v>0.23175696970172349</v>
      </c>
      <c r="AH212" s="304">
        <f t="shared" ca="1" si="115"/>
        <v>-0.27416001769068327</v>
      </c>
    </row>
    <row r="213" spans="1:34" x14ac:dyDescent="0.2">
      <c r="A213" s="347">
        <f t="shared" ca="1" si="93"/>
        <v>0.1</v>
      </c>
      <c r="B213" s="304">
        <f t="shared" ca="1" si="94"/>
        <v>11.899999999999975</v>
      </c>
      <c r="D213" s="306">
        <f t="shared" ca="1" si="95"/>
        <v>-0.27405297177355986</v>
      </c>
      <c r="E213" s="307">
        <f t="shared" ca="1" si="96"/>
        <v>-9.7827251261274135</v>
      </c>
      <c r="F213" s="304">
        <f t="shared" ca="1" si="97"/>
        <v>9.7865630292101287</v>
      </c>
      <c r="G213" s="306">
        <f t="shared" ca="1" si="98"/>
        <v>20.459682600804094</v>
      </c>
      <c r="H213" s="307">
        <f t="shared" ca="1" si="99"/>
        <v>-3.017231385482531</v>
      </c>
      <c r="I213" s="304">
        <f t="shared" ca="1" si="100"/>
        <v>20.680964613846875</v>
      </c>
      <c r="J213" s="306">
        <f t="shared" ca="1" si="101"/>
        <v>401.32858402150811</v>
      </c>
      <c r="K213" s="307">
        <f t="shared" ca="1" si="102"/>
        <v>1302.4653928892162</v>
      </c>
      <c r="L213" s="304">
        <f t="shared" ca="1" si="87"/>
        <v>1362.8942482917628</v>
      </c>
      <c r="M213" s="306">
        <f t="shared" ca="1" si="103"/>
        <v>-0.14641671510832019</v>
      </c>
      <c r="N213" s="304">
        <f t="shared" ca="1" si="104"/>
        <v>-8.3890598258761031</v>
      </c>
      <c r="P213" s="310">
        <f t="shared" ca="1" si="105"/>
        <v>23</v>
      </c>
      <c r="Q213" s="304">
        <f t="shared" ca="1" si="106"/>
        <v>0</v>
      </c>
      <c r="R213" s="306">
        <f t="shared" ca="1" si="107"/>
        <v>0</v>
      </c>
      <c r="S213" s="307">
        <f t="shared" ca="1" si="108"/>
        <v>5.0810000000000022</v>
      </c>
      <c r="T213" s="304">
        <f t="shared" ca="1" si="88"/>
        <v>49.844610000000024</v>
      </c>
      <c r="U213" s="311">
        <f t="shared" ca="1" si="89"/>
        <v>0</v>
      </c>
      <c r="V213" s="306">
        <f t="shared" ca="1" si="90"/>
        <v>1.0752032439097989</v>
      </c>
      <c r="W213" s="304">
        <f t="shared" ca="1" si="91"/>
        <v>1.4120028961236477</v>
      </c>
      <c r="Y213" s="314" t="str">
        <f t="shared" ca="1" si="109"/>
        <v/>
      </c>
      <c r="Z213" s="315" t="str">
        <f t="shared" ca="1" si="110"/>
        <v/>
      </c>
      <c r="AA213" s="316" t="str">
        <f t="shared" ca="1" si="111"/>
        <v/>
      </c>
      <c r="AC213" s="310" t="e">
        <f t="shared" ca="1" si="112"/>
        <v>#N/A</v>
      </c>
      <c r="AD213" s="323" t="e">
        <f t="shared" ca="1" si="113"/>
        <v>#N/A</v>
      </c>
      <c r="AE213" s="324" t="e">
        <f t="shared" ca="1" si="92"/>
        <v>#N/A</v>
      </c>
      <c r="AG213" s="306">
        <f t="shared" ca="1" si="114"/>
        <v>0.69612480972101975</v>
      </c>
      <c r="AH213" s="304">
        <f t="shared" ca="1" si="115"/>
        <v>-0.27540688096466487</v>
      </c>
    </row>
    <row r="214" spans="1:34" x14ac:dyDescent="0.2">
      <c r="A214" s="347">
        <f t="shared" ca="1" si="93"/>
        <v>0.1</v>
      </c>
      <c r="B214" s="304">
        <f t="shared" ca="1" si="94"/>
        <v>11.999999999999975</v>
      </c>
      <c r="D214" s="306">
        <f t="shared" ca="1" si="95"/>
        <v>-0.27492516419762458</v>
      </c>
      <c r="E214" s="307">
        <f t="shared" ca="1" si="96"/>
        <v>-9.7694562217674186</v>
      </c>
      <c r="F214" s="304">
        <f t="shared" ca="1" si="97"/>
        <v>9.7733238314781747</v>
      </c>
      <c r="G214" s="306">
        <f t="shared" ca="1" si="98"/>
        <v>20.432190084384331</v>
      </c>
      <c r="H214" s="307">
        <f t="shared" ca="1" si="99"/>
        <v>-3.9941770076592729</v>
      </c>
      <c r="I214" s="304">
        <f t="shared" ca="1" si="100"/>
        <v>20.818929886354084</v>
      </c>
      <c r="J214" s="306">
        <f t="shared" ca="1" si="101"/>
        <v>403.37317765576751</v>
      </c>
      <c r="K214" s="307">
        <f t="shared" ca="1" si="102"/>
        <v>1302.1148224695592</v>
      </c>
      <c r="L214" s="304">
        <f t="shared" ca="1" si="87"/>
        <v>1363.1628410967792</v>
      </c>
      <c r="M214" s="306">
        <f t="shared" ca="1" si="103"/>
        <v>-0.19305001240882796</v>
      </c>
      <c r="N214" s="304">
        <f t="shared" ca="1" si="104"/>
        <v>-11.060950945974014</v>
      </c>
      <c r="P214" s="310">
        <f t="shared" ca="1" si="105"/>
        <v>23</v>
      </c>
      <c r="Q214" s="304">
        <f t="shared" ca="1" si="106"/>
        <v>0</v>
      </c>
      <c r="R214" s="306">
        <f t="shared" ca="1" si="107"/>
        <v>0</v>
      </c>
      <c r="S214" s="307">
        <f t="shared" ca="1" si="108"/>
        <v>5.0810000000000022</v>
      </c>
      <c r="T214" s="304">
        <f t="shared" ca="1" si="88"/>
        <v>49.844610000000024</v>
      </c>
      <c r="U214" s="311">
        <f t="shared" ca="1" si="89"/>
        <v>0</v>
      </c>
      <c r="V214" s="306">
        <f t="shared" ca="1" si="90"/>
        <v>1.0752410985182839</v>
      </c>
      <c r="W214" s="304">
        <f t="shared" ca="1" si="91"/>
        <v>1.430955405402446</v>
      </c>
      <c r="Y214" s="314" t="str">
        <f t="shared" ca="1" si="109"/>
        <v/>
      </c>
      <c r="Z214" s="315" t="str">
        <f t="shared" ca="1" si="110"/>
        <v/>
      </c>
      <c r="AA214" s="316" t="str">
        <f t="shared" ca="1" si="111"/>
        <v/>
      </c>
      <c r="AC214" s="310">
        <f t="shared" ca="1" si="112"/>
        <v>11.999999999999975</v>
      </c>
      <c r="AD214" s="323">
        <f t="shared" ca="1" si="113"/>
        <v>403.37317765576751</v>
      </c>
      <c r="AE214" s="324" t="e">
        <f t="shared" ca="1" si="92"/>
        <v>#N/A</v>
      </c>
      <c r="AG214" s="306">
        <f t="shared" ca="1" si="114"/>
        <v>1.1533228153674695</v>
      </c>
      <c r="AH214" s="304">
        <f t="shared" ca="1" si="115"/>
        <v>-0.27789862155552986</v>
      </c>
    </row>
    <row r="215" spans="1:34" x14ac:dyDescent="0.2">
      <c r="A215" s="347">
        <f t="shared" ca="1" si="93"/>
        <v>0.1</v>
      </c>
      <c r="B215" s="304">
        <f t="shared" ca="1" si="94"/>
        <v>12.099999999999975</v>
      </c>
      <c r="D215" s="306">
        <f t="shared" ca="1" si="95"/>
        <v>-0.27639706197332542</v>
      </c>
      <c r="E215" s="307">
        <f t="shared" ca="1" si="96"/>
        <v>-9.7559686511647055</v>
      </c>
      <c r="F215" s="304">
        <f t="shared" ca="1" si="97"/>
        <v>9.7598831785209388</v>
      </c>
      <c r="G215" s="306">
        <f t="shared" ca="1" si="98"/>
        <v>20.404550378186997</v>
      </c>
      <c r="H215" s="307">
        <f t="shared" ca="1" si="99"/>
        <v>-4.9697738727757432</v>
      </c>
      <c r="I215" s="304">
        <f t="shared" ca="1" si="100"/>
        <v>21.001055413538044</v>
      </c>
      <c r="J215" s="306">
        <f t="shared" ca="1" si="101"/>
        <v>405.41501467889606</v>
      </c>
      <c r="K215" s="307">
        <f t="shared" ca="1" si="102"/>
        <v>1301.6666249255375</v>
      </c>
      <c r="L215" s="304">
        <f t="shared" ca="1" si="87"/>
        <v>1363.3405064664255</v>
      </c>
      <c r="M215" s="306">
        <f t="shared" ca="1" si="103"/>
        <v>-0.23891028660303354</v>
      </c>
      <c r="N215" s="304">
        <f t="shared" ca="1" si="104"/>
        <v>-13.688551104614715</v>
      </c>
      <c r="P215" s="310">
        <f t="shared" ca="1" si="105"/>
        <v>23</v>
      </c>
      <c r="Q215" s="304">
        <f t="shared" ca="1" si="106"/>
        <v>0</v>
      </c>
      <c r="R215" s="306">
        <f t="shared" ca="1" si="107"/>
        <v>0</v>
      </c>
      <c r="S215" s="307">
        <f t="shared" ca="1" si="108"/>
        <v>5.0810000000000022</v>
      </c>
      <c r="T215" s="304">
        <f t="shared" ca="1" si="88"/>
        <v>49.844610000000024</v>
      </c>
      <c r="U215" s="311">
        <f t="shared" ca="1" si="89"/>
        <v>0</v>
      </c>
      <c r="V215" s="306">
        <f t="shared" ca="1" si="90"/>
        <v>1.0752894967224795</v>
      </c>
      <c r="W215" s="304">
        <f t="shared" ca="1" si="91"/>
        <v>1.456166661863582</v>
      </c>
      <c r="Y215" s="314" t="str">
        <f t="shared" ca="1" si="109"/>
        <v/>
      </c>
      <c r="Z215" s="315" t="str">
        <f t="shared" ca="1" si="110"/>
        <v/>
      </c>
      <c r="AA215" s="316" t="str">
        <f t="shared" ca="1" si="111"/>
        <v/>
      </c>
      <c r="AC215" s="310" t="e">
        <f t="shared" ca="1" si="112"/>
        <v>#N/A</v>
      </c>
      <c r="AD215" s="323" t="e">
        <f t="shared" ca="1" si="113"/>
        <v>#N/A</v>
      </c>
      <c r="AE215" s="324" t="e">
        <f t="shared" ca="1" si="92"/>
        <v>#N/A</v>
      </c>
      <c r="AG215" s="306">
        <f t="shared" ca="1" si="114"/>
        <v>1.600450577758177</v>
      </c>
      <c r="AH215" s="304">
        <f t="shared" ca="1" si="115"/>
        <v>-0.28162869620201642</v>
      </c>
    </row>
    <row r="216" spans="1:34" x14ac:dyDescent="0.2">
      <c r="A216" s="347">
        <f t="shared" ca="1" si="93"/>
        <v>0.1</v>
      </c>
      <c r="B216" s="304">
        <f t="shared" ca="1" si="94"/>
        <v>12.199999999999974</v>
      </c>
      <c r="D216" s="306">
        <f t="shared" ca="1" si="95"/>
        <v>-0.27845036883706542</v>
      </c>
      <c r="E216" s="307">
        <f t="shared" ca="1" si="96"/>
        <v>-9.7421800607088809</v>
      </c>
      <c r="F216" s="304">
        <f t="shared" ca="1" si="97"/>
        <v>9.7461585736729717</v>
      </c>
      <c r="G216" s="306">
        <f t="shared" ca="1" si="98"/>
        <v>20.376705341303289</v>
      </c>
      <c r="H216" s="307">
        <f t="shared" ca="1" si="99"/>
        <v>-5.9439918788466315</v>
      </c>
      <c r="I216" s="304">
        <f t="shared" ca="1" si="100"/>
        <v>21.225954867145383</v>
      </c>
      <c r="J216" s="306">
        <f t="shared" ca="1" si="101"/>
        <v>407.45407746487058</v>
      </c>
      <c r="K216" s="307">
        <f t="shared" ca="1" si="102"/>
        <v>1301.1209366379564</v>
      </c>
      <c r="L216" s="304">
        <f t="shared" ca="1" si="87"/>
        <v>1363.4274887211207</v>
      </c>
      <c r="M216" s="306">
        <f t="shared" ca="1" si="103"/>
        <v>-0.28382966511771934</v>
      </c>
      <c r="N216" s="304">
        <f t="shared" ca="1" si="104"/>
        <v>-16.26224191185684</v>
      </c>
      <c r="P216" s="310">
        <f t="shared" ca="1" si="105"/>
        <v>23</v>
      </c>
      <c r="Q216" s="304">
        <f t="shared" ca="1" si="106"/>
        <v>0</v>
      </c>
      <c r="R216" s="306">
        <f t="shared" ca="1" si="107"/>
        <v>0</v>
      </c>
      <c r="S216" s="307">
        <f t="shared" ca="1" si="108"/>
        <v>5.0810000000000022</v>
      </c>
      <c r="T216" s="304">
        <f t="shared" ca="1" si="88"/>
        <v>49.844610000000024</v>
      </c>
      <c r="U216" s="311">
        <f t="shared" ca="1" si="89"/>
        <v>0</v>
      </c>
      <c r="V216" s="306">
        <f t="shared" ca="1" si="90"/>
        <v>1.0753484251253622</v>
      </c>
      <c r="W216" s="304">
        <f t="shared" ca="1" si="91"/>
        <v>1.4876032372552619</v>
      </c>
      <c r="Y216" s="314" t="str">
        <f t="shared" ca="1" si="109"/>
        <v/>
      </c>
      <c r="Z216" s="315" t="str">
        <f t="shared" ca="1" si="110"/>
        <v/>
      </c>
      <c r="AA216" s="316" t="str">
        <f t="shared" ca="1" si="111"/>
        <v/>
      </c>
      <c r="AC216" s="310" t="e">
        <f t="shared" ca="1" si="112"/>
        <v>#N/A</v>
      </c>
      <c r="AD216" s="323" t="e">
        <f t="shared" ca="1" si="113"/>
        <v>#N/A</v>
      </c>
      <c r="AE216" s="324" t="e">
        <f t="shared" ca="1" si="92"/>
        <v>#N/A</v>
      </c>
      <c r="AG216" s="306">
        <f t="shared" ca="1" si="114"/>
        <v>2.0348871287334811</v>
      </c>
      <c r="AH216" s="304">
        <f t="shared" ca="1" si="115"/>
        <v>-0.28659056521621362</v>
      </c>
    </row>
    <row r="217" spans="1:34" x14ac:dyDescent="0.2">
      <c r="A217" s="347">
        <f t="shared" ca="1" si="93"/>
        <v>0.1</v>
      </c>
      <c r="B217" s="304">
        <f t="shared" ca="1" si="94"/>
        <v>12.299999999999974</v>
      </c>
      <c r="D217" s="306">
        <f t="shared" ca="1" si="95"/>
        <v>-0.2810636285767133</v>
      </c>
      <c r="E217" s="307">
        <f t="shared" ca="1" si="96"/>
        <v>-9.7280122646072336</v>
      </c>
      <c r="F217" s="304">
        <f t="shared" ca="1" si="97"/>
        <v>9.7320716902238988</v>
      </c>
      <c r="G217" s="306">
        <f t="shared" ca="1" si="98"/>
        <v>20.348598978445619</v>
      </c>
      <c r="H217" s="307">
        <f t="shared" ca="1" si="99"/>
        <v>-6.916793105307355</v>
      </c>
      <c r="I217" s="304">
        <f t="shared" ca="1" si="100"/>
        <v>21.492033576356274</v>
      </c>
      <c r="J217" s="306">
        <f t="shared" ca="1" si="101"/>
        <v>409.49034268085802</v>
      </c>
      <c r="K217" s="307">
        <f t="shared" ca="1" si="102"/>
        <v>1300.4778973887487</v>
      </c>
      <c r="L217" s="304">
        <f t="shared" ca="1" si="87"/>
        <v>1363.4240361477964</v>
      </c>
      <c r="M217" s="306">
        <f t="shared" ca="1" si="103"/>
        <v>-0.32766227225050187</v>
      </c>
      <c r="N217" s="304">
        <f t="shared" ca="1" si="104"/>
        <v>-18.773665305620309</v>
      </c>
      <c r="P217" s="310">
        <f t="shared" ca="1" si="105"/>
        <v>23</v>
      </c>
      <c r="Q217" s="304">
        <f t="shared" ca="1" si="106"/>
        <v>0</v>
      </c>
      <c r="R217" s="306">
        <f t="shared" ca="1" si="107"/>
        <v>0</v>
      </c>
      <c r="S217" s="307">
        <f t="shared" ca="1" si="108"/>
        <v>5.0810000000000022</v>
      </c>
      <c r="T217" s="304">
        <f t="shared" ca="1" si="88"/>
        <v>49.844610000000024</v>
      </c>
      <c r="U217" s="311">
        <f t="shared" ca="1" si="89"/>
        <v>0</v>
      </c>
      <c r="V217" s="306">
        <f t="shared" ca="1" si="90"/>
        <v>1.0754178702491446</v>
      </c>
      <c r="W217" s="304">
        <f t="shared" ca="1" si="91"/>
        <v>1.5252312967011097</v>
      </c>
      <c r="Y217" s="314" t="str">
        <f t="shared" ca="1" si="109"/>
        <v/>
      </c>
      <c r="Z217" s="315" t="str">
        <f t="shared" ca="1" si="110"/>
        <v/>
      </c>
      <c r="AA217" s="316" t="str">
        <f t="shared" ca="1" si="111"/>
        <v/>
      </c>
      <c r="AC217" s="310" t="e">
        <f t="shared" ca="1" si="112"/>
        <v>#N/A</v>
      </c>
      <c r="AD217" s="323" t="e">
        <f t="shared" ca="1" si="113"/>
        <v>#N/A</v>
      </c>
      <c r="AE217" s="324" t="e">
        <f t="shared" ca="1" si="92"/>
        <v>#N/A</v>
      </c>
      <c r="AG217" s="306">
        <f t="shared" ca="1" si="114"/>
        <v>2.454357200067244</v>
      </c>
      <c r="AH217" s="304">
        <f t="shared" ca="1" si="115"/>
        <v>-0.29277764952868751</v>
      </c>
    </row>
    <row r="218" spans="1:34" x14ac:dyDescent="0.2">
      <c r="A218" s="347">
        <f t="shared" ca="1" si="93"/>
        <v>0.1</v>
      </c>
      <c r="B218" s="304">
        <f t="shared" ca="1" si="94"/>
        <v>12.399999999999974</v>
      </c>
      <c r="D218" s="306">
        <f t="shared" ca="1" si="95"/>
        <v>-0.28421272316481727</v>
      </c>
      <c r="E218" s="307">
        <f t="shared" ca="1" si="96"/>
        <v>-9.7133918450056758</v>
      </c>
      <c r="F218" s="304">
        <f t="shared" ca="1" si="97"/>
        <v>9.7175489711465577</v>
      </c>
      <c r="G218" s="306">
        <f t="shared" ca="1" si="98"/>
        <v>20.320177706129137</v>
      </c>
      <c r="H218" s="307">
        <f t="shared" ca="1" si="99"/>
        <v>-7.8881322898079222</v>
      </c>
      <c r="I218" s="304">
        <f t="shared" ca="1" si="100"/>
        <v>21.797528599136598</v>
      </c>
      <c r="J218" s="306">
        <f t="shared" ca="1" si="101"/>
        <v>411.52378151508674</v>
      </c>
      <c r="K218" s="307">
        <f t="shared" ca="1" si="102"/>
        <v>1299.737651118993</v>
      </c>
      <c r="L218" s="304">
        <f t="shared" ca="1" si="87"/>
        <v>1363.3304018061044</v>
      </c>
      <c r="M218" s="306">
        <f t="shared" ca="1" si="103"/>
        <v>-0.37028588565881387</v>
      </c>
      <c r="N218" s="304">
        <f t="shared" ca="1" si="104"/>
        <v>-21.215818461513813</v>
      </c>
      <c r="P218" s="310">
        <f t="shared" ca="1" si="105"/>
        <v>23</v>
      </c>
      <c r="Q218" s="304">
        <f t="shared" ca="1" si="106"/>
        <v>0</v>
      </c>
      <c r="R218" s="306">
        <f t="shared" ca="1" si="107"/>
        <v>0</v>
      </c>
      <c r="S218" s="307">
        <f t="shared" ca="1" si="108"/>
        <v>5.0810000000000022</v>
      </c>
      <c r="T218" s="304">
        <f t="shared" ca="1" si="88"/>
        <v>49.844610000000024</v>
      </c>
      <c r="U218" s="311">
        <f t="shared" ca="1" si="89"/>
        <v>0</v>
      </c>
      <c r="V218" s="306">
        <f t="shared" ca="1" si="90"/>
        <v>1.075497818452039</v>
      </c>
      <c r="W218" s="304">
        <f t="shared" ca="1" si="91"/>
        <v>1.569016405508314</v>
      </c>
      <c r="Y218" s="314" t="str">
        <f t="shared" ca="1" si="109"/>
        <v/>
      </c>
      <c r="Z218" s="315" t="str">
        <f t="shared" ca="1" si="110"/>
        <v/>
      </c>
      <c r="AA218" s="316" t="str">
        <f t="shared" ca="1" si="111"/>
        <v/>
      </c>
      <c r="AC218" s="310" t="e">
        <f t="shared" ca="1" si="112"/>
        <v>#N/A</v>
      </c>
      <c r="AD218" s="323" t="e">
        <f t="shared" ca="1" si="113"/>
        <v>#N/A</v>
      </c>
      <c r="AE218" s="324" t="e">
        <f t="shared" ca="1" si="92"/>
        <v>#N/A</v>
      </c>
      <c r="AG218" s="306">
        <f t="shared" ca="1" si="114"/>
        <v>2.8569744596891296</v>
      </c>
      <c r="AH218" s="304">
        <f t="shared" ca="1" si="115"/>
        <v>-0.3001832900415487</v>
      </c>
    </row>
    <row r="219" spans="1:34" x14ac:dyDescent="0.2">
      <c r="A219" s="347">
        <f t="shared" ca="1" si="93"/>
        <v>0.1</v>
      </c>
      <c r="B219" s="304">
        <f t="shared" ca="1" si="94"/>
        <v>12.499999999999973</v>
      </c>
      <c r="D219" s="306">
        <f t="shared" ca="1" si="95"/>
        <v>-0.28787141012041867</v>
      </c>
      <c r="E219" s="307">
        <f t="shared" ca="1" si="96"/>
        <v>-9.6982505951314355</v>
      </c>
      <c r="F219" s="304">
        <f t="shared" ca="1" si="97"/>
        <v>9.7025220718497707</v>
      </c>
      <c r="G219" s="306">
        <f t="shared" ca="1" si="98"/>
        <v>20.291390565117094</v>
      </c>
      <c r="H219" s="307">
        <f t="shared" ca="1" si="99"/>
        <v>-8.8579573493210653</v>
      </c>
      <c r="I219" s="304">
        <f t="shared" ca="1" si="100"/>
        <v>22.140549665004119</v>
      </c>
      <c r="J219" s="306">
        <f t="shared" ca="1" si="101"/>
        <v>413.55435992864903</v>
      </c>
      <c r="K219" s="307">
        <f t="shared" ca="1" si="102"/>
        <v>1298.9003466370366</v>
      </c>
      <c r="L219" s="304">
        <f t="shared" ca="1" si="87"/>
        <v>1363.1468442944099</v>
      </c>
      <c r="M219" s="306">
        <f t="shared" ca="1" si="103"/>
        <v>-0.41160247109374065</v>
      </c>
      <c r="N219" s="304">
        <f t="shared" ca="1" si="104"/>
        <v>-23.583084430826805</v>
      </c>
      <c r="P219" s="310">
        <f t="shared" ca="1" si="105"/>
        <v>23</v>
      </c>
      <c r="Q219" s="304">
        <f t="shared" ca="1" si="106"/>
        <v>0</v>
      </c>
      <c r="R219" s="306">
        <f t="shared" ca="1" si="107"/>
        <v>0</v>
      </c>
      <c r="S219" s="307">
        <f t="shared" ca="1" si="108"/>
        <v>5.0810000000000022</v>
      </c>
      <c r="T219" s="304">
        <f t="shared" ca="1" si="88"/>
        <v>49.844610000000024</v>
      </c>
      <c r="U219" s="311">
        <f t="shared" ca="1" si="89"/>
        <v>0</v>
      </c>
      <c r="V219" s="306">
        <f t="shared" ca="1" si="90"/>
        <v>1.0755882558503447</v>
      </c>
      <c r="W219" s="304">
        <f t="shared" ca="1" si="91"/>
        <v>1.6189233505281693</v>
      </c>
      <c r="Y219" s="314" t="str">
        <f t="shared" ca="1" si="109"/>
        <v/>
      </c>
      <c r="Z219" s="315" t="str">
        <f t="shared" ca="1" si="110"/>
        <v/>
      </c>
      <c r="AA219" s="316" t="str">
        <f t="shared" ca="1" si="111"/>
        <v/>
      </c>
      <c r="AC219" s="310" t="e">
        <f t="shared" ca="1" si="112"/>
        <v>#N/A</v>
      </c>
      <c r="AD219" s="323" t="e">
        <f t="shared" ca="1" si="113"/>
        <v>#N/A</v>
      </c>
      <c r="AE219" s="324" t="e">
        <f t="shared" ca="1" si="92"/>
        <v>#N/A</v>
      </c>
      <c r="AG219" s="306">
        <f t="shared" ca="1" si="114"/>
        <v>3.2412612807280725</v>
      </c>
      <c r="AH219" s="304">
        <f t="shared" ca="1" si="115"/>
        <v>-0.30880070960604472</v>
      </c>
    </row>
    <row r="220" spans="1:34" x14ac:dyDescent="0.2">
      <c r="A220" s="347">
        <f t="shared" ca="1" si="93"/>
        <v>0.1</v>
      </c>
      <c r="B220" s="304">
        <f t="shared" ca="1" si="94"/>
        <v>12.599999999999973</v>
      </c>
      <c r="D220" s="306">
        <f t="shared" ca="1" si="95"/>
        <v>-0.29201186893218939</v>
      </c>
      <c r="E220" s="307">
        <f t="shared" ca="1" si="96"/>
        <v>-9.6825258048630971</v>
      </c>
      <c r="F220" s="304">
        <f t="shared" ca="1" si="97"/>
        <v>9.6869281453635772</v>
      </c>
      <c r="G220" s="306">
        <f t="shared" ca="1" si="98"/>
        <v>20.262189378223876</v>
      </c>
      <c r="H220" s="307">
        <f t="shared" ca="1" si="99"/>
        <v>-9.8262099298073746</v>
      </c>
      <c r="I220" s="304">
        <f t="shared" ca="1" si="100"/>
        <v>22.51911898773248</v>
      </c>
      <c r="J220" s="306">
        <f t="shared" ca="1" si="101"/>
        <v>415.58203892581611</v>
      </c>
      <c r="K220" s="307">
        <f t="shared" ca="1" si="102"/>
        <v>1297.9661382730801</v>
      </c>
      <c r="L220" s="304">
        <f t="shared" ca="1" si="87"/>
        <v>1362.8736284708391</v>
      </c>
      <c r="M220" s="306">
        <f t="shared" ca="1" si="103"/>
        <v>-0.4515377265384129</v>
      </c>
      <c r="N220" s="304">
        <f t="shared" ca="1" si="104"/>
        <v>-25.871206021583365</v>
      </c>
      <c r="P220" s="310">
        <f t="shared" ca="1" si="105"/>
        <v>23</v>
      </c>
      <c r="Q220" s="304">
        <f t="shared" ca="1" si="106"/>
        <v>0</v>
      </c>
      <c r="R220" s="306">
        <f t="shared" ca="1" si="107"/>
        <v>0</v>
      </c>
      <c r="S220" s="307">
        <f t="shared" ca="1" si="108"/>
        <v>5.0810000000000022</v>
      </c>
      <c r="T220" s="304">
        <f t="shared" ca="1" si="88"/>
        <v>49.844610000000024</v>
      </c>
      <c r="U220" s="311">
        <f t="shared" ca="1" si="89"/>
        <v>0</v>
      </c>
      <c r="V220" s="306">
        <f t="shared" ca="1" si="90"/>
        <v>1.0756891682462364</v>
      </c>
      <c r="W220" s="304">
        <f t="shared" ca="1" si="91"/>
        <v>1.6749159768822208</v>
      </c>
      <c r="Y220" s="314" t="str">
        <f t="shared" ca="1" si="109"/>
        <v/>
      </c>
      <c r="Z220" s="315" t="str">
        <f t="shared" ca="1" si="110"/>
        <v/>
      </c>
      <c r="AA220" s="316" t="str">
        <f t="shared" ca="1" si="111"/>
        <v/>
      </c>
      <c r="AC220" s="310" t="e">
        <f t="shared" ca="1" si="112"/>
        <v>#N/A</v>
      </c>
      <c r="AD220" s="323" t="e">
        <f t="shared" ca="1" si="113"/>
        <v>#N/A</v>
      </c>
      <c r="AE220" s="324" t="e">
        <f t="shared" ca="1" si="92"/>
        <v>#N/A</v>
      </c>
      <c r="AG220" s="306">
        <f t="shared" ca="1" si="114"/>
        <v>3.6061468635182701</v>
      </c>
      <c r="AH220" s="304">
        <f t="shared" ca="1" si="115"/>
        <v>-0.31862297786423316</v>
      </c>
    </row>
    <row r="221" spans="1:34" x14ac:dyDescent="0.2">
      <c r="A221" s="347">
        <f t="shared" ca="1" si="93"/>
        <v>0.1</v>
      </c>
      <c r="B221" s="304">
        <f t="shared" ca="1" si="94"/>
        <v>12.699999999999973</v>
      </c>
      <c r="D221" s="306">
        <f t="shared" ca="1" si="95"/>
        <v>-0.29660523014529444</v>
      </c>
      <c r="E221" s="307">
        <f t="shared" ca="1" si="96"/>
        <v>-9.6661603979075057</v>
      </c>
      <c r="F221" s="304">
        <f t="shared" ca="1" si="97"/>
        <v>9.6707099791393247</v>
      </c>
      <c r="G221" s="306">
        <f t="shared" ca="1" si="98"/>
        <v>20.232528855209345</v>
      </c>
      <c r="H221" s="307">
        <f t="shared" ca="1" si="99"/>
        <v>-10.792825969598125</v>
      </c>
      <c r="I221" s="304">
        <f t="shared" ca="1" si="100"/>
        <v>22.931208347728003</v>
      </c>
      <c r="J221" s="306">
        <f t="shared" ca="1" si="101"/>
        <v>417.60677483748776</v>
      </c>
      <c r="K221" s="307">
        <f t="shared" ca="1" si="102"/>
        <v>1296.9351864781099</v>
      </c>
      <c r="L221" s="304">
        <f t="shared" ca="1" si="87"/>
        <v>1362.5110261260927</v>
      </c>
      <c r="M221" s="306">
        <f t="shared" ca="1" si="103"/>
        <v>-0.49003982030916043</v>
      </c>
      <c r="N221" s="304">
        <f t="shared" ca="1" si="104"/>
        <v>-28.077213497064136</v>
      </c>
      <c r="P221" s="310">
        <f t="shared" ca="1" si="105"/>
        <v>23</v>
      </c>
      <c r="Q221" s="304">
        <f t="shared" ca="1" si="106"/>
        <v>0</v>
      </c>
      <c r="R221" s="306">
        <f t="shared" ca="1" si="107"/>
        <v>0</v>
      </c>
      <c r="S221" s="307">
        <f t="shared" ca="1" si="108"/>
        <v>5.0810000000000022</v>
      </c>
      <c r="T221" s="304">
        <f t="shared" ca="1" si="88"/>
        <v>49.844610000000024</v>
      </c>
      <c r="U221" s="311">
        <f t="shared" ca="1" si="89"/>
        <v>0</v>
      </c>
      <c r="V221" s="306">
        <f t="shared" ca="1" si="90"/>
        <v>1.075800541061475</v>
      </c>
      <c r="W221" s="304">
        <f t="shared" ca="1" si="91"/>
        <v>1.7369570404777848</v>
      </c>
      <c r="Y221" s="314" t="str">
        <f t="shared" ca="1" si="109"/>
        <v/>
      </c>
      <c r="Z221" s="315" t="str">
        <f t="shared" ca="1" si="110"/>
        <v/>
      </c>
      <c r="AA221" s="316" t="str">
        <f t="shared" ca="1" si="111"/>
        <v/>
      </c>
      <c r="AC221" s="310" t="e">
        <f t="shared" ca="1" si="112"/>
        <v>#N/A</v>
      </c>
      <c r="AD221" s="323" t="e">
        <f t="shared" ca="1" si="113"/>
        <v>#N/A</v>
      </c>
      <c r="AE221" s="324" t="e">
        <f t="shared" ca="1" si="92"/>
        <v>#N/A</v>
      </c>
      <c r="AG221" s="306">
        <f t="shared" ca="1" si="114"/>
        <v>3.9509471924599815</v>
      </c>
      <c r="AH221" s="304">
        <f t="shared" ca="1" si="115"/>
        <v>-0.32964297911478452</v>
      </c>
    </row>
    <row r="222" spans="1:34" x14ac:dyDescent="0.2">
      <c r="A222" s="347">
        <f t="shared" ca="1" si="93"/>
        <v>0.1</v>
      </c>
      <c r="B222" s="304">
        <f t="shared" ca="1" si="94"/>
        <v>12.799999999999972</v>
      </c>
      <c r="D222" s="306">
        <f t="shared" ca="1" si="95"/>
        <v>-0.30162206616890563</v>
      </c>
      <c r="E222" s="307">
        <f t="shared" ca="1" si="96"/>
        <v>-9.6491029370550763</v>
      </c>
      <c r="F222" s="304">
        <f t="shared" ca="1" si="97"/>
        <v>9.6538159999393454</v>
      </c>
      <c r="G222" s="306">
        <f t="shared" ca="1" si="98"/>
        <v>20.202366648592456</v>
      </c>
      <c r="H222" s="307">
        <f t="shared" ca="1" si="99"/>
        <v>-11.757736263303633</v>
      </c>
      <c r="I222" s="304">
        <f t="shared" ca="1" si="100"/>
        <v>23.374772303523429</v>
      </c>
      <c r="J222" s="306">
        <f t="shared" ca="1" si="101"/>
        <v>419.62851961267785</v>
      </c>
      <c r="K222" s="307">
        <f t="shared" ca="1" si="102"/>
        <v>1295.8076583664649</v>
      </c>
      <c r="L222" s="304">
        <f t="shared" ca="1" si="87"/>
        <v>1362.0593166061119</v>
      </c>
      <c r="M222" s="306">
        <f t="shared" ca="1" si="103"/>
        <v>-0.52707753182639916</v>
      </c>
      <c r="N222" s="304">
        <f t="shared" ca="1" si="104"/>
        <v>-30.199318049824996</v>
      </c>
      <c r="P222" s="310">
        <f t="shared" ca="1" si="105"/>
        <v>23</v>
      </c>
      <c r="Q222" s="304">
        <f t="shared" ca="1" si="106"/>
        <v>0</v>
      </c>
      <c r="R222" s="306">
        <f t="shared" ca="1" si="107"/>
        <v>0</v>
      </c>
      <c r="S222" s="307">
        <f t="shared" ca="1" si="108"/>
        <v>5.0810000000000022</v>
      </c>
      <c r="T222" s="304">
        <f t="shared" ca="1" si="88"/>
        <v>49.844610000000024</v>
      </c>
      <c r="U222" s="311">
        <f t="shared" ca="1" si="89"/>
        <v>0</v>
      </c>
      <c r="V222" s="306">
        <f t="shared" ca="1" si="90"/>
        <v>1.0759223592771046</v>
      </c>
      <c r="W222" s="304">
        <f t="shared" ca="1" si="91"/>
        <v>1.8050080763828262</v>
      </c>
      <c r="Y222" s="314" t="str">
        <f t="shared" ca="1" si="109"/>
        <v/>
      </c>
      <c r="Z222" s="315" t="str">
        <f t="shared" ca="1" si="110"/>
        <v/>
      </c>
      <c r="AA222" s="316" t="str">
        <f t="shared" ca="1" si="111"/>
        <v/>
      </c>
      <c r="AC222" s="310" t="e">
        <f t="shared" ca="1" si="112"/>
        <v>#N/A</v>
      </c>
      <c r="AD222" s="323" t="e">
        <f t="shared" ca="1" si="113"/>
        <v>#N/A</v>
      </c>
      <c r="AE222" s="324" t="e">
        <f t="shared" ca="1" si="92"/>
        <v>#N/A</v>
      </c>
      <c r="AG222" s="306">
        <f t="shared" ca="1" si="114"/>
        <v>4.2753312480786407</v>
      </c>
      <c r="AH222" s="304">
        <f t="shared" ca="1" si="115"/>
        <v>-0.34185338328631842</v>
      </c>
    </row>
    <row r="223" spans="1:34" x14ac:dyDescent="0.2">
      <c r="A223" s="347">
        <f t="shared" ca="1" si="93"/>
        <v>0.1</v>
      </c>
      <c r="B223" s="304">
        <f t="shared" ca="1" si="94"/>
        <v>12.899999999999972</v>
      </c>
      <c r="D223" s="306">
        <f t="shared" ca="1" si="95"/>
        <v>-0.30703282904188089</v>
      </c>
      <c r="E223" s="307">
        <f t="shared" ca="1" si="96"/>
        <v>-9.6313075185276897</v>
      </c>
      <c r="F223" s="304">
        <f t="shared" ca="1" si="97"/>
        <v>9.6362001678336604</v>
      </c>
      <c r="G223" s="306">
        <f t="shared" ca="1" si="98"/>
        <v>20.171663365688268</v>
      </c>
      <c r="H223" s="307">
        <f t="shared" ca="1" si="99"/>
        <v>-12.720867015156401</v>
      </c>
      <c r="I223" s="304">
        <f t="shared" ca="1" si="100"/>
        <v>23.847776847243946</v>
      </c>
      <c r="J223" s="306">
        <f t="shared" ca="1" si="101"/>
        <v>421.64722111339188</v>
      </c>
      <c r="K223" s="307">
        <f t="shared" ca="1" si="102"/>
        <v>1294.5837282025418</v>
      </c>
      <c r="L223" s="304">
        <f t="shared" ca="1" si="87"/>
        <v>1361.5187873839413</v>
      </c>
      <c r="M223" s="306">
        <f t="shared" ca="1" si="103"/>
        <v>-0.56263800267515784</v>
      </c>
      <c r="N223" s="304">
        <f t="shared" ca="1" si="104"/>
        <v>-32.236782946956865</v>
      </c>
      <c r="P223" s="310">
        <f t="shared" ca="1" si="105"/>
        <v>23</v>
      </c>
      <c r="Q223" s="304">
        <f t="shared" ca="1" si="106"/>
        <v>0</v>
      </c>
      <c r="R223" s="306">
        <f t="shared" ca="1" si="107"/>
        <v>0</v>
      </c>
      <c r="S223" s="307">
        <f t="shared" ca="1" si="108"/>
        <v>5.0810000000000022</v>
      </c>
      <c r="T223" s="304">
        <f t="shared" ca="1" si="88"/>
        <v>49.844610000000024</v>
      </c>
      <c r="U223" s="311">
        <f t="shared" ca="1" si="89"/>
        <v>0</v>
      </c>
      <c r="V223" s="306">
        <f t="shared" ca="1" si="90"/>
        <v>1.076054607379078</v>
      </c>
      <c r="W223" s="304">
        <f t="shared" ca="1" si="91"/>
        <v>1.879029282826427</v>
      </c>
      <c r="Y223" s="314" t="str">
        <f t="shared" ca="1" si="109"/>
        <v/>
      </c>
      <c r="Z223" s="315" t="str">
        <f t="shared" ca="1" si="110"/>
        <v/>
      </c>
      <c r="AA223" s="316" t="str">
        <f t="shared" ca="1" si="111"/>
        <v/>
      </c>
      <c r="AC223" s="310" t="e">
        <f t="shared" ca="1" si="112"/>
        <v>#N/A</v>
      </c>
      <c r="AD223" s="323" t="e">
        <f t="shared" ca="1" si="113"/>
        <v>#N/A</v>
      </c>
      <c r="AE223" s="324" t="e">
        <f t="shared" ca="1" si="92"/>
        <v>#N/A</v>
      </c>
      <c r="AG223" s="306">
        <f t="shared" ca="1" si="114"/>
        <v>4.579278142188727</v>
      </c>
      <c r="AH223" s="304">
        <f t="shared" ca="1" si="115"/>
        <v>-0.35524662003204593</v>
      </c>
    </row>
    <row r="224" spans="1:34" x14ac:dyDescent="0.2">
      <c r="A224" s="347">
        <f t="shared" ca="1" si="93"/>
        <v>0.1</v>
      </c>
      <c r="B224" s="304">
        <f t="shared" ca="1" si="94"/>
        <v>12.999999999999972</v>
      </c>
      <c r="D224" s="306">
        <f t="shared" ca="1" si="95"/>
        <v>-0.31280822647003181</v>
      </c>
      <c r="E224" s="307">
        <f t="shared" ca="1" si="96"/>
        <v>-9.6127335783849759</v>
      </c>
      <c r="F224" s="304">
        <f t="shared" ca="1" si="97"/>
        <v>9.6178217822726033</v>
      </c>
      <c r="G224" s="306">
        <f t="shared" ca="1" si="98"/>
        <v>20.140382543041266</v>
      </c>
      <c r="H224" s="307">
        <f t="shared" ca="1" si="99"/>
        <v>-13.682140372994898</v>
      </c>
      <c r="I224" s="304">
        <f t="shared" ca="1" si="100"/>
        <v>24.348223224013253</v>
      </c>
      <c r="J224" s="306">
        <f t="shared" ca="1" si="101"/>
        <v>423.66282340882833</v>
      </c>
      <c r="K224" s="307">
        <f t="shared" ca="1" si="102"/>
        <v>1293.2635778331341</v>
      </c>
      <c r="L224" s="304">
        <f t="shared" ca="1" si="87"/>
        <v>1360.8897345812036</v>
      </c>
      <c r="M224" s="306">
        <f t="shared" ca="1" si="103"/>
        <v>-0.59672428587078208</v>
      </c>
      <c r="N224" s="304">
        <f t="shared" ca="1" si="104"/>
        <v>-34.189783113353833</v>
      </c>
      <c r="P224" s="310">
        <f t="shared" ca="1" si="105"/>
        <v>23</v>
      </c>
      <c r="Q224" s="304">
        <f t="shared" ca="1" si="106"/>
        <v>0</v>
      </c>
      <c r="R224" s="306">
        <f t="shared" ca="1" si="107"/>
        <v>0</v>
      </c>
      <c r="S224" s="307">
        <f t="shared" ca="1" si="108"/>
        <v>5.0810000000000022</v>
      </c>
      <c r="T224" s="304">
        <f t="shared" ca="1" si="88"/>
        <v>49.844610000000024</v>
      </c>
      <c r="U224" s="311">
        <f t="shared" ca="1" si="89"/>
        <v>0</v>
      </c>
      <c r="V224" s="306">
        <f t="shared" ca="1" si="90"/>
        <v>1.0761972693096389</v>
      </c>
      <c r="W224" s="304">
        <f t="shared" ca="1" si="91"/>
        <v>1.9589794203447743</v>
      </c>
      <c r="Y224" s="314" t="str">
        <f t="shared" ca="1" si="109"/>
        <v/>
      </c>
      <c r="Z224" s="315" t="str">
        <f t="shared" ca="1" si="110"/>
        <v/>
      </c>
      <c r="AA224" s="316" t="str">
        <f t="shared" ca="1" si="111"/>
        <v/>
      </c>
      <c r="AC224" s="310">
        <f t="shared" ca="1" si="112"/>
        <v>12.999999999999972</v>
      </c>
      <c r="AD224" s="323">
        <f t="shared" ca="1" si="113"/>
        <v>423.66282340882833</v>
      </c>
      <c r="AE224" s="324" t="e">
        <f t="shared" ca="1" si="92"/>
        <v>#N/A</v>
      </c>
      <c r="AG224" s="306">
        <f t="shared" ca="1" si="114"/>
        <v>4.8630295395352601</v>
      </c>
      <c r="AH224" s="304">
        <f t="shared" ca="1" si="115"/>
        <v>-0.36981485589970992</v>
      </c>
    </row>
    <row r="225" spans="1:34" x14ac:dyDescent="0.2">
      <c r="A225" s="347">
        <f t="shared" ca="1" si="93"/>
        <v>0.1</v>
      </c>
      <c r="B225" s="304">
        <f t="shared" ca="1" si="94"/>
        <v>13.099999999999971</v>
      </c>
      <c r="D225" s="306">
        <f t="shared" ca="1" si="95"/>
        <v>-0.31891953281732061</v>
      </c>
      <c r="E225" s="307">
        <f t="shared" ca="1" si="96"/>
        <v>-9.5933456337598635</v>
      </c>
      <c r="F225" s="304">
        <f t="shared" ca="1" si="97"/>
        <v>9.5986452230089139</v>
      </c>
      <c r="G225" s="306">
        <f t="shared" ca="1" si="98"/>
        <v>20.108490589759533</v>
      </c>
      <c r="H225" s="307">
        <f t="shared" ca="1" si="99"/>
        <v>-14.641474936370884</v>
      </c>
      <c r="I225" s="304">
        <f t="shared" ca="1" si="100"/>
        <v>24.874166963153247</v>
      </c>
      <c r="J225" s="306">
        <f t="shared" ca="1" si="101"/>
        <v>425.67526706546835</v>
      </c>
      <c r="K225" s="307">
        <f t="shared" ca="1" si="102"/>
        <v>1291.847397067666</v>
      </c>
      <c r="L225" s="304">
        <f t="shared" ca="1" si="87"/>
        <v>1360.1724634404866</v>
      </c>
      <c r="M225" s="306">
        <f t="shared" ca="1" si="103"/>
        <v>-0.62935285023272769</v>
      </c>
      <c r="N225" s="304">
        <f t="shared" ca="1" si="104"/>
        <v>-36.059262142864284</v>
      </c>
      <c r="P225" s="310">
        <f t="shared" ca="1" si="105"/>
        <v>23</v>
      </c>
      <c r="Q225" s="304">
        <f t="shared" ca="1" si="106"/>
        <v>0</v>
      </c>
      <c r="R225" s="306">
        <f t="shared" ca="1" si="107"/>
        <v>0</v>
      </c>
      <c r="S225" s="307">
        <f t="shared" ca="1" si="108"/>
        <v>5.0810000000000022</v>
      </c>
      <c r="T225" s="304">
        <f t="shared" ca="1" si="88"/>
        <v>49.844610000000024</v>
      </c>
      <c r="U225" s="311">
        <f t="shared" ca="1" si="89"/>
        <v>0</v>
      </c>
      <c r="V225" s="306">
        <f t="shared" ca="1" si="90"/>
        <v>1.076350328424218</v>
      </c>
      <c r="W225" s="304">
        <f t="shared" ca="1" si="91"/>
        <v>2.0448157254052668</v>
      </c>
      <c r="Y225" s="314" t="str">
        <f t="shared" ca="1" si="109"/>
        <v/>
      </c>
      <c r="Z225" s="315" t="str">
        <f t="shared" ca="1" si="110"/>
        <v/>
      </c>
      <c r="AA225" s="316" t="str">
        <f t="shared" ca="1" si="111"/>
        <v/>
      </c>
      <c r="AC225" s="310" t="e">
        <f t="shared" ca="1" si="112"/>
        <v>#N/A</v>
      </c>
      <c r="AD225" s="323" t="e">
        <f t="shared" ca="1" si="113"/>
        <v>#N/A</v>
      </c>
      <c r="AE225" s="324" t="e">
        <f t="shared" ca="1" si="92"/>
        <v>#N/A</v>
      </c>
      <c r="AG225" s="306">
        <f t="shared" ca="1" si="114"/>
        <v>5.1270410603618242</v>
      </c>
      <c r="AH225" s="304">
        <f t="shared" ca="1" si="115"/>
        <v>-0.3855499744823408</v>
      </c>
    </row>
    <row r="226" spans="1:34" x14ac:dyDescent="0.2">
      <c r="A226" s="347">
        <f t="shared" ca="1" si="93"/>
        <v>0.1</v>
      </c>
      <c r="B226" s="304">
        <f t="shared" ca="1" si="94"/>
        <v>13.199999999999971</v>
      </c>
      <c r="D226" s="306">
        <f t="shared" ca="1" si="95"/>
        <v>-0.32533883604879693</v>
      </c>
      <c r="E226" s="307">
        <f t="shared" ca="1" si="96"/>
        <v>-9.5731129799338408</v>
      </c>
      <c r="F226" s="304">
        <f t="shared" ca="1" si="97"/>
        <v>9.5786396468819817</v>
      </c>
      <c r="G226" s="306">
        <f t="shared" ca="1" si="98"/>
        <v>20.075956706154653</v>
      </c>
      <c r="H226" s="307">
        <f t="shared" ca="1" si="99"/>
        <v>-15.598786234364267</v>
      </c>
      <c r="I226" s="304">
        <f t="shared" ca="1" si="100"/>
        <v>25.423732409950908</v>
      </c>
      <c r="J226" s="306">
        <f t="shared" ca="1" si="101"/>
        <v>427.68448943026408</v>
      </c>
      <c r="K226" s="307">
        <f t="shared" ca="1" si="102"/>
        <v>1290.3353840091293</v>
      </c>
      <c r="L226" s="304">
        <f t="shared" ca="1" si="87"/>
        <v>1359.3672887506204</v>
      </c>
      <c r="M226" s="306">
        <f t="shared" ca="1" si="103"/>
        <v>-0.66055116103280298</v>
      </c>
      <c r="N226" s="304">
        <f t="shared" ca="1" si="104"/>
        <v>-37.846793679646012</v>
      </c>
      <c r="P226" s="310">
        <f t="shared" ca="1" si="105"/>
        <v>23</v>
      </c>
      <c r="Q226" s="304">
        <f t="shared" ca="1" si="106"/>
        <v>0</v>
      </c>
      <c r="R226" s="306">
        <f t="shared" ca="1" si="107"/>
        <v>0</v>
      </c>
      <c r="S226" s="307">
        <f t="shared" ca="1" si="108"/>
        <v>5.0810000000000022</v>
      </c>
      <c r="T226" s="304">
        <f t="shared" ca="1" si="88"/>
        <v>49.844610000000024</v>
      </c>
      <c r="U226" s="311">
        <f t="shared" ca="1" si="89"/>
        <v>0</v>
      </c>
      <c r="V226" s="306">
        <f t="shared" ca="1" si="90"/>
        <v>1.0765137674535279</v>
      </c>
      <c r="W226" s="304">
        <f t="shared" ca="1" si="91"/>
        <v>2.1364938377096849</v>
      </c>
      <c r="Y226" s="314" t="str">
        <f t="shared" ca="1" si="109"/>
        <v/>
      </c>
      <c r="Z226" s="315" t="str">
        <f t="shared" ca="1" si="110"/>
        <v/>
      </c>
      <c r="AA226" s="316" t="str">
        <f t="shared" ca="1" si="111"/>
        <v/>
      </c>
      <c r="AC226" s="310" t="e">
        <f t="shared" ca="1" si="112"/>
        <v>#N/A</v>
      </c>
      <c r="AD226" s="323" t="e">
        <f t="shared" ca="1" si="113"/>
        <v>#N/A</v>
      </c>
      <c r="AE226" s="324" t="e">
        <f t="shared" ca="1" si="92"/>
        <v>#N/A</v>
      </c>
      <c r="AG226" s="306">
        <f t="shared" ca="1" si="114"/>
        <v>5.3719355117908449</v>
      </c>
      <c r="AH226" s="304">
        <f t="shared" ca="1" si="115"/>
        <v>-0.40244355941847393</v>
      </c>
    </row>
    <row r="227" spans="1:34" x14ac:dyDescent="0.2">
      <c r="A227" s="347">
        <f t="shared" ca="1" si="93"/>
        <v>0.1</v>
      </c>
      <c r="B227" s="304">
        <f t="shared" ca="1" si="94"/>
        <v>13.299999999999971</v>
      </c>
      <c r="D227" s="306">
        <f t="shared" ca="1" si="95"/>
        <v>-0.33203922476700209</v>
      </c>
      <c r="E227" s="307">
        <f t="shared" ca="1" si="96"/>
        <v>-9.5520093615276309</v>
      </c>
      <c r="F227" s="304">
        <f t="shared" ca="1" si="97"/>
        <v>9.5577786587415474</v>
      </c>
      <c r="G227" s="306">
        <f t="shared" ca="1" si="98"/>
        <v>20.042752783677951</v>
      </c>
      <c r="H227" s="307">
        <f t="shared" ca="1" si="99"/>
        <v>-16.553987170517029</v>
      </c>
      <c r="I227" s="304">
        <f t="shared" ca="1" si="100"/>
        <v>25.995123203964098</v>
      </c>
      <c r="J227" s="306">
        <f t="shared" ca="1" si="101"/>
        <v>429.69042490475573</v>
      </c>
      <c r="K227" s="307">
        <f t="shared" ca="1" si="102"/>
        <v>1288.7277453388851</v>
      </c>
      <c r="L227" s="304">
        <f t="shared" ca="1" si="87"/>
        <v>1358.4745352273173</v>
      </c>
      <c r="M227" s="306">
        <f t="shared" ca="1" si="103"/>
        <v>-0.69035542269996764</v>
      </c>
      <c r="N227" s="304">
        <f t="shared" ca="1" si="104"/>
        <v>-39.55445208467809</v>
      </c>
      <c r="P227" s="310">
        <f t="shared" ca="1" si="105"/>
        <v>23</v>
      </c>
      <c r="Q227" s="304">
        <f t="shared" ca="1" si="106"/>
        <v>0</v>
      </c>
      <c r="R227" s="306">
        <f t="shared" ca="1" si="107"/>
        <v>0</v>
      </c>
      <c r="S227" s="307">
        <f t="shared" ca="1" si="108"/>
        <v>5.0810000000000022</v>
      </c>
      <c r="T227" s="304">
        <f t="shared" ca="1" si="88"/>
        <v>49.844610000000024</v>
      </c>
      <c r="U227" s="311">
        <f t="shared" ca="1" si="89"/>
        <v>0</v>
      </c>
      <c r="V227" s="306">
        <f t="shared" ca="1" si="90"/>
        <v>1.0766875684705224</v>
      </c>
      <c r="W227" s="304">
        <f t="shared" ca="1" si="91"/>
        <v>2.2339677402953915</v>
      </c>
      <c r="Y227" s="314" t="str">
        <f t="shared" ca="1" si="109"/>
        <v/>
      </c>
      <c r="Z227" s="315" t="str">
        <f t="shared" ca="1" si="110"/>
        <v/>
      </c>
      <c r="AA227" s="316" t="str">
        <f t="shared" ca="1" si="111"/>
        <v/>
      </c>
      <c r="AC227" s="310" t="e">
        <f t="shared" ca="1" si="112"/>
        <v>#N/A</v>
      </c>
      <c r="AD227" s="323" t="e">
        <f t="shared" ca="1" si="113"/>
        <v>#N/A</v>
      </c>
      <c r="AE227" s="324" t="e">
        <f t="shared" ca="1" si="92"/>
        <v>#N/A</v>
      </c>
      <c r="AG227" s="306">
        <f t="shared" ca="1" si="114"/>
        <v>5.5984599248786378</v>
      </c>
      <c r="AH227" s="304">
        <f t="shared" ca="1" si="115"/>
        <v>-0.42048688008456681</v>
      </c>
    </row>
    <row r="228" spans="1:34" x14ac:dyDescent="0.2">
      <c r="A228" s="347">
        <f t="shared" ca="1" si="93"/>
        <v>0.1</v>
      </c>
      <c r="B228" s="304">
        <f t="shared" ca="1" si="94"/>
        <v>13.39999999999997</v>
      </c>
      <c r="D228" s="306">
        <f t="shared" ca="1" si="95"/>
        <v>-0.33899492150875393</v>
      </c>
      <c r="E228" s="307">
        <f t="shared" ca="1" si="96"/>
        <v>-9.5300126328906121</v>
      </c>
      <c r="F228" s="304">
        <f t="shared" ca="1" si="97"/>
        <v>9.5360399715953044</v>
      </c>
      <c r="G228" s="306">
        <f t="shared" ca="1" si="98"/>
        <v>20.008853291527075</v>
      </c>
      <c r="H228" s="307">
        <f t="shared" ca="1" si="99"/>
        <v>-17.506988433806089</v>
      </c>
      <c r="I228" s="304">
        <f t="shared" ca="1" si="100"/>
        <v>26.586629234697543</v>
      </c>
      <c r="J228" s="306">
        <f t="shared" ca="1" si="101"/>
        <v>431.69300520851596</v>
      </c>
      <c r="K228" s="307">
        <f t="shared" ca="1" si="102"/>
        <v>1287.0246965586689</v>
      </c>
      <c r="L228" s="304">
        <f t="shared" ca="1" si="87"/>
        <v>1357.4945378519553</v>
      </c>
      <c r="M228" s="306">
        <f t="shared" ca="1" si="103"/>
        <v>-0.71880853767376252</v>
      </c>
      <c r="N228" s="304">
        <f t="shared" ca="1" si="104"/>
        <v>-41.184695486677022</v>
      </c>
      <c r="P228" s="310">
        <f t="shared" ca="1" si="105"/>
        <v>23</v>
      </c>
      <c r="Q228" s="304">
        <f t="shared" ca="1" si="106"/>
        <v>0</v>
      </c>
      <c r="R228" s="306">
        <f t="shared" ca="1" si="107"/>
        <v>0</v>
      </c>
      <c r="S228" s="307">
        <f t="shared" ca="1" si="108"/>
        <v>5.0810000000000022</v>
      </c>
      <c r="T228" s="304">
        <f t="shared" ca="1" si="88"/>
        <v>49.844610000000024</v>
      </c>
      <c r="U228" s="311">
        <f t="shared" ca="1" si="89"/>
        <v>0</v>
      </c>
      <c r="V228" s="306">
        <f t="shared" ca="1" si="90"/>
        <v>1.0768717128618497</v>
      </c>
      <c r="W228" s="304">
        <f t="shared" ca="1" si="91"/>
        <v>2.3371897115132167</v>
      </c>
      <c r="Y228" s="314" t="str">
        <f t="shared" ca="1" si="109"/>
        <v/>
      </c>
      <c r="Z228" s="315" t="str">
        <f t="shared" ca="1" si="110"/>
        <v/>
      </c>
      <c r="AA228" s="316" t="str">
        <f t="shared" ca="1" si="111"/>
        <v/>
      </c>
      <c r="AC228" s="310" t="e">
        <f t="shared" ca="1" si="112"/>
        <v>#N/A</v>
      </c>
      <c r="AD228" s="323" t="e">
        <f t="shared" ca="1" si="113"/>
        <v>#N/A</v>
      </c>
      <c r="AE228" s="324" t="e">
        <f t="shared" ca="1" si="92"/>
        <v>#N/A</v>
      </c>
      <c r="AG228" s="306">
        <f t="shared" ca="1" si="114"/>
        <v>5.8074475842450646</v>
      </c>
      <c r="AH228" s="304">
        <f t="shared" ca="1" si="115"/>
        <v>-0.43967087980621739</v>
      </c>
    </row>
    <row r="229" spans="1:34" x14ac:dyDescent="0.2">
      <c r="A229" s="347">
        <f t="shared" ca="1" si="93"/>
        <v>0.1</v>
      </c>
      <c r="B229" s="304">
        <f t="shared" ca="1" si="94"/>
        <v>13.49999999999997</v>
      </c>
      <c r="D229" s="306">
        <f t="shared" ca="1" si="95"/>
        <v>-0.34618136953424022</v>
      </c>
      <c r="E229" s="307">
        <f t="shared" ca="1" si="96"/>
        <v>-9.507104419522058</v>
      </c>
      <c r="F229" s="304">
        <f t="shared" ca="1" si="97"/>
        <v>9.5134050678139648</v>
      </c>
      <c r="G229" s="306">
        <f t="shared" ca="1" si="98"/>
        <v>19.974235154573652</v>
      </c>
      <c r="H229" s="307">
        <f t="shared" ca="1" si="99"/>
        <v>-18.457698875758297</v>
      </c>
      <c r="I229" s="304">
        <f t="shared" ca="1" si="100"/>
        <v>27.196630633193791</v>
      </c>
      <c r="J229" s="306">
        <f t="shared" ca="1" si="101"/>
        <v>433.69215963082098</v>
      </c>
      <c r="K229" s="307">
        <f t="shared" ca="1" si="102"/>
        <v>1285.2264621931906</v>
      </c>
      <c r="L229" s="304">
        <f t="shared" ca="1" si="87"/>
        <v>1356.4276421714762</v>
      </c>
      <c r="M229" s="306">
        <f t="shared" ca="1" si="103"/>
        <v>-0.7459583092660923</v>
      </c>
      <c r="N229" s="304">
        <f t="shared" ca="1" si="104"/>
        <v>-42.740262813661701</v>
      </c>
      <c r="P229" s="310">
        <f t="shared" ca="1" si="105"/>
        <v>23</v>
      </c>
      <c r="Q229" s="304">
        <f t="shared" ca="1" si="106"/>
        <v>0</v>
      </c>
      <c r="R229" s="306">
        <f t="shared" ca="1" si="107"/>
        <v>0</v>
      </c>
      <c r="S229" s="307">
        <f t="shared" ca="1" si="108"/>
        <v>5.0810000000000022</v>
      </c>
      <c r="T229" s="304">
        <f t="shared" ca="1" si="88"/>
        <v>49.844610000000024</v>
      </c>
      <c r="U229" s="311">
        <f t="shared" ca="1" si="89"/>
        <v>0</v>
      </c>
      <c r="V229" s="306">
        <f t="shared" ca="1" si="90"/>
        <v>1.0770661813034399</v>
      </c>
      <c r="W229" s="304">
        <f t="shared" ca="1" si="91"/>
        <v>2.4461102879536942</v>
      </c>
      <c r="Y229" s="314" t="str">
        <f t="shared" ca="1" si="109"/>
        <v/>
      </c>
      <c r="Z229" s="315" t="str">
        <f t="shared" ca="1" si="110"/>
        <v/>
      </c>
      <c r="AA229" s="316" t="str">
        <f t="shared" ca="1" si="111"/>
        <v/>
      </c>
      <c r="AC229" s="310" t="e">
        <f t="shared" ca="1" si="112"/>
        <v>#N/A</v>
      </c>
      <c r="AD229" s="323" t="e">
        <f t="shared" ca="1" si="113"/>
        <v>#N/A</v>
      </c>
      <c r="AE229" s="324" t="e">
        <f t="shared" ca="1" si="92"/>
        <v>#N/A</v>
      </c>
      <c r="AG229" s="306">
        <f t="shared" ca="1" si="114"/>
        <v>5.9997855865124503</v>
      </c>
      <c r="AH229" s="304">
        <f t="shared" ca="1" si="115"/>
        <v>-0.45998616640685214</v>
      </c>
    </row>
    <row r="230" spans="1:34" x14ac:dyDescent="0.2">
      <c r="A230" s="347">
        <f t="shared" ca="1" si="93"/>
        <v>0.1</v>
      </c>
      <c r="B230" s="304">
        <f t="shared" ca="1" si="94"/>
        <v>13.599999999999969</v>
      </c>
      <c r="D230" s="306">
        <f t="shared" ca="1" si="95"/>
        <v>-0.35357528065189153</v>
      </c>
      <c r="E230" s="307">
        <f t="shared" ca="1" si="96"/>
        <v>-9.4832697893220708</v>
      </c>
      <c r="F230" s="304">
        <f t="shared" ca="1" si="97"/>
        <v>9.4898588701917337</v>
      </c>
      <c r="G230" s="306">
        <f t="shared" ca="1" si="98"/>
        <v>19.938877626508464</v>
      </c>
      <c r="H230" s="307">
        <f t="shared" ca="1" si="99"/>
        <v>-19.406025854690505</v>
      </c>
      <c r="I230" s="304">
        <f t="shared" ca="1" si="100"/>
        <v>27.823599344401799</v>
      </c>
      <c r="J230" s="306">
        <f t="shared" ca="1" si="101"/>
        <v>435.6878152698751</v>
      </c>
      <c r="K230" s="307">
        <f t="shared" ca="1" si="102"/>
        <v>1283.3332759566681</v>
      </c>
      <c r="L230" s="304">
        <f t="shared" ca="1" si="87"/>
        <v>1355.2742045624236</v>
      </c>
      <c r="M230" s="306">
        <f t="shared" ca="1" si="103"/>
        <v>-0.7718558961527906</v>
      </c>
      <c r="N230" s="304">
        <f t="shared" ca="1" si="104"/>
        <v>-44.224085241842857</v>
      </c>
      <c r="P230" s="310">
        <f t="shared" ca="1" si="105"/>
        <v>23</v>
      </c>
      <c r="Q230" s="304">
        <f t="shared" ca="1" si="106"/>
        <v>0</v>
      </c>
      <c r="R230" s="306">
        <f t="shared" ca="1" si="107"/>
        <v>0</v>
      </c>
      <c r="S230" s="307">
        <f t="shared" ca="1" si="108"/>
        <v>5.0810000000000022</v>
      </c>
      <c r="T230" s="304">
        <f t="shared" ca="1" si="88"/>
        <v>49.844610000000024</v>
      </c>
      <c r="U230" s="311">
        <f t="shared" ca="1" si="89"/>
        <v>0</v>
      </c>
      <c r="V230" s="306">
        <f t="shared" ca="1" si="90"/>
        <v>1.0772709537398573</v>
      </c>
      <c r="W230" s="304">
        <f t="shared" ca="1" si="91"/>
        <v>2.5606782374116679</v>
      </c>
      <c r="Y230" s="314" t="str">
        <f t="shared" ca="1" si="109"/>
        <v/>
      </c>
      <c r="Z230" s="315" t="str">
        <f t="shared" ca="1" si="110"/>
        <v/>
      </c>
      <c r="AA230" s="316" t="str">
        <f t="shared" ca="1" si="111"/>
        <v/>
      </c>
      <c r="AC230" s="310" t="e">
        <f t="shared" ca="1" si="112"/>
        <v>#N/A</v>
      </c>
      <c r="AD230" s="323" t="e">
        <f t="shared" ca="1" si="113"/>
        <v>#N/A</v>
      </c>
      <c r="AE230" s="324" t="e">
        <f t="shared" ca="1" si="92"/>
        <v>#N/A</v>
      </c>
      <c r="AG230" s="306">
        <f t="shared" ca="1" si="114"/>
        <v>6.1763879722394588</v>
      </c>
      <c r="AH230" s="304">
        <f t="shared" ca="1" si="115"/>
        <v>-0.48142300491117757</v>
      </c>
    </row>
    <row r="231" spans="1:34" x14ac:dyDescent="0.2">
      <c r="A231" s="347">
        <f t="shared" ca="1" si="93"/>
        <v>0.1</v>
      </c>
      <c r="B231" s="304">
        <f t="shared" ca="1" si="94"/>
        <v>13.699999999999969</v>
      </c>
      <c r="D231" s="306">
        <f t="shared" ca="1" si="95"/>
        <v>-0.36115465139247044</v>
      </c>
      <c r="E231" s="307">
        <f t="shared" ca="1" si="96"/>
        <v>-9.4584969398103826</v>
      </c>
      <c r="F231" s="304">
        <f t="shared" ca="1" si="97"/>
        <v>9.4653894289999911</v>
      </c>
      <c r="G231" s="306">
        <f t="shared" ca="1" si="98"/>
        <v>19.902762161369218</v>
      </c>
      <c r="H231" s="307">
        <f t="shared" ca="1" si="99"/>
        <v>-20.351875548671543</v>
      </c>
      <c r="I231" s="304">
        <f t="shared" ca="1" si="100"/>
        <v>28.466098784354784</v>
      </c>
      <c r="J231" s="306">
        <f t="shared" ca="1" si="101"/>
        <v>437.67989725926901</v>
      </c>
      <c r="K231" s="307">
        <f t="shared" ca="1" si="102"/>
        <v>1281.3453808864999</v>
      </c>
      <c r="L231" s="304">
        <f t="shared" ca="1" si="87"/>
        <v>1354.0345924621181</v>
      </c>
      <c r="M231" s="306">
        <f t="shared" ca="1" si="103"/>
        <v>-0.7965545115814936</v>
      </c>
      <c r="N231" s="304">
        <f t="shared" ca="1" si="104"/>
        <v>-45.63921166572424</v>
      </c>
      <c r="P231" s="310">
        <f t="shared" ca="1" si="105"/>
        <v>23</v>
      </c>
      <c r="Q231" s="304">
        <f t="shared" ca="1" si="106"/>
        <v>0</v>
      </c>
      <c r="R231" s="306">
        <f t="shared" ca="1" si="107"/>
        <v>0</v>
      </c>
      <c r="S231" s="307">
        <f t="shared" ca="1" si="108"/>
        <v>5.0810000000000022</v>
      </c>
      <c r="T231" s="304">
        <f t="shared" ca="1" si="88"/>
        <v>49.844610000000024</v>
      </c>
      <c r="U231" s="311">
        <f t="shared" ca="1" si="89"/>
        <v>0</v>
      </c>
      <c r="V231" s="306">
        <f t="shared" ca="1" si="90"/>
        <v>1.0774860093670848</v>
      </c>
      <c r="W231" s="304">
        <f t="shared" ca="1" si="91"/>
        <v>2.6808405410157405</v>
      </c>
      <c r="Y231" s="314" t="str">
        <f t="shared" ca="1" si="109"/>
        <v/>
      </c>
      <c r="Z231" s="315" t="str">
        <f t="shared" ca="1" si="110"/>
        <v/>
      </c>
      <c r="AA231" s="316" t="str">
        <f t="shared" ca="1" si="111"/>
        <v/>
      </c>
      <c r="AC231" s="310" t="e">
        <f t="shared" ca="1" si="112"/>
        <v>#N/A</v>
      </c>
      <c r="AD231" s="323" t="e">
        <f t="shared" ca="1" si="113"/>
        <v>#N/A</v>
      </c>
      <c r="AE231" s="324" t="e">
        <f t="shared" ca="1" si="92"/>
        <v>#N/A</v>
      </c>
      <c r="AG231" s="306">
        <f t="shared" ca="1" si="114"/>
        <v>6.3381741369703448</v>
      </c>
      <c r="AH231" s="304">
        <f t="shared" ca="1" si="115"/>
        <v>-0.50397131222429969</v>
      </c>
    </row>
    <row r="232" spans="1:34" x14ac:dyDescent="0.2">
      <c r="A232" s="347">
        <f t="shared" ca="1" si="93"/>
        <v>0.1</v>
      </c>
      <c r="B232" s="304">
        <f t="shared" ca="1" si="94"/>
        <v>13.799999999999969</v>
      </c>
      <c r="D232" s="306">
        <f t="shared" ca="1" si="95"/>
        <v>-0.36889875426445468</v>
      </c>
      <c r="E232" s="307">
        <f t="shared" ca="1" si="96"/>
        <v>-9.4327769052366737</v>
      </c>
      <c r="F232" s="304">
        <f t="shared" ca="1" si="97"/>
        <v>9.4399876289571605</v>
      </c>
      <c r="G232" s="306">
        <f t="shared" ca="1" si="98"/>
        <v>19.865872285942771</v>
      </c>
      <c r="H232" s="307">
        <f t="shared" ca="1" si="99"/>
        <v>-21.295153239195212</v>
      </c>
      <c r="I232" s="304">
        <f t="shared" ca="1" si="100"/>
        <v>29.122782029919385</v>
      </c>
      <c r="J232" s="306">
        <f t="shared" ca="1" si="101"/>
        <v>439.6683289816346</v>
      </c>
      <c r="K232" s="307">
        <f t="shared" ca="1" si="102"/>
        <v>1279.2630294471066</v>
      </c>
      <c r="L232" s="304">
        <f t="shared" ca="1" si="87"/>
        <v>1352.7091845698733</v>
      </c>
      <c r="M232" s="306">
        <f t="shared" ca="1" si="103"/>
        <v>-0.82010835079104905</v>
      </c>
      <c r="N232" s="304">
        <f t="shared" ca="1" si="104"/>
        <v>-46.988747243761516</v>
      </c>
      <c r="P232" s="310">
        <f t="shared" ca="1" si="105"/>
        <v>23</v>
      </c>
      <c r="Q232" s="304">
        <f t="shared" ca="1" si="106"/>
        <v>0</v>
      </c>
      <c r="R232" s="306">
        <f t="shared" ca="1" si="107"/>
        <v>0</v>
      </c>
      <c r="S232" s="307">
        <f t="shared" ca="1" si="108"/>
        <v>5.0810000000000022</v>
      </c>
      <c r="T232" s="304">
        <f t="shared" ca="1" si="88"/>
        <v>49.844610000000024</v>
      </c>
      <c r="U232" s="311">
        <f t="shared" ca="1" si="89"/>
        <v>0</v>
      </c>
      <c r="V232" s="306">
        <f t="shared" ca="1" si="90"/>
        <v>1.0777113266183993</v>
      </c>
      <c r="W232" s="304">
        <f t="shared" ca="1" si="91"/>
        <v>2.8065423836973942</v>
      </c>
      <c r="Y232" s="314" t="str">
        <f t="shared" ca="1" si="109"/>
        <v/>
      </c>
      <c r="Z232" s="315" t="str">
        <f t="shared" ca="1" si="110"/>
        <v/>
      </c>
      <c r="AA232" s="316" t="str">
        <f t="shared" ca="1" si="111"/>
        <v/>
      </c>
      <c r="AC232" s="310" t="e">
        <f t="shared" ca="1" si="112"/>
        <v>#N/A</v>
      </c>
      <c r="AD232" s="323" t="e">
        <f t="shared" ca="1" si="113"/>
        <v>#N/A</v>
      </c>
      <c r="AE232" s="324" t="e">
        <f t="shared" ca="1" si="92"/>
        <v>#N/A</v>
      </c>
      <c r="AG232" s="306">
        <f t="shared" ca="1" si="114"/>
        <v>6.4860520187432469</v>
      </c>
      <c r="AH232" s="304">
        <f t="shared" ca="1" si="115"/>
        <v>-0.52762065361459154</v>
      </c>
    </row>
    <row r="233" spans="1:34" x14ac:dyDescent="0.2">
      <c r="A233" s="347">
        <f t="shared" ca="1" si="93"/>
        <v>0.1</v>
      </c>
      <c r="B233" s="304">
        <f t="shared" ca="1" si="94"/>
        <v>13.899999999999968</v>
      </c>
      <c r="D233" s="306">
        <f t="shared" ca="1" si="95"/>
        <v>-0.37678811004543228</v>
      </c>
      <c r="E233" s="307">
        <f t="shared" ca="1" si="96"/>
        <v>-9.4061032857438693</v>
      </c>
      <c r="F233" s="304">
        <f t="shared" ca="1" si="97"/>
        <v>9.4136469182752567</v>
      </c>
      <c r="G233" s="306">
        <f t="shared" ca="1" si="98"/>
        <v>19.828193474938228</v>
      </c>
      <c r="H233" s="307">
        <f t="shared" ca="1" si="99"/>
        <v>-22.235763567769599</v>
      </c>
      <c r="I233" s="304">
        <f t="shared" ca="1" si="100"/>
        <v>29.792388926055136</v>
      </c>
      <c r="J233" s="306">
        <f t="shared" ca="1" si="101"/>
        <v>441.65303226967865</v>
      </c>
      <c r="K233" s="307">
        <f t="shared" ca="1" si="102"/>
        <v>1277.0864836067583</v>
      </c>
      <c r="L233" s="304">
        <f t="shared" ca="1" si="87"/>
        <v>1351.2983710210253</v>
      </c>
      <c r="M233" s="306">
        <f t="shared" ca="1" si="103"/>
        <v>-0.84257172453556528</v>
      </c>
      <c r="N233" s="304">
        <f t="shared" ca="1" si="104"/>
        <v>-48.275803752947283</v>
      </c>
      <c r="P233" s="310">
        <f t="shared" ca="1" si="105"/>
        <v>23</v>
      </c>
      <c r="Q233" s="304">
        <f t="shared" ca="1" si="106"/>
        <v>0</v>
      </c>
      <c r="R233" s="306">
        <f t="shared" ca="1" si="107"/>
        <v>0</v>
      </c>
      <c r="S233" s="307">
        <f t="shared" ca="1" si="108"/>
        <v>5.0810000000000022</v>
      </c>
      <c r="T233" s="304">
        <f t="shared" ca="1" si="88"/>
        <v>49.844610000000024</v>
      </c>
      <c r="U233" s="311">
        <f t="shared" ca="1" si="89"/>
        <v>0</v>
      </c>
      <c r="V233" s="306">
        <f t="shared" ca="1" si="90"/>
        <v>1.0779468831530465</v>
      </c>
      <c r="W233" s="304">
        <f t="shared" ca="1" si="91"/>
        <v>2.937727152230059</v>
      </c>
      <c r="Y233" s="314" t="str">
        <f t="shared" ca="1" si="109"/>
        <v/>
      </c>
      <c r="Z233" s="315" t="str">
        <f t="shared" ca="1" si="110"/>
        <v/>
      </c>
      <c r="AA233" s="316" t="str">
        <f t="shared" ca="1" si="111"/>
        <v/>
      </c>
      <c r="AC233" s="310" t="e">
        <f t="shared" ca="1" si="112"/>
        <v>#N/A</v>
      </c>
      <c r="AD233" s="323" t="e">
        <f t="shared" ca="1" si="113"/>
        <v>#N/A</v>
      </c>
      <c r="AE233" s="324" t="e">
        <f t="shared" ca="1" si="92"/>
        <v>#N/A</v>
      </c>
      <c r="AG233" s="306">
        <f t="shared" ca="1" si="114"/>
        <v>6.6209054541044727</v>
      </c>
      <c r="AH233" s="304">
        <f t="shared" ca="1" si="115"/>
        <v>-0.55236024083790458</v>
      </c>
    </row>
    <row r="234" spans="1:34" x14ac:dyDescent="0.2">
      <c r="A234" s="347">
        <f t="shared" ca="1" si="93"/>
        <v>0.1</v>
      </c>
      <c r="B234" s="304">
        <f t="shared" ca="1" si="94"/>
        <v>13.999999999999968</v>
      </c>
      <c r="D234" s="306">
        <f t="shared" ca="1" si="95"/>
        <v>-0.38480444620801763</v>
      </c>
      <c r="E234" s="307">
        <f t="shared" ca="1" si="96"/>
        <v>-9.3784719994021213</v>
      </c>
      <c r="F234" s="304">
        <f t="shared" ca="1" si="97"/>
        <v>9.3863630605997272</v>
      </c>
      <c r="G234" s="306">
        <f t="shared" ca="1" si="98"/>
        <v>19.789713030317426</v>
      </c>
      <c r="H234" s="307">
        <f t="shared" ca="1" si="99"/>
        <v>-23.17361076770981</v>
      </c>
      <c r="I234" s="304">
        <f t="shared" ca="1" si="100"/>
        <v>30.473742432389749</v>
      </c>
      <c r="J234" s="306">
        <f t="shared" ca="1" si="101"/>
        <v>443.63392759494144</v>
      </c>
      <c r="K234" s="307">
        <f t="shared" ca="1" si="102"/>
        <v>1274.8160148899842</v>
      </c>
      <c r="L234" s="304">
        <f t="shared" ca="1" si="87"/>
        <v>1349.8025535363661</v>
      </c>
      <c r="M234" s="306">
        <f t="shared" ca="1" si="103"/>
        <v>-0.86399837402882407</v>
      </c>
      <c r="N234" s="304">
        <f t="shared" ca="1" si="104"/>
        <v>-49.503460338017135</v>
      </c>
      <c r="P234" s="310">
        <f t="shared" ca="1" si="105"/>
        <v>23</v>
      </c>
      <c r="Q234" s="304">
        <f t="shared" ca="1" si="106"/>
        <v>0</v>
      </c>
      <c r="R234" s="306">
        <f t="shared" ca="1" si="107"/>
        <v>0</v>
      </c>
      <c r="S234" s="307">
        <f t="shared" ca="1" si="108"/>
        <v>5.0810000000000022</v>
      </c>
      <c r="T234" s="304">
        <f t="shared" ca="1" si="88"/>
        <v>49.844610000000024</v>
      </c>
      <c r="U234" s="311">
        <f t="shared" ca="1" si="89"/>
        <v>0</v>
      </c>
      <c r="V234" s="306">
        <f t="shared" ca="1" si="90"/>
        <v>1.0781926558474348</v>
      </c>
      <c r="W234" s="304">
        <f t="shared" ca="1" si="91"/>
        <v>3.0743364401270563</v>
      </c>
      <c r="Y234" s="314" t="str">
        <f t="shared" ca="1" si="109"/>
        <v/>
      </c>
      <c r="Z234" s="315" t="str">
        <f t="shared" ca="1" si="110"/>
        <v/>
      </c>
      <c r="AA234" s="316" t="str">
        <f t="shared" ca="1" si="111"/>
        <v/>
      </c>
      <c r="AC234" s="310">
        <f t="shared" ca="1" si="112"/>
        <v>13.999999999999968</v>
      </c>
      <c r="AD234" s="323">
        <f t="shared" ca="1" si="113"/>
        <v>443.63392759494144</v>
      </c>
      <c r="AE234" s="324" t="e">
        <f t="shared" ca="1" si="92"/>
        <v>#N/A</v>
      </c>
      <c r="AG234" s="306">
        <f t="shared" ca="1" si="114"/>
        <v>6.7435850644564788</v>
      </c>
      <c r="AH234" s="304">
        <f t="shared" ca="1" si="115"/>
        <v>-0.57817893175163504</v>
      </c>
    </row>
    <row r="235" spans="1:34" x14ac:dyDescent="0.2">
      <c r="A235" s="347">
        <f t="shared" ca="1" si="93"/>
        <v>0.1</v>
      </c>
      <c r="B235" s="304">
        <f t="shared" ca="1" si="94"/>
        <v>14.099999999999968</v>
      </c>
      <c r="D235" s="306">
        <f t="shared" ca="1" si="95"/>
        <v>-0.39293064572538738</v>
      </c>
      <c r="E235" s="307">
        <f t="shared" ca="1" si="96"/>
        <v>-9.3498810569513875</v>
      </c>
      <c r="F235" s="304">
        <f t="shared" ca="1" si="97"/>
        <v>9.3581339096792444</v>
      </c>
      <c r="G235" s="306">
        <f t="shared" ca="1" si="98"/>
        <v>19.750419965744886</v>
      </c>
      <c r="H235" s="307">
        <f t="shared" ca="1" si="99"/>
        <v>-24.108598873404951</v>
      </c>
      <c r="I235" s="304">
        <f t="shared" ca="1" si="100"/>
        <v>31.16574447148723</v>
      </c>
      <c r="J235" s="306">
        <f t="shared" ca="1" si="101"/>
        <v>445.61093424474456</v>
      </c>
      <c r="K235" s="307">
        <f t="shared" ca="1" si="102"/>
        <v>1272.4519044079284</v>
      </c>
      <c r="L235" s="304">
        <f t="shared" ca="1" si="87"/>
        <v>1348.2221455494039</v>
      </c>
      <c r="M235" s="306">
        <f t="shared" ca="1" si="103"/>
        <v>-0.8844409422048648</v>
      </c>
      <c r="N235" s="304">
        <f t="shared" ca="1" si="104"/>
        <v>-50.67473321691272</v>
      </c>
      <c r="P235" s="310">
        <f t="shared" ca="1" si="105"/>
        <v>23</v>
      </c>
      <c r="Q235" s="304">
        <f t="shared" ca="1" si="106"/>
        <v>0</v>
      </c>
      <c r="R235" s="306">
        <f t="shared" ca="1" si="107"/>
        <v>0</v>
      </c>
      <c r="S235" s="307">
        <f t="shared" ca="1" si="108"/>
        <v>5.0810000000000022</v>
      </c>
      <c r="T235" s="304">
        <f t="shared" ca="1" si="88"/>
        <v>49.844610000000024</v>
      </c>
      <c r="U235" s="311">
        <f t="shared" ca="1" si="89"/>
        <v>0</v>
      </c>
      <c r="V235" s="306">
        <f t="shared" ca="1" si="90"/>
        <v>1.0784486207885875</v>
      </c>
      <c r="W235" s="304">
        <f t="shared" ca="1" si="91"/>
        <v>3.2163100587462536</v>
      </c>
      <c r="Y235" s="314" t="str">
        <f t="shared" ca="1" si="109"/>
        <v/>
      </c>
      <c r="Z235" s="315" t="str">
        <f t="shared" ca="1" si="110"/>
        <v/>
      </c>
      <c r="AA235" s="316" t="str">
        <f t="shared" ca="1" si="111"/>
        <v/>
      </c>
      <c r="AC235" s="310" t="e">
        <f t="shared" ca="1" si="112"/>
        <v>#N/A</v>
      </c>
      <c r="AD235" s="323" t="e">
        <f t="shared" ca="1" si="113"/>
        <v>#N/A</v>
      </c>
      <c r="AE235" s="324" t="e">
        <f t="shared" ca="1" si="92"/>
        <v>#N/A</v>
      </c>
      <c r="AG235" s="306">
        <f t="shared" ca="1" si="114"/>
        <v>6.8549020548399531</v>
      </c>
      <c r="AH235" s="304">
        <f t="shared" ca="1" si="115"/>
        <v>-0.60506523127869616</v>
      </c>
    </row>
    <row r="236" spans="1:34" x14ac:dyDescent="0.2">
      <c r="A236" s="347">
        <f t="shared" ca="1" si="93"/>
        <v>0.1</v>
      </c>
      <c r="B236" s="304">
        <f t="shared" ca="1" si="94"/>
        <v>14.199999999999967</v>
      </c>
      <c r="D236" s="306">
        <f t="shared" ca="1" si="95"/>
        <v>-0.4011506897029235</v>
      </c>
      <c r="E236" s="307">
        <f t="shared" ca="1" si="96"/>
        <v>-9.3203303584120647</v>
      </c>
      <c r="F236" s="304">
        <f t="shared" ca="1" si="97"/>
        <v>9.3289592059236011</v>
      </c>
      <c r="G236" s="306">
        <f t="shared" ca="1" si="98"/>
        <v>19.710304896774595</v>
      </c>
      <c r="H236" s="307">
        <f t="shared" ca="1" si="99"/>
        <v>-25.040631909246159</v>
      </c>
      <c r="I236" s="304">
        <f t="shared" ca="1" si="100"/>
        <v>31.867371487748617</v>
      </c>
      <c r="J236" s="306">
        <f t="shared" ca="1" si="101"/>
        <v>447.58397048787054</v>
      </c>
      <c r="K236" s="307">
        <f t="shared" ca="1" si="102"/>
        <v>1269.9944428687959</v>
      </c>
      <c r="L236" s="304">
        <f t="shared" ca="1" si="87"/>
        <v>1346.5575723136797</v>
      </c>
      <c r="M236" s="306">
        <f t="shared" ca="1" si="103"/>
        <v>-0.90395057720716032</v>
      </c>
      <c r="N236" s="304">
        <f t="shared" ca="1" si="104"/>
        <v>-51.79255296238496</v>
      </c>
      <c r="P236" s="310">
        <f t="shared" ca="1" si="105"/>
        <v>23</v>
      </c>
      <c r="Q236" s="304">
        <f t="shared" ca="1" si="106"/>
        <v>0</v>
      </c>
      <c r="R236" s="306">
        <f t="shared" ca="1" si="107"/>
        <v>0</v>
      </c>
      <c r="S236" s="307">
        <f t="shared" ca="1" si="108"/>
        <v>5.0810000000000022</v>
      </c>
      <c r="T236" s="304">
        <f t="shared" ca="1" si="88"/>
        <v>49.844610000000024</v>
      </c>
      <c r="U236" s="311">
        <f t="shared" ca="1" si="89"/>
        <v>0</v>
      </c>
      <c r="V236" s="306">
        <f t="shared" ca="1" si="90"/>
        <v>1.0787147532696353</v>
      </c>
      <c r="W236" s="304">
        <f t="shared" ca="1" si="91"/>
        <v>3.363586054006694</v>
      </c>
      <c r="Y236" s="314" t="str">
        <f t="shared" ca="1" si="109"/>
        <v/>
      </c>
      <c r="Z236" s="315" t="str">
        <f t="shared" ca="1" si="110"/>
        <v/>
      </c>
      <c r="AA236" s="316" t="str">
        <f t="shared" ca="1" si="111"/>
        <v/>
      </c>
      <c r="AC236" s="310" t="e">
        <f t="shared" ca="1" si="112"/>
        <v>#N/A</v>
      </c>
      <c r="AD236" s="323" t="e">
        <f t="shared" ca="1" si="113"/>
        <v>#N/A</v>
      </c>
      <c r="AE236" s="324" t="e">
        <f t="shared" ca="1" si="92"/>
        <v>#N/A</v>
      </c>
      <c r="AG236" s="306">
        <f t="shared" ca="1" si="114"/>
        <v>6.9556243582025843</v>
      </c>
      <c r="AH236" s="304">
        <f t="shared" ca="1" si="115"/>
        <v>-0.6330072935930432</v>
      </c>
    </row>
    <row r="237" spans="1:34" x14ac:dyDescent="0.2">
      <c r="A237" s="347">
        <f t="shared" ca="1" si="93"/>
        <v>0.1</v>
      </c>
      <c r="B237" s="304">
        <f t="shared" ca="1" si="94"/>
        <v>14.299999999999967</v>
      </c>
      <c r="D237" s="306">
        <f t="shared" ca="1" si="95"/>
        <v>-0.4094495965677401</v>
      </c>
      <c r="E237" s="307">
        <f t="shared" ca="1" si="96"/>
        <v>-9.2898215102842023</v>
      </c>
      <c r="F237" s="304">
        <f t="shared" ca="1" si="97"/>
        <v>9.2988403935688968</v>
      </c>
      <c r="G237" s="306">
        <f t="shared" ca="1" si="98"/>
        <v>19.669359937117822</v>
      </c>
      <c r="H237" s="307">
        <f t="shared" ca="1" si="99"/>
        <v>-25.96961406027458</v>
      </c>
      <c r="I237" s="304">
        <f t="shared" ca="1" si="100"/>
        <v>32.577669879466619</v>
      </c>
      <c r="J237" s="306">
        <f t="shared" ca="1" si="101"/>
        <v>449.55295372956516</v>
      </c>
      <c r="K237" s="307">
        <f t="shared" ca="1" si="102"/>
        <v>1267.4439305703199</v>
      </c>
      <c r="L237" s="304">
        <f t="shared" ca="1" si="87"/>
        <v>1344.80927099218</v>
      </c>
      <c r="M237" s="306">
        <f t="shared" ca="1" si="103"/>
        <v>-0.92257664590835797</v>
      </c>
      <c r="N237" s="304">
        <f t="shared" ca="1" si="104"/>
        <v>-52.859748087884299</v>
      </c>
      <c r="P237" s="310">
        <f t="shared" ca="1" si="105"/>
        <v>23</v>
      </c>
      <c r="Q237" s="304">
        <f t="shared" ca="1" si="106"/>
        <v>0</v>
      </c>
      <c r="R237" s="306">
        <f t="shared" ca="1" si="107"/>
        <v>0</v>
      </c>
      <c r="S237" s="307">
        <f t="shared" ca="1" si="108"/>
        <v>5.0810000000000022</v>
      </c>
      <c r="T237" s="304">
        <f t="shared" ca="1" si="88"/>
        <v>49.844610000000024</v>
      </c>
      <c r="U237" s="311">
        <f t="shared" ca="1" si="89"/>
        <v>0</v>
      </c>
      <c r="V237" s="306">
        <f t="shared" ca="1" si="90"/>
        <v>1.0789910277871362</v>
      </c>
      <c r="W237" s="304">
        <f t="shared" ca="1" si="91"/>
        <v>3.5161007281767471</v>
      </c>
      <c r="Y237" s="314" t="str">
        <f t="shared" ca="1" si="109"/>
        <v/>
      </c>
      <c r="Z237" s="315" t="str">
        <f t="shared" ca="1" si="110"/>
        <v/>
      </c>
      <c r="AA237" s="316" t="str">
        <f t="shared" ca="1" si="111"/>
        <v/>
      </c>
      <c r="AC237" s="310" t="e">
        <f t="shared" ca="1" si="112"/>
        <v>#N/A</v>
      </c>
      <c r="AD237" s="323" t="e">
        <f t="shared" ca="1" si="113"/>
        <v>#N/A</v>
      </c>
      <c r="AE237" s="324" t="e">
        <f t="shared" ca="1" si="92"/>
        <v>#N/A</v>
      </c>
      <c r="AG237" s="306">
        <f t="shared" ca="1" si="114"/>
        <v>7.0464746249856676</v>
      </c>
      <c r="AH237" s="304">
        <f t="shared" ca="1" si="115"/>
        <v>-0.66199292540970134</v>
      </c>
    </row>
    <row r="238" spans="1:34" x14ac:dyDescent="0.2">
      <c r="A238" s="347">
        <f t="shared" ca="1" si="93"/>
        <v>0.1</v>
      </c>
      <c r="B238" s="304">
        <f t="shared" ca="1" si="94"/>
        <v>14.399999999999967</v>
      </c>
      <c r="D238" s="306">
        <f t="shared" ca="1" si="95"/>
        <v>-0.41781335992954988</v>
      </c>
      <c r="E238" s="307">
        <f t="shared" ca="1" si="96"/>
        <v>-9.2583576618006145</v>
      </c>
      <c r="F238" s="304">
        <f t="shared" ca="1" si="97"/>
        <v>9.2677804569140374</v>
      </c>
      <c r="G238" s="306">
        <f t="shared" ca="1" si="98"/>
        <v>19.627578601124867</v>
      </c>
      <c r="H238" s="307">
        <f t="shared" ca="1" si="99"/>
        <v>-26.895449826454641</v>
      </c>
      <c r="I238" s="304">
        <f t="shared" ca="1" si="100"/>
        <v>33.295751427331894</v>
      </c>
      <c r="J238" s="306">
        <f t="shared" ca="1" si="101"/>
        <v>451.51780065647728</v>
      </c>
      <c r="K238" s="307">
        <f t="shared" ca="1" si="102"/>
        <v>1264.8006773759835</v>
      </c>
      <c r="L238" s="304">
        <f t="shared" ca="1" si="87"/>
        <v>1342.9776907307169</v>
      </c>
      <c r="M238" s="306">
        <f t="shared" ca="1" si="103"/>
        <v>-0.94036653760739153</v>
      </c>
      <c r="N238" s="304">
        <f t="shared" ca="1" si="104"/>
        <v>-53.879033800233742</v>
      </c>
      <c r="P238" s="310">
        <f t="shared" ca="1" si="105"/>
        <v>23</v>
      </c>
      <c r="Q238" s="304">
        <f t="shared" ca="1" si="106"/>
        <v>0</v>
      </c>
      <c r="R238" s="306">
        <f t="shared" ca="1" si="107"/>
        <v>0</v>
      </c>
      <c r="S238" s="307">
        <f t="shared" ca="1" si="108"/>
        <v>5.0810000000000022</v>
      </c>
      <c r="T238" s="304">
        <f t="shared" ca="1" si="88"/>
        <v>49.844610000000024</v>
      </c>
      <c r="U238" s="311">
        <f t="shared" ca="1" si="89"/>
        <v>0</v>
      </c>
      <c r="V238" s="306">
        <f t="shared" ca="1" si="90"/>
        <v>1.0792774180400388</v>
      </c>
      <c r="W238" s="304">
        <f t="shared" ca="1" si="91"/>
        <v>3.6737886662439583</v>
      </c>
      <c r="Y238" s="314" t="str">
        <f t="shared" ca="1" si="109"/>
        <v/>
      </c>
      <c r="Z238" s="315" t="str">
        <f t="shared" ca="1" si="110"/>
        <v/>
      </c>
      <c r="AA238" s="316" t="str">
        <f t="shared" ca="1" si="111"/>
        <v/>
      </c>
      <c r="AC238" s="310" t="e">
        <f t="shared" ca="1" si="112"/>
        <v>#N/A</v>
      </c>
      <c r="AD238" s="323" t="e">
        <f t="shared" ca="1" si="113"/>
        <v>#N/A</v>
      </c>
      <c r="AE238" s="324" t="e">
        <f t="shared" ca="1" si="92"/>
        <v>#N/A</v>
      </c>
      <c r="AG238" s="306">
        <f t="shared" ca="1" si="114"/>
        <v>7.1281296300544144</v>
      </c>
      <c r="AH238" s="304">
        <f t="shared" ca="1" si="115"/>
        <v>-0.69200959027292774</v>
      </c>
    </row>
    <row r="239" spans="1:34" x14ac:dyDescent="0.2">
      <c r="A239" s="347">
        <f t="shared" ca="1" si="93"/>
        <v>0.1</v>
      </c>
      <c r="B239" s="304">
        <f t="shared" ca="1" si="94"/>
        <v>14.499999999999966</v>
      </c>
      <c r="D239" s="306">
        <f t="shared" ca="1" si="95"/>
        <v>-0.42622888670583575</v>
      </c>
      <c r="E239" s="307">
        <f t="shared" ca="1" si="96"/>
        <v>-9.2259433585798796</v>
      </c>
      <c r="F239" s="304">
        <f t="shared" ca="1" si="97"/>
        <v>9.2357837739732016</v>
      </c>
      <c r="G239" s="306">
        <f t="shared" ca="1" si="98"/>
        <v>19.584955712454285</v>
      </c>
      <c r="H239" s="307">
        <f t="shared" ca="1" si="99"/>
        <v>-27.818044162312628</v>
      </c>
      <c r="I239" s="304">
        <f t="shared" ca="1" si="100"/>
        <v>34.020788810302022</v>
      </c>
      <c r="J239" s="306">
        <f t="shared" ca="1" si="101"/>
        <v>453.47842737215626</v>
      </c>
      <c r="K239" s="307">
        <f t="shared" ca="1" si="102"/>
        <v>1262.0650026765452</v>
      </c>
      <c r="L239" s="304">
        <f t="shared" ca="1" si="87"/>
        <v>1341.0632927169663</v>
      </c>
      <c r="M239" s="306">
        <f t="shared" ca="1" si="103"/>
        <v>-0.95736554055722534</v>
      </c>
      <c r="N239" s="304">
        <f t="shared" ca="1" si="104"/>
        <v>-54.853004925189659</v>
      </c>
      <c r="P239" s="310">
        <f t="shared" ca="1" si="105"/>
        <v>23</v>
      </c>
      <c r="Q239" s="304">
        <f t="shared" ca="1" si="106"/>
        <v>0</v>
      </c>
      <c r="R239" s="306">
        <f t="shared" ca="1" si="107"/>
        <v>0</v>
      </c>
      <c r="S239" s="307">
        <f t="shared" ca="1" si="108"/>
        <v>5.0810000000000022</v>
      </c>
      <c r="T239" s="304">
        <f t="shared" ca="1" si="88"/>
        <v>49.844610000000024</v>
      </c>
      <c r="U239" s="311">
        <f t="shared" ca="1" si="89"/>
        <v>0</v>
      </c>
      <c r="V239" s="306">
        <f t="shared" ca="1" si="90"/>
        <v>1.0795738969301294</v>
      </c>
      <c r="W239" s="304">
        <f t="shared" ca="1" si="91"/>
        <v>3.8365827664231653</v>
      </c>
      <c r="Y239" s="314" t="str">
        <f t="shared" ca="1" si="109"/>
        <v/>
      </c>
      <c r="Z239" s="315" t="str">
        <f t="shared" ca="1" si="110"/>
        <v/>
      </c>
      <c r="AA239" s="316" t="str">
        <f t="shared" ca="1" si="111"/>
        <v/>
      </c>
      <c r="AC239" s="310" t="e">
        <f t="shared" ca="1" si="112"/>
        <v>#N/A</v>
      </c>
      <c r="AD239" s="323" t="e">
        <f t="shared" ca="1" si="113"/>
        <v>#N/A</v>
      </c>
      <c r="AE239" s="324" t="e">
        <f t="shared" ca="1" si="92"/>
        <v>#N/A</v>
      </c>
      <c r="AG239" s="306">
        <f t="shared" ca="1" si="114"/>
        <v>7.2012207398234542</v>
      </c>
      <c r="AH239" s="304">
        <f t="shared" ca="1" si="115"/>
        <v>-0.7230444137461044</v>
      </c>
    </row>
    <row r="240" spans="1:34" x14ac:dyDescent="0.2">
      <c r="A240" s="347">
        <f t="shared" ca="1" si="93"/>
        <v>0.1</v>
      </c>
      <c r="B240" s="304">
        <f t="shared" ca="1" si="94"/>
        <v>14.599999999999966</v>
      </c>
      <c r="D240" s="306">
        <f t="shared" ca="1" si="95"/>
        <v>-0.43468393667610905</v>
      </c>
      <c r="E240" s="307">
        <f t="shared" ca="1" si="96"/>
        <v>-9.1925844120028088</v>
      </c>
      <c r="F240" s="304">
        <f t="shared" ca="1" si="97"/>
        <v>9.2028559858666306</v>
      </c>
      <c r="G240" s="306">
        <f t="shared" ca="1" si="98"/>
        <v>19.541487318786675</v>
      </c>
      <c r="H240" s="307">
        <f t="shared" ca="1" si="99"/>
        <v>-28.737302603512909</v>
      </c>
      <c r="I240" s="304">
        <f t="shared" ca="1" si="100"/>
        <v>34.752011273538834</v>
      </c>
      <c r="J240" s="306">
        <f t="shared" ca="1" si="101"/>
        <v>455.43474952371832</v>
      </c>
      <c r="K240" s="307">
        <f t="shared" ca="1" si="102"/>
        <v>1259.2372353382539</v>
      </c>
      <c r="L240" s="304">
        <f t="shared" ca="1" si="87"/>
        <v>1339.0665502267095</v>
      </c>
      <c r="M240" s="306">
        <f t="shared" ca="1" si="103"/>
        <v>-0.97361677644971856</v>
      </c>
      <c r="N240" s="304">
        <f t="shared" ca="1" si="104"/>
        <v>-55.784132153701037</v>
      </c>
      <c r="P240" s="310">
        <f t="shared" ca="1" si="105"/>
        <v>23</v>
      </c>
      <c r="Q240" s="304">
        <f t="shared" ca="1" si="106"/>
        <v>0</v>
      </c>
      <c r="R240" s="306">
        <f t="shared" ca="1" si="107"/>
        <v>0</v>
      </c>
      <c r="S240" s="307">
        <f t="shared" ca="1" si="108"/>
        <v>5.0810000000000022</v>
      </c>
      <c r="T240" s="304">
        <f t="shared" ca="1" si="88"/>
        <v>49.844610000000024</v>
      </c>
      <c r="U240" s="311">
        <f t="shared" ca="1" si="89"/>
        <v>0</v>
      </c>
      <c r="V240" s="306">
        <f t="shared" ca="1" si="90"/>
        <v>1.0798804365638084</v>
      </c>
      <c r="W240" s="304">
        <f t="shared" ca="1" si="91"/>
        <v>4.0044142744015518</v>
      </c>
      <c r="Y240" s="314" t="str">
        <f t="shared" ca="1" si="109"/>
        <v/>
      </c>
      <c r="Z240" s="315" t="str">
        <f t="shared" ca="1" si="110"/>
        <v/>
      </c>
      <c r="AA240" s="316" t="str">
        <f t="shared" ca="1" si="111"/>
        <v/>
      </c>
      <c r="AC240" s="310" t="e">
        <f t="shared" ca="1" si="112"/>
        <v>#N/A</v>
      </c>
      <c r="AD240" s="323" t="e">
        <f t="shared" ca="1" si="113"/>
        <v>#N/A</v>
      </c>
      <c r="AE240" s="324" t="e">
        <f t="shared" ca="1" si="92"/>
        <v>#N/A</v>
      </c>
      <c r="AG240" s="306">
        <f t="shared" ca="1" si="114"/>
        <v>7.2663351478583582</v>
      </c>
      <c r="AH240" s="304">
        <f t="shared" ca="1" si="115"/>
        <v>-0.75508418941609201</v>
      </c>
    </row>
    <row r="241" spans="1:34" x14ac:dyDescent="0.2">
      <c r="A241" s="347">
        <f t="shared" ca="1" si="93"/>
        <v>0.1</v>
      </c>
      <c r="B241" s="304">
        <f t="shared" ca="1" si="94"/>
        <v>14.699999999999966</v>
      </c>
      <c r="D241" s="306">
        <f t="shared" ca="1" si="95"/>
        <v>-0.44316706428487262</v>
      </c>
      <c r="E241" s="307">
        <f t="shared" ca="1" si="96"/>
        <v>-9.1582877826796061</v>
      </c>
      <c r="F241" s="304">
        <f t="shared" ca="1" si="97"/>
        <v>9.1690038803157581</v>
      </c>
      <c r="G241" s="306">
        <f t="shared" ca="1" si="98"/>
        <v>19.49717061235819</v>
      </c>
      <c r="H241" s="307">
        <f t="shared" ca="1" si="99"/>
        <v>-29.65313138178087</v>
      </c>
      <c r="I241" s="304">
        <f t="shared" ca="1" si="100"/>
        <v>35.488700492305455</v>
      </c>
      <c r="J241" s="306">
        <f t="shared" ca="1" si="101"/>
        <v>457.38668242027558</v>
      </c>
      <c r="K241" s="307">
        <f t="shared" ca="1" si="102"/>
        <v>1256.3177136389893</v>
      </c>
      <c r="L241" s="304">
        <f t="shared" ca="1" si="87"/>
        <v>1336.9879486586719</v>
      </c>
      <c r="M241" s="306">
        <f t="shared" ca="1" si="103"/>
        <v>-0.98916118030417499</v>
      </c>
      <c r="N241" s="304">
        <f t="shared" ca="1" si="104"/>
        <v>-56.67476088960828</v>
      </c>
      <c r="P241" s="310">
        <f t="shared" ca="1" si="105"/>
        <v>23</v>
      </c>
      <c r="Q241" s="304">
        <f t="shared" ca="1" si="106"/>
        <v>0</v>
      </c>
      <c r="R241" s="306">
        <f t="shared" ca="1" si="107"/>
        <v>0</v>
      </c>
      <c r="S241" s="307">
        <f t="shared" ca="1" si="108"/>
        <v>5.0810000000000022</v>
      </c>
      <c r="T241" s="304">
        <f t="shared" ca="1" si="88"/>
        <v>49.844610000000024</v>
      </c>
      <c r="U241" s="311">
        <f t="shared" ca="1" si="89"/>
        <v>0</v>
      </c>
      <c r="V241" s="306">
        <f t="shared" ca="1" si="90"/>
        <v>1.0801970082550771</v>
      </c>
      <c r="W241" s="304">
        <f t="shared" ca="1" si="91"/>
        <v>4.1772128209571324</v>
      </c>
      <c r="Y241" s="314" t="str">
        <f t="shared" ca="1" si="109"/>
        <v/>
      </c>
      <c r="Z241" s="315" t="str">
        <f t="shared" ca="1" si="110"/>
        <v/>
      </c>
      <c r="AA241" s="316" t="str">
        <f t="shared" ca="1" si="111"/>
        <v/>
      </c>
      <c r="AC241" s="310" t="e">
        <f t="shared" ca="1" si="112"/>
        <v>#N/A</v>
      </c>
      <c r="AD241" s="323" t="e">
        <f t="shared" ca="1" si="113"/>
        <v>#N/A</v>
      </c>
      <c r="AE241" s="324" t="e">
        <f t="shared" ca="1" si="92"/>
        <v>#N/A</v>
      </c>
      <c r="AG241" s="306">
        <f t="shared" ca="1" si="114"/>
        <v>7.3240176452145187</v>
      </c>
      <c r="AH241" s="304">
        <f t="shared" ca="1" si="115"/>
        <v>-0.7881153856330545</v>
      </c>
    </row>
    <row r="242" spans="1:34" x14ac:dyDescent="0.2">
      <c r="A242" s="347">
        <f t="shared" ca="1" si="93"/>
        <v>0.1</v>
      </c>
      <c r="B242" s="304">
        <f t="shared" ca="1" si="94"/>
        <v>14.799999999999965</v>
      </c>
      <c r="D242" s="306">
        <f t="shared" ca="1" si="95"/>
        <v>-0.45166756323986273</v>
      </c>
      <c r="E242" s="307">
        <f t="shared" ca="1" si="96"/>
        <v>-9.1230614764610447</v>
      </c>
      <c r="F242" s="304">
        <f t="shared" ca="1" si="97"/>
        <v>9.134235287694894</v>
      </c>
      <c r="G242" s="306">
        <f t="shared" ca="1" si="98"/>
        <v>19.452003856034203</v>
      </c>
      <c r="H242" s="307">
        <f t="shared" ca="1" si="99"/>
        <v>-30.565437529426976</v>
      </c>
      <c r="I242" s="304">
        <f t="shared" ca="1" si="100"/>
        <v>36.230186659475997</v>
      </c>
      <c r="J242" s="306">
        <f t="shared" ca="1" si="101"/>
        <v>459.33414114369521</v>
      </c>
      <c r="K242" s="307">
        <f t="shared" ca="1" si="102"/>
        <v>1253.3067851934288</v>
      </c>
      <c r="L242" s="304">
        <f t="shared" ca="1" si="87"/>
        <v>1334.827985559227</v>
      </c>
      <c r="M242" s="306">
        <f t="shared" ca="1" si="103"/>
        <v>-1.0040375153073191</v>
      </c>
      <c r="N242" s="304">
        <f t="shared" ca="1" si="104"/>
        <v>-57.527112099911172</v>
      </c>
      <c r="P242" s="310">
        <f t="shared" ca="1" si="105"/>
        <v>23</v>
      </c>
      <c r="Q242" s="304">
        <f t="shared" ca="1" si="106"/>
        <v>0</v>
      </c>
      <c r="R242" s="306">
        <f t="shared" ca="1" si="107"/>
        <v>0</v>
      </c>
      <c r="S242" s="307">
        <f t="shared" ca="1" si="108"/>
        <v>5.0810000000000022</v>
      </c>
      <c r="T242" s="304">
        <f t="shared" ca="1" si="88"/>
        <v>49.844610000000024</v>
      </c>
      <c r="U242" s="311">
        <f t="shared" ca="1" si="89"/>
        <v>0</v>
      </c>
      <c r="V242" s="306">
        <f t="shared" ca="1" si="90"/>
        <v>1.0805235825296091</v>
      </c>
      <c r="W242" s="304">
        <f t="shared" ca="1" si="91"/>
        <v>4.3549064626209715</v>
      </c>
      <c r="Y242" s="314" t="str">
        <f t="shared" ca="1" si="109"/>
        <v/>
      </c>
      <c r="Z242" s="315" t="str">
        <f t="shared" ca="1" si="110"/>
        <v/>
      </c>
      <c r="AA242" s="316" t="str">
        <f t="shared" ca="1" si="111"/>
        <v/>
      </c>
      <c r="AC242" s="310" t="e">
        <f t="shared" ca="1" si="112"/>
        <v>#N/A</v>
      </c>
      <c r="AD242" s="323" t="e">
        <f t="shared" ca="1" si="113"/>
        <v>#N/A</v>
      </c>
      <c r="AE242" s="324" t="e">
        <f t="shared" ca="1" si="92"/>
        <v>#N/A</v>
      </c>
      <c r="AG242" s="306">
        <f t="shared" ca="1" si="114"/>
        <v>7.3747727415872246</v>
      </c>
      <c r="AH242" s="304">
        <f t="shared" ca="1" si="115"/>
        <v>-0.82212415291421581</v>
      </c>
    </row>
    <row r="243" spans="1:34" x14ac:dyDescent="0.2">
      <c r="A243" s="347">
        <f t="shared" ca="1" si="93"/>
        <v>0.1</v>
      </c>
      <c r="B243" s="304">
        <f t="shared" ca="1" si="94"/>
        <v>14.899999999999965</v>
      </c>
      <c r="D243" s="306">
        <f t="shared" ca="1" si="95"/>
        <v>-0.46017541424006275</v>
      </c>
      <c r="E243" s="307">
        <f t="shared" ca="1" si="96"/>
        <v>-9.0869144515581848</v>
      </c>
      <c r="F243" s="304">
        <f t="shared" ca="1" si="97"/>
        <v>9.0985589882029121</v>
      </c>
      <c r="G243" s="306">
        <f t="shared" ca="1" si="98"/>
        <v>19.405986314610196</v>
      </c>
      <c r="H243" s="307">
        <f t="shared" ca="1" si="99"/>
        <v>-31.474128974582793</v>
      </c>
      <c r="I243" s="304">
        <f t="shared" ca="1" si="100"/>
        <v>36.975844811870225</v>
      </c>
      <c r="J243" s="306">
        <f t="shared" ca="1" si="101"/>
        <v>461.27704065222741</v>
      </c>
      <c r="K243" s="307">
        <f t="shared" ca="1" si="102"/>
        <v>1250.2048068682284</v>
      </c>
      <c r="L243" s="304">
        <f t="shared" ca="1" si="87"/>
        <v>1332.5871706381167</v>
      </c>
      <c r="M243" s="306">
        <f t="shared" ca="1" si="103"/>
        <v>-1.0182824140065272</v>
      </c>
      <c r="N243" s="304">
        <f t="shared" ca="1" si="104"/>
        <v>-58.343284674967194</v>
      </c>
      <c r="P243" s="310">
        <f t="shared" ca="1" si="105"/>
        <v>23</v>
      </c>
      <c r="Q243" s="304">
        <f t="shared" ca="1" si="106"/>
        <v>0</v>
      </c>
      <c r="R243" s="306">
        <f t="shared" ca="1" si="107"/>
        <v>0</v>
      </c>
      <c r="S243" s="307">
        <f t="shared" ca="1" si="108"/>
        <v>5.0810000000000022</v>
      </c>
      <c r="T243" s="304">
        <f t="shared" ca="1" si="88"/>
        <v>49.844610000000024</v>
      </c>
      <c r="U243" s="311">
        <f t="shared" ca="1" si="89"/>
        <v>0</v>
      </c>
      <c r="V243" s="306">
        <f t="shared" ca="1" si="90"/>
        <v>1.0808601291298063</v>
      </c>
      <c r="W243" s="304">
        <f t="shared" ca="1" si="91"/>
        <v>4.5374217250834921</v>
      </c>
      <c r="Y243" s="314" t="str">
        <f t="shared" ca="1" si="109"/>
        <v/>
      </c>
      <c r="Z243" s="315" t="str">
        <f t="shared" ca="1" si="110"/>
        <v/>
      </c>
      <c r="AA243" s="316" t="str">
        <f t="shared" ca="1" si="111"/>
        <v/>
      </c>
      <c r="AC243" s="310" t="e">
        <f t="shared" ca="1" si="112"/>
        <v>#N/A</v>
      </c>
      <c r="AD243" s="323" t="e">
        <f t="shared" ca="1" si="113"/>
        <v>#N/A</v>
      </c>
      <c r="AE243" s="324" t="e">
        <f t="shared" ca="1" si="92"/>
        <v>#N/A</v>
      </c>
      <c r="AG243" s="306">
        <f t="shared" ca="1" si="114"/>
        <v>7.4190669951129271</v>
      </c>
      <c r="AH243" s="304">
        <f t="shared" ca="1" si="115"/>
        <v>-0.85709633194665802</v>
      </c>
    </row>
    <row r="244" spans="1:34" x14ac:dyDescent="0.2">
      <c r="A244" s="347">
        <f t="shared" ca="1" si="93"/>
        <v>0.1</v>
      </c>
      <c r="B244" s="304">
        <f t="shared" ca="1" si="94"/>
        <v>14.999999999999964</v>
      </c>
      <c r="D244" s="306">
        <f t="shared" ca="1" si="95"/>
        <v>-0.46868123600635136</v>
      </c>
      <c r="E244" s="307">
        <f t="shared" ca="1" si="96"/>
        <v>-9.0498565354586002</v>
      </c>
      <c r="F244" s="304">
        <f t="shared" ca="1" si="97"/>
        <v>9.0619846288419161</v>
      </c>
      <c r="G244" s="306">
        <f t="shared" ca="1" si="98"/>
        <v>19.359118191009561</v>
      </c>
      <c r="H244" s="307">
        <f t="shared" ca="1" si="99"/>
        <v>-32.379114628128654</v>
      </c>
      <c r="I244" s="304">
        <f t="shared" ca="1" si="100"/>
        <v>37.725091401280558</v>
      </c>
      <c r="J244" s="306">
        <f t="shared" ca="1" si="101"/>
        <v>463.21529587750842</v>
      </c>
      <c r="K244" s="307">
        <f t="shared" ca="1" si="102"/>
        <v>1247.0121446880928</v>
      </c>
      <c r="L244" s="304">
        <f t="shared" ca="1" si="87"/>
        <v>1330.2660257762298</v>
      </c>
      <c r="M244" s="306">
        <f t="shared" ca="1" si="103"/>
        <v>-1.031930438861639</v>
      </c>
      <c r="N244" s="304">
        <f t="shared" ca="1" si="104"/>
        <v>-59.125258897854749</v>
      </c>
      <c r="P244" s="310">
        <f t="shared" ca="1" si="105"/>
        <v>23</v>
      </c>
      <c r="Q244" s="304">
        <f t="shared" ca="1" si="106"/>
        <v>0</v>
      </c>
      <c r="R244" s="306">
        <f t="shared" ca="1" si="107"/>
        <v>0</v>
      </c>
      <c r="S244" s="307">
        <f t="shared" ca="1" si="108"/>
        <v>5.0810000000000022</v>
      </c>
      <c r="T244" s="304">
        <f t="shared" ca="1" si="88"/>
        <v>49.844610000000024</v>
      </c>
      <c r="U244" s="311">
        <f t="shared" ca="1" si="89"/>
        <v>0</v>
      </c>
      <c r="V244" s="306">
        <f t="shared" ca="1" si="90"/>
        <v>1.0812066170207542</v>
      </c>
      <c r="W244" s="304">
        <f t="shared" ca="1" si="91"/>
        <v>4.7246836490717801</v>
      </c>
      <c r="Y244" s="314" t="str">
        <f t="shared" ca="1" si="109"/>
        <v/>
      </c>
      <c r="Z244" s="315" t="str">
        <f t="shared" ca="1" si="110"/>
        <v/>
      </c>
      <c r="AA244" s="316" t="str">
        <f t="shared" ca="1" si="111"/>
        <v/>
      </c>
      <c r="AC244" s="310">
        <f t="shared" ca="1" si="112"/>
        <v>14.999999999999964</v>
      </c>
      <c r="AD244" s="323">
        <f t="shared" ca="1" si="113"/>
        <v>463.21529587750842</v>
      </c>
      <c r="AE244" s="324" t="e">
        <f t="shared" ca="1" si="92"/>
        <v>#N/A</v>
      </c>
      <c r="AG244" s="306">
        <f t="shared" ca="1" si="114"/>
        <v>7.4573314429889912</v>
      </c>
      <c r="AH244" s="304">
        <f t="shared" ca="1" si="115"/>
        <v>-0.89301746213018895</v>
      </c>
    </row>
    <row r="245" spans="1:34" x14ac:dyDescent="0.2">
      <c r="A245" s="347">
        <f t="shared" ca="1" si="93"/>
        <v>0.1</v>
      </c>
      <c r="B245" s="304">
        <f t="shared" ca="1" si="94"/>
        <v>15.099999999999964</v>
      </c>
      <c r="D245" s="306">
        <f t="shared" ca="1" si="95"/>
        <v>-0.47717623966696726</v>
      </c>
      <c r="E245" s="307">
        <f t="shared" ca="1" si="96"/>
        <v>-9.0118983504542367</v>
      </c>
      <c r="F245" s="304">
        <f t="shared" ca="1" si="97"/>
        <v>9.0245226490170936</v>
      </c>
      <c r="G245" s="306">
        <f t="shared" ca="1" si="98"/>
        <v>19.311400567042863</v>
      </c>
      <c r="H245" s="307">
        <f t="shared" ca="1" si="99"/>
        <v>-33.280304463174076</v>
      </c>
      <c r="I245" s="304">
        <f t="shared" ca="1" si="100"/>
        <v>38.47738110919645</v>
      </c>
      <c r="J245" s="306">
        <f t="shared" ca="1" si="101"/>
        <v>465.14882181541105</v>
      </c>
      <c r="K245" s="307">
        <f t="shared" ca="1" si="102"/>
        <v>1243.7291737335277</v>
      </c>
      <c r="L245" s="304">
        <f t="shared" ca="1" si="87"/>
        <v>1327.8650850263925</v>
      </c>
      <c r="M245" s="306">
        <f t="shared" ca="1" si="103"/>
        <v>-1.0450141565253019</v>
      </c>
      <c r="N245" s="304">
        <f t="shared" ca="1" si="104"/>
        <v>-59.874900700323401</v>
      </c>
      <c r="P245" s="310">
        <f t="shared" ca="1" si="105"/>
        <v>23</v>
      </c>
      <c r="Q245" s="304">
        <f t="shared" ca="1" si="106"/>
        <v>0</v>
      </c>
      <c r="R245" s="306">
        <f t="shared" ca="1" si="107"/>
        <v>0</v>
      </c>
      <c r="S245" s="307">
        <f t="shared" ca="1" si="108"/>
        <v>5.0810000000000022</v>
      </c>
      <c r="T245" s="304">
        <f t="shared" ca="1" si="88"/>
        <v>49.844610000000024</v>
      </c>
      <c r="U245" s="311">
        <f t="shared" ca="1" si="89"/>
        <v>0</v>
      </c>
      <c r="V245" s="306">
        <f t="shared" ca="1" si="90"/>
        <v>1.0815630143969859</v>
      </c>
      <c r="W245" s="304">
        <f t="shared" ca="1" si="91"/>
        <v>4.9166158384482568</v>
      </c>
      <c r="Y245" s="314" t="str">
        <f t="shared" ca="1" si="109"/>
        <v/>
      </c>
      <c r="Z245" s="315" t="str">
        <f t="shared" ca="1" si="110"/>
        <v/>
      </c>
      <c r="AA245" s="316" t="str">
        <f t="shared" ca="1" si="111"/>
        <v/>
      </c>
      <c r="AC245" s="310" t="e">
        <f t="shared" ca="1" si="112"/>
        <v>#N/A</v>
      </c>
      <c r="AD245" s="323" t="e">
        <f t="shared" ca="1" si="113"/>
        <v>#N/A</v>
      </c>
      <c r="AE245" s="324" t="e">
        <f t="shared" ca="1" si="92"/>
        <v>#N/A</v>
      </c>
      <c r="AG245" s="306">
        <f t="shared" ca="1" si="114"/>
        <v>7.4899640528148757</v>
      </c>
      <c r="AH245" s="304">
        <f t="shared" ca="1" si="115"/>
        <v>-0.92987279060652983</v>
      </c>
    </row>
    <row r="246" spans="1:34" x14ac:dyDescent="0.2">
      <c r="A246" s="347">
        <f t="shared" ca="1" si="93"/>
        <v>0.1</v>
      </c>
      <c r="B246" s="304">
        <f t="shared" ca="1" si="94"/>
        <v>15.199999999999964</v>
      </c>
      <c r="D246" s="306">
        <f t="shared" ca="1" si="95"/>
        <v>-0.48565218646205599</v>
      </c>
      <c r="E246" s="307">
        <f t="shared" ca="1" si="96"/>
        <v>-8.9730512467207149</v>
      </c>
      <c r="F246" s="304">
        <f t="shared" ca="1" si="97"/>
        <v>8.9861842136966867</v>
      </c>
      <c r="G246" s="306">
        <f t="shared" ca="1" si="98"/>
        <v>19.262835348396656</v>
      </c>
      <c r="H246" s="307">
        <f t="shared" ca="1" si="99"/>
        <v>-34.177609587846149</v>
      </c>
      <c r="I246" s="304">
        <f t="shared" ca="1" si="100"/>
        <v>39.232203899330877</v>
      </c>
      <c r="J246" s="306">
        <f t="shared" ca="1" si="101"/>
        <v>467.07753361118301</v>
      </c>
      <c r="K246" s="307">
        <f t="shared" ca="1" si="102"/>
        <v>1240.3562780309767</v>
      </c>
      <c r="L246" s="304">
        <f t="shared" ca="1" si="87"/>
        <v>1325.3848946080393</v>
      </c>
      <c r="M246" s="306">
        <f t="shared" ca="1" si="103"/>
        <v>-1.057564221367852</v>
      </c>
      <c r="N246" s="304">
        <f t="shared" ca="1" si="104"/>
        <v>-60.593966448417035</v>
      </c>
      <c r="P246" s="310">
        <f t="shared" ca="1" si="105"/>
        <v>23</v>
      </c>
      <c r="Q246" s="304">
        <f t="shared" ca="1" si="106"/>
        <v>0</v>
      </c>
      <c r="R246" s="306">
        <f t="shared" ca="1" si="107"/>
        <v>0</v>
      </c>
      <c r="S246" s="307">
        <f t="shared" ca="1" si="108"/>
        <v>5.0810000000000022</v>
      </c>
      <c r="T246" s="304">
        <f t="shared" ca="1" si="88"/>
        <v>49.844610000000024</v>
      </c>
      <c r="U246" s="311">
        <f t="shared" ca="1" si="89"/>
        <v>0</v>
      </c>
      <c r="V246" s="306">
        <f t="shared" ca="1" si="90"/>
        <v>1.0819292886899916</v>
      </c>
      <c r="W246" s="304">
        <f t="shared" ca="1" si="91"/>
        <v>5.1131405103018244</v>
      </c>
      <c r="Y246" s="314" t="str">
        <f t="shared" ca="1" si="109"/>
        <v/>
      </c>
      <c r="Z246" s="315" t="str">
        <f t="shared" ca="1" si="110"/>
        <v/>
      </c>
      <c r="AA246" s="316" t="str">
        <f t="shared" ca="1" si="111"/>
        <v/>
      </c>
      <c r="AC246" s="310" t="e">
        <f t="shared" ca="1" si="112"/>
        <v>#N/A</v>
      </c>
      <c r="AD246" s="323" t="e">
        <f t="shared" ca="1" si="113"/>
        <v>#N/A</v>
      </c>
      <c r="AE246" s="324" t="e">
        <f t="shared" ca="1" si="92"/>
        <v>#N/A</v>
      </c>
      <c r="AG246" s="306">
        <f t="shared" ca="1" si="114"/>
        <v>7.5173321366294186</v>
      </c>
      <c r="AH246" s="304">
        <f t="shared" ca="1" si="115"/>
        <v>-0.9676472817256947</v>
      </c>
    </row>
    <row r="247" spans="1:34" x14ac:dyDescent="0.2">
      <c r="A247" s="347">
        <f t="shared" ca="1" si="93"/>
        <v>0.1</v>
      </c>
      <c r="B247" s="304">
        <f t="shared" ca="1" si="94"/>
        <v>15.299999999999963</v>
      </c>
      <c r="D247" s="306">
        <f t="shared" ca="1" si="95"/>
        <v>-0.49410134866943495</v>
      </c>
      <c r="E247" s="307">
        <f t="shared" ca="1" si="96"/>
        <v>-8.9333272420065732</v>
      </c>
      <c r="F247" s="304">
        <f t="shared" ca="1" si="97"/>
        <v>8.9469811531898138</v>
      </c>
      <c r="G247" s="306">
        <f t="shared" ca="1" si="98"/>
        <v>19.213425213529714</v>
      </c>
      <c r="H247" s="307">
        <f t="shared" ca="1" si="99"/>
        <v>-35.070942312046803</v>
      </c>
      <c r="I247" s="304">
        <f t="shared" ca="1" si="100"/>
        <v>39.989082298682654</v>
      </c>
      <c r="J247" s="306">
        <f t="shared" ca="1" si="101"/>
        <v>469.00134663927935</v>
      </c>
      <c r="K247" s="307">
        <f t="shared" ca="1" si="102"/>
        <v>1236.8938504359821</v>
      </c>
      <c r="L247" s="304">
        <f t="shared" ca="1" si="87"/>
        <v>1322.826012896559</v>
      </c>
      <c r="M247" s="306">
        <f t="shared" ca="1" si="103"/>
        <v>-1.0696094647144734</v>
      </c>
      <c r="N247" s="304">
        <f t="shared" ca="1" si="104"/>
        <v>-61.284108055386476</v>
      </c>
      <c r="P247" s="310">
        <f t="shared" ca="1" si="105"/>
        <v>23</v>
      </c>
      <c r="Q247" s="304">
        <f t="shared" ca="1" si="106"/>
        <v>0</v>
      </c>
      <c r="R247" s="306">
        <f t="shared" ca="1" si="107"/>
        <v>0</v>
      </c>
      <c r="S247" s="307">
        <f t="shared" ca="1" si="108"/>
        <v>5.0810000000000022</v>
      </c>
      <c r="T247" s="304">
        <f t="shared" ca="1" si="88"/>
        <v>49.844610000000024</v>
      </c>
      <c r="U247" s="311">
        <f t="shared" ca="1" si="89"/>
        <v>0</v>
      </c>
      <c r="V247" s="306">
        <f t="shared" ca="1" si="90"/>
        <v>1.082305406576398</v>
      </c>
      <c r="W247" s="304">
        <f t="shared" ca="1" si="91"/>
        <v>5.3141785468206937</v>
      </c>
      <c r="Y247" s="314" t="str">
        <f t="shared" ca="1" si="109"/>
        <v/>
      </c>
      <c r="Z247" s="315" t="str">
        <f t="shared" ca="1" si="110"/>
        <v/>
      </c>
      <c r="AA247" s="316" t="str">
        <f t="shared" ca="1" si="111"/>
        <v/>
      </c>
      <c r="AC247" s="310" t="e">
        <f t="shared" ca="1" si="112"/>
        <v>#N/A</v>
      </c>
      <c r="AD247" s="323" t="e">
        <f t="shared" ca="1" si="113"/>
        <v>#N/A</v>
      </c>
      <c r="AE247" s="324" t="e">
        <f t="shared" ca="1" si="92"/>
        <v>#N/A</v>
      </c>
      <c r="AG247" s="306">
        <f t="shared" ca="1" si="114"/>
        <v>7.5397746869371272</v>
      </c>
      <c r="AH247" s="304">
        <f t="shared" ca="1" si="115"/>
        <v>-1.0063256269045113</v>
      </c>
    </row>
    <row r="248" spans="1:34" x14ac:dyDescent="0.2">
      <c r="A248" s="347">
        <f t="shared" ca="1" si="93"/>
        <v>0.1</v>
      </c>
      <c r="B248" s="304">
        <f t="shared" ca="1" si="94"/>
        <v>15.399999999999963</v>
      </c>
      <c r="D248" s="306">
        <f t="shared" ca="1" si="95"/>
        <v>-0.5025164736115878</v>
      </c>
      <c r="E248" s="307">
        <f t="shared" ca="1" si="96"/>
        <v>-8.8927389671012484</v>
      </c>
      <c r="F248" s="304">
        <f t="shared" ca="1" si="97"/>
        <v>8.9069259087101429</v>
      </c>
      <c r="G248" s="306">
        <f t="shared" ca="1" si="98"/>
        <v>19.163173566168556</v>
      </c>
      <c r="H248" s="307">
        <f t="shared" ca="1" si="99"/>
        <v>-35.960216208756925</v>
      </c>
      <c r="I248" s="304">
        <f t="shared" ca="1" si="100"/>
        <v>40.747568895673346</v>
      </c>
      <c r="J248" s="306">
        <f t="shared" ca="1" si="101"/>
        <v>470.92017657826426</v>
      </c>
      <c r="K248" s="307">
        <f t="shared" ca="1" si="102"/>
        <v>1233.3422925099419</v>
      </c>
      <c r="L248" s="304">
        <f t="shared" ca="1" si="87"/>
        <v>1320.1890104080487</v>
      </c>
      <c r="M248" s="306">
        <f t="shared" ca="1" si="103"/>
        <v>-1.081176987045033</v>
      </c>
      <c r="N248" s="304">
        <f t="shared" ca="1" si="104"/>
        <v>-61.946878264350872</v>
      </c>
      <c r="P248" s="310">
        <f t="shared" ca="1" si="105"/>
        <v>23</v>
      </c>
      <c r="Q248" s="304">
        <f t="shared" ca="1" si="106"/>
        <v>0</v>
      </c>
      <c r="R248" s="306">
        <f t="shared" ca="1" si="107"/>
        <v>0</v>
      </c>
      <c r="S248" s="307">
        <f t="shared" ca="1" si="108"/>
        <v>5.0810000000000022</v>
      </c>
      <c r="T248" s="304">
        <f t="shared" ca="1" si="88"/>
        <v>49.844610000000024</v>
      </c>
      <c r="U248" s="311">
        <f t="shared" ca="1" si="89"/>
        <v>0</v>
      </c>
      <c r="V248" s="306">
        <f t="shared" ca="1" si="90"/>
        <v>1.0826913339867716</v>
      </c>
      <c r="W248" s="304">
        <f t="shared" ca="1" si="91"/>
        <v>5.5196495487522643</v>
      </c>
      <c r="Y248" s="314" t="str">
        <f t="shared" ca="1" si="109"/>
        <v/>
      </c>
      <c r="Z248" s="315" t="str">
        <f t="shared" ca="1" si="110"/>
        <v/>
      </c>
      <c r="AA248" s="316" t="str">
        <f t="shared" ca="1" si="111"/>
        <v/>
      </c>
      <c r="AC248" s="310" t="e">
        <f t="shared" ca="1" si="112"/>
        <v>#N/A</v>
      </c>
      <c r="AD248" s="323" t="e">
        <f t="shared" ca="1" si="113"/>
        <v>#N/A</v>
      </c>
      <c r="AE248" s="324" t="e">
        <f t="shared" ca="1" si="92"/>
        <v>#N/A</v>
      </c>
      <c r="AG248" s="306">
        <f t="shared" ca="1" si="114"/>
        <v>7.5576046074193526</v>
      </c>
      <c r="AH248" s="304">
        <f t="shared" ca="1" si="115"/>
        <v>-1.0458922548357983</v>
      </c>
    </row>
    <row r="249" spans="1:34" x14ac:dyDescent="0.2">
      <c r="A249" s="347">
        <f t="shared" ca="1" si="93"/>
        <v>0.1</v>
      </c>
      <c r="B249" s="304">
        <f t="shared" ca="1" si="94"/>
        <v>15.499999999999963</v>
      </c>
      <c r="D249" s="306">
        <f t="shared" ca="1" si="95"/>
        <v>-0.51089075057714251</v>
      </c>
      <c r="E249" s="307">
        <f t="shared" ca="1" si="96"/>
        <v>-8.8512996163515236</v>
      </c>
      <c r="F249" s="304">
        <f t="shared" ca="1" si="97"/>
        <v>8.866031482994515</v>
      </c>
      <c r="G249" s="306">
        <f t="shared" ca="1" si="98"/>
        <v>19.112084491110842</v>
      </c>
      <c r="H249" s="307">
        <f t="shared" ca="1" si="99"/>
        <v>-36.845346170392077</v>
      </c>
      <c r="I249" s="304">
        <f t="shared" ca="1" si="100"/>
        <v>41.507244042593165</v>
      </c>
      <c r="J249" s="306">
        <f t="shared" ca="1" si="101"/>
        <v>472.83393948112825</v>
      </c>
      <c r="K249" s="307">
        <f t="shared" ca="1" si="102"/>
        <v>1229.7020143909845</v>
      </c>
      <c r="L249" s="304">
        <f t="shared" ca="1" si="87"/>
        <v>1317.4744697801505</v>
      </c>
      <c r="M249" s="306">
        <f t="shared" ca="1" si="103"/>
        <v>-1.0922922510449979</v>
      </c>
      <c r="N249" s="304">
        <f t="shared" ca="1" si="104"/>
        <v>-62.583735979722569</v>
      </c>
      <c r="P249" s="310">
        <f t="shared" ca="1" si="105"/>
        <v>23</v>
      </c>
      <c r="Q249" s="304">
        <f t="shared" ca="1" si="106"/>
        <v>0</v>
      </c>
      <c r="R249" s="306">
        <f t="shared" ca="1" si="107"/>
        <v>0</v>
      </c>
      <c r="S249" s="307">
        <f t="shared" ca="1" si="108"/>
        <v>5.0810000000000022</v>
      </c>
      <c r="T249" s="304">
        <f t="shared" ca="1" si="88"/>
        <v>49.844610000000024</v>
      </c>
      <c r="U249" s="311">
        <f t="shared" ca="1" si="89"/>
        <v>0</v>
      </c>
      <c r="V249" s="306">
        <f t="shared" ca="1" si="90"/>
        <v>1.0830870361149845</v>
      </c>
      <c r="W249" s="304">
        <f t="shared" ca="1" si="91"/>
        <v>5.7294718902694743</v>
      </c>
      <c r="Y249" s="314" t="str">
        <f t="shared" ca="1" si="109"/>
        <v/>
      </c>
      <c r="Z249" s="315" t="str">
        <f t="shared" ca="1" si="110"/>
        <v/>
      </c>
      <c r="AA249" s="316" t="str">
        <f t="shared" ca="1" si="111"/>
        <v/>
      </c>
      <c r="AC249" s="310" t="e">
        <f t="shared" ca="1" si="112"/>
        <v>#N/A</v>
      </c>
      <c r="AD249" s="323" t="e">
        <f t="shared" ca="1" si="113"/>
        <v>#N/A</v>
      </c>
      <c r="AE249" s="324" t="e">
        <f t="shared" ca="1" si="92"/>
        <v>#N/A</v>
      </c>
      <c r="AG249" s="306">
        <f t="shared" ca="1" si="114"/>
        <v>7.5711108212540683</v>
      </c>
      <c r="AH249" s="304">
        <f t="shared" ca="1" si="115"/>
        <v>-1.0863313420098921</v>
      </c>
    </row>
    <row r="250" spans="1:34" x14ac:dyDescent="0.2">
      <c r="A250" s="347">
        <f t="shared" ca="1" si="93"/>
        <v>0.1</v>
      </c>
      <c r="B250" s="304">
        <f t="shared" ca="1" si="94"/>
        <v>15.599999999999962</v>
      </c>
      <c r="D250" s="306">
        <f t="shared" ca="1" si="95"/>
        <v>-0.51921778047484823</v>
      </c>
      <c r="E250" s="307">
        <f t="shared" ca="1" si="96"/>
        <v>-8.8090229025872997</v>
      </c>
      <c r="F250" s="304">
        <f t="shared" ca="1" si="97"/>
        <v>8.8243113953366805</v>
      </c>
      <c r="G250" s="306">
        <f t="shared" ca="1" si="98"/>
        <v>19.060162713063356</v>
      </c>
      <c r="H250" s="307">
        <f t="shared" ca="1" si="99"/>
        <v>-37.726248460650808</v>
      </c>
      <c r="I250" s="304">
        <f t="shared" ca="1" si="100"/>
        <v>42.267713748950371</v>
      </c>
      <c r="J250" s="306">
        <f t="shared" ca="1" si="101"/>
        <v>474.74255184133699</v>
      </c>
      <c r="K250" s="307">
        <f t="shared" ca="1" si="102"/>
        <v>1225.9734346594323</v>
      </c>
      <c r="L250" s="304">
        <f t="shared" ca="1" si="87"/>
        <v>1314.682985749595</v>
      </c>
      <c r="M250" s="306">
        <f t="shared" ca="1" si="103"/>
        <v>-1.1029791739117245</v>
      </c>
      <c r="N250" s="304">
        <f t="shared" ca="1" si="104"/>
        <v>-63.196051555967848</v>
      </c>
      <c r="P250" s="310">
        <f t="shared" ca="1" si="105"/>
        <v>23</v>
      </c>
      <c r="Q250" s="304">
        <f t="shared" ca="1" si="106"/>
        <v>0</v>
      </c>
      <c r="R250" s="306">
        <f t="shared" ca="1" si="107"/>
        <v>0</v>
      </c>
      <c r="S250" s="307">
        <f t="shared" ca="1" si="108"/>
        <v>5.0810000000000022</v>
      </c>
      <c r="T250" s="304">
        <f t="shared" ca="1" si="88"/>
        <v>49.844610000000024</v>
      </c>
      <c r="U250" s="311">
        <f t="shared" ca="1" si="89"/>
        <v>0</v>
      </c>
      <c r="V250" s="306">
        <f t="shared" ca="1" si="90"/>
        <v>1.0834924774281005</v>
      </c>
      <c r="W250" s="304">
        <f t="shared" ca="1" si="91"/>
        <v>5.9435627750755806</v>
      </c>
      <c r="Y250" s="314" t="str">
        <f t="shared" ca="1" si="109"/>
        <v/>
      </c>
      <c r="Z250" s="315" t="str">
        <f t="shared" ca="1" si="110"/>
        <v/>
      </c>
      <c r="AA250" s="316" t="str">
        <f t="shared" ca="1" si="111"/>
        <v/>
      </c>
      <c r="AC250" s="310" t="e">
        <f t="shared" ca="1" si="112"/>
        <v>#N/A</v>
      </c>
      <c r="AD250" s="323" t="e">
        <f t="shared" ca="1" si="113"/>
        <v>#N/A</v>
      </c>
      <c r="AE250" s="324" t="e">
        <f t="shared" ca="1" si="92"/>
        <v>#N/A</v>
      </c>
      <c r="AG250" s="306">
        <f t="shared" ca="1" si="114"/>
        <v>7.5805602476555345</v>
      </c>
      <c r="AH250" s="304">
        <f t="shared" ca="1" si="115"/>
        <v>-1.127626823512984</v>
      </c>
    </row>
    <row r="251" spans="1:34" x14ac:dyDescent="0.2">
      <c r="A251" s="347">
        <f t="shared" ca="1" si="93"/>
        <v>0.1</v>
      </c>
      <c r="B251" s="304">
        <f t="shared" ca="1" si="94"/>
        <v>15.699999999999962</v>
      </c>
      <c r="D251" s="306">
        <f t="shared" ca="1" si="95"/>
        <v>-0.52749154803142595</v>
      </c>
      <c r="E251" s="307">
        <f t="shared" ca="1" si="96"/>
        <v>-8.7659230158991388</v>
      </c>
      <c r="F251" s="304">
        <f t="shared" ca="1" si="97"/>
        <v>8.781779640478053</v>
      </c>
      <c r="G251" s="306">
        <f t="shared" ca="1" si="98"/>
        <v>19.007413558260215</v>
      </c>
      <c r="H251" s="307">
        <f t="shared" ca="1" si="99"/>
        <v>-38.602840762240724</v>
      </c>
      <c r="I251" s="304">
        <f t="shared" ca="1" si="100"/>
        <v>43.028607752164703</v>
      </c>
      <c r="J251" s="306">
        <f t="shared" ca="1" si="101"/>
        <v>476.64593065490317</v>
      </c>
      <c r="K251" s="307">
        <f t="shared" ca="1" si="102"/>
        <v>1222.1569801982878</v>
      </c>
      <c r="L251" s="304">
        <f t="shared" ca="1" si="87"/>
        <v>1311.8151651270375</v>
      </c>
      <c r="M251" s="306">
        <f t="shared" ca="1" si="103"/>
        <v>-1.1132602177343214</v>
      </c>
      <c r="N251" s="304">
        <f t="shared" ca="1" si="104"/>
        <v>-63.785111975991697</v>
      </c>
      <c r="P251" s="310">
        <f t="shared" ca="1" si="105"/>
        <v>23</v>
      </c>
      <c r="Q251" s="304">
        <f t="shared" ca="1" si="106"/>
        <v>0</v>
      </c>
      <c r="R251" s="306">
        <f t="shared" ca="1" si="107"/>
        <v>0</v>
      </c>
      <c r="S251" s="307">
        <f t="shared" ca="1" si="108"/>
        <v>5.0810000000000022</v>
      </c>
      <c r="T251" s="304">
        <f t="shared" ca="1" si="88"/>
        <v>49.844610000000024</v>
      </c>
      <c r="U251" s="311">
        <f t="shared" ca="1" si="89"/>
        <v>0</v>
      </c>
      <c r="V251" s="306">
        <f t="shared" ca="1" si="90"/>
        <v>1.0839076216767376</v>
      </c>
      <c r="W251" s="304">
        <f t="shared" ca="1" si="91"/>
        <v>6.1618382935903471</v>
      </c>
      <c r="Y251" s="314" t="str">
        <f t="shared" ca="1" si="109"/>
        <v/>
      </c>
      <c r="Z251" s="315" t="str">
        <f t="shared" ca="1" si="110"/>
        <v/>
      </c>
      <c r="AA251" s="316" t="str">
        <f t="shared" ca="1" si="111"/>
        <v/>
      </c>
      <c r="AC251" s="310" t="e">
        <f t="shared" ca="1" si="112"/>
        <v>#N/A</v>
      </c>
      <c r="AD251" s="323" t="e">
        <f t="shared" ca="1" si="113"/>
        <v>#N/A</v>
      </c>
      <c r="AE251" s="324" t="e">
        <f t="shared" ca="1" si="92"/>
        <v>#N/A</v>
      </c>
      <c r="AG251" s="306">
        <f t="shared" ca="1" si="114"/>
        <v>7.5861996429240612</v>
      </c>
      <c r="AH251" s="304">
        <f t="shared" ca="1" si="115"/>
        <v>-1.1697624040691947</v>
      </c>
    </row>
    <row r="252" spans="1:34" x14ac:dyDescent="0.2">
      <c r="A252" s="347">
        <f t="shared" ca="1" si="93"/>
        <v>0.1</v>
      </c>
      <c r="B252" s="304">
        <f t="shared" ca="1" si="94"/>
        <v>15.799999999999962</v>
      </c>
      <c r="D252" s="306">
        <f t="shared" ca="1" si="95"/>
        <v>-0.5357063963442299</v>
      </c>
      <c r="E252" s="307">
        <f t="shared" ca="1" si="96"/>
        <v>-8.7220145857823397</v>
      </c>
      <c r="F252" s="304">
        <f t="shared" ca="1" si="97"/>
        <v>8.7384506508696376</v>
      </c>
      <c r="G252" s="306">
        <f t="shared" ca="1" si="98"/>
        <v>18.953842918625792</v>
      </c>
      <c r="H252" s="307">
        <f t="shared" ca="1" si="99"/>
        <v>-39.475042220818956</v>
      </c>
      <c r="I252" s="304">
        <f t="shared" ca="1" si="100"/>
        <v>43.789577752238948</v>
      </c>
      <c r="J252" s="306">
        <f t="shared" ca="1" si="101"/>
        <v>478.5439934787475</v>
      </c>
      <c r="K252" s="307">
        <f t="shared" ca="1" si="102"/>
        <v>1218.2530860491347</v>
      </c>
      <c r="L252" s="304">
        <f t="shared" ca="1" si="87"/>
        <v>1308.8716267697257</v>
      </c>
      <c r="M252" s="306">
        <f t="shared" ca="1" si="103"/>
        <v>-1.1231564770948328</v>
      </c>
      <c r="N252" s="304">
        <f t="shared" ca="1" si="104"/>
        <v>-64.352125870315831</v>
      </c>
      <c r="P252" s="310">
        <f t="shared" ca="1" si="105"/>
        <v>23</v>
      </c>
      <c r="Q252" s="304">
        <f t="shared" ca="1" si="106"/>
        <v>0</v>
      </c>
      <c r="R252" s="306">
        <f t="shared" ca="1" si="107"/>
        <v>0</v>
      </c>
      <c r="S252" s="307">
        <f t="shared" ca="1" si="108"/>
        <v>5.0810000000000022</v>
      </c>
      <c r="T252" s="304">
        <f t="shared" ca="1" si="88"/>
        <v>49.844610000000024</v>
      </c>
      <c r="U252" s="311">
        <f t="shared" ca="1" si="89"/>
        <v>0</v>
      </c>
      <c r="V252" s="306">
        <f t="shared" ca="1" si="90"/>
        <v>1.0843324319058663</v>
      </c>
      <c r="W252" s="304">
        <f t="shared" ca="1" si="91"/>
        <v>6.3842134810704581</v>
      </c>
      <c r="Y252" s="314" t="str">
        <f t="shared" ca="1" si="109"/>
        <v/>
      </c>
      <c r="Z252" s="315" t="str">
        <f t="shared" ca="1" si="110"/>
        <v/>
      </c>
      <c r="AA252" s="316" t="str">
        <f t="shared" ca="1" si="111"/>
        <v/>
      </c>
      <c r="AC252" s="310" t="e">
        <f t="shared" ca="1" si="112"/>
        <v>#N/A</v>
      </c>
      <c r="AD252" s="323" t="e">
        <f t="shared" ca="1" si="113"/>
        <v>#N/A</v>
      </c>
      <c r="AE252" s="324" t="e">
        <f t="shared" ca="1" si="92"/>
        <v>#N/A</v>
      </c>
      <c r="AG252" s="306">
        <f t="shared" ca="1" si="114"/>
        <v>7.5882573064044898</v>
      </c>
      <c r="AH252" s="304">
        <f t="shared" ca="1" si="115"/>
        <v>-1.212721569295482</v>
      </c>
    </row>
    <row r="253" spans="1:34" x14ac:dyDescent="0.2">
      <c r="A253" s="347">
        <f t="shared" ca="1" si="93"/>
        <v>0.1</v>
      </c>
      <c r="B253" s="304">
        <f t="shared" ca="1" si="94"/>
        <v>15.899999999999961</v>
      </c>
      <c r="D253" s="306">
        <f t="shared" ca="1" si="95"/>
        <v>-0.54385700360363365</v>
      </c>
      <c r="E253" s="307">
        <f t="shared" ca="1" si="96"/>
        <v>-8.6773126462262535</v>
      </c>
      <c r="F253" s="304">
        <f t="shared" ca="1" si="97"/>
        <v>8.6943392618833766</v>
      </c>
      <c r="G253" s="306">
        <f t="shared" ca="1" si="98"/>
        <v>18.899457218265429</v>
      </c>
      <c r="H253" s="307">
        <f t="shared" ca="1" si="99"/>
        <v>-40.342773485441583</v>
      </c>
      <c r="I253" s="304">
        <f t="shared" ca="1" si="100"/>
        <v>44.550295797476963</v>
      </c>
      <c r="J253" s="306">
        <f t="shared" ca="1" si="101"/>
        <v>480.43665848559203</v>
      </c>
      <c r="K253" s="307">
        <f t="shared" ca="1" si="102"/>
        <v>1214.2621952638217</v>
      </c>
      <c r="L253" s="304">
        <f t="shared" ca="1" si="87"/>
        <v>1305.8530015525166</v>
      </c>
      <c r="M253" s="306">
        <f t="shared" ca="1" si="103"/>
        <v>-1.1326877632987873</v>
      </c>
      <c r="N253" s="304">
        <f t="shared" ca="1" si="104"/>
        <v>-64.898228343133695</v>
      </c>
      <c r="P253" s="310">
        <f t="shared" ca="1" si="105"/>
        <v>23</v>
      </c>
      <c r="Q253" s="304">
        <f t="shared" ca="1" si="106"/>
        <v>0</v>
      </c>
      <c r="R253" s="306">
        <f t="shared" ca="1" si="107"/>
        <v>0</v>
      </c>
      <c r="S253" s="307">
        <f t="shared" ca="1" si="108"/>
        <v>5.0810000000000022</v>
      </c>
      <c r="T253" s="304">
        <f t="shared" ca="1" si="88"/>
        <v>49.844610000000024</v>
      </c>
      <c r="U253" s="311">
        <f t="shared" ca="1" si="89"/>
        <v>0</v>
      </c>
      <c r="V253" s="306">
        <f t="shared" ca="1" si="90"/>
        <v>1.0847668704660147</v>
      </c>
      <c r="W253" s="304">
        <f t="shared" ca="1" si="91"/>
        <v>6.6106023765257671</v>
      </c>
      <c r="Y253" s="314" t="str">
        <f t="shared" ca="1" si="109"/>
        <v/>
      </c>
      <c r="Z253" s="315" t="str">
        <f t="shared" ca="1" si="110"/>
        <v/>
      </c>
      <c r="AA253" s="316" t="str">
        <f t="shared" ca="1" si="111"/>
        <v/>
      </c>
      <c r="AC253" s="310" t="e">
        <f t="shared" ca="1" si="112"/>
        <v>#N/A</v>
      </c>
      <c r="AD253" s="323" t="e">
        <f t="shared" ca="1" si="113"/>
        <v>#N/A</v>
      </c>
      <c r="AE253" s="324" t="e">
        <f t="shared" ca="1" si="92"/>
        <v>#N/A</v>
      </c>
      <c r="AG253" s="306">
        <f t="shared" ca="1" si="114"/>
        <v>7.5869446546454329</v>
      </c>
      <c r="AH253" s="304">
        <f t="shared" ca="1" si="115"/>
        <v>-1.2564875971404164</v>
      </c>
    </row>
    <row r="254" spans="1:34" x14ac:dyDescent="0.2">
      <c r="A254" s="347">
        <f t="shared" ca="1" si="93"/>
        <v>0.1</v>
      </c>
      <c r="B254" s="304">
        <f t="shared" ca="1" si="94"/>
        <v>15.999999999999961</v>
      </c>
      <c r="D254" s="306">
        <f t="shared" ca="1" si="95"/>
        <v>-0.55193836180704547</v>
      </c>
      <c r="E254" s="307">
        <f t="shared" ca="1" si="96"/>
        <v>-8.6318326033835717</v>
      </c>
      <c r="F254" s="304">
        <f t="shared" ca="1" si="97"/>
        <v>8.6494606796071309</v>
      </c>
      <c r="G254" s="306">
        <f t="shared" ca="1" si="98"/>
        <v>18.844263382084723</v>
      </c>
      <c r="H254" s="307">
        <f t="shared" ca="1" si="99"/>
        <v>-41.205956745779943</v>
      </c>
      <c r="I254" s="304">
        <f t="shared" ca="1" si="100"/>
        <v>45.310452808910071</v>
      </c>
      <c r="J254" s="306">
        <f t="shared" ca="1" si="101"/>
        <v>482.32384451560955</v>
      </c>
      <c r="K254" s="307">
        <f t="shared" ca="1" si="102"/>
        <v>1210.1847587522607</v>
      </c>
      <c r="L254" s="304">
        <f t="shared" ca="1" si="87"/>
        <v>1302.7599323377217</v>
      </c>
      <c r="M254" s="306">
        <f t="shared" ca="1" si="103"/>
        <v>-1.1418726848470175</v>
      </c>
      <c r="N254" s="304">
        <f t="shared" ca="1" si="104"/>
        <v>-65.42448558300606</v>
      </c>
      <c r="P254" s="310">
        <f t="shared" ca="1" si="105"/>
        <v>23</v>
      </c>
      <c r="Q254" s="304">
        <f t="shared" ca="1" si="106"/>
        <v>0</v>
      </c>
      <c r="R254" s="306">
        <f t="shared" ca="1" si="107"/>
        <v>0</v>
      </c>
      <c r="S254" s="307">
        <f t="shared" ca="1" si="108"/>
        <v>5.0810000000000022</v>
      </c>
      <c r="T254" s="304">
        <f t="shared" ca="1" si="88"/>
        <v>49.844610000000024</v>
      </c>
      <c r="U254" s="311">
        <f t="shared" ca="1" si="89"/>
        <v>0</v>
      </c>
      <c r="V254" s="306">
        <f t="shared" ca="1" si="90"/>
        <v>1.085210899024839</v>
      </c>
      <c r="W254" s="304">
        <f t="shared" ca="1" si="91"/>
        <v>6.8409180823007141</v>
      </c>
      <c r="Y254" s="314" t="str">
        <f t="shared" ca="1" si="109"/>
        <v/>
      </c>
      <c r="Z254" s="315" t="str">
        <f t="shared" ca="1" si="110"/>
        <v/>
      </c>
      <c r="AA254" s="316" t="str">
        <f t="shared" ca="1" si="111"/>
        <v/>
      </c>
      <c r="AC254" s="310">
        <f t="shared" ca="1" si="112"/>
        <v>15.999999999999961</v>
      </c>
      <c r="AD254" s="323">
        <f t="shared" ca="1" si="113"/>
        <v>482.32384451560955</v>
      </c>
      <c r="AE254" s="324" t="e">
        <f t="shared" ca="1" si="92"/>
        <v>#N/A</v>
      </c>
      <c r="AG254" s="306">
        <f t="shared" ca="1" si="114"/>
        <v>7.5824576690148948</v>
      </c>
      <c r="AH254" s="304">
        <f t="shared" ca="1" si="115"/>
        <v>-1.3010435694795837</v>
      </c>
    </row>
    <row r="255" spans="1:34" x14ac:dyDescent="0.2">
      <c r="A255" s="347">
        <f t="shared" ca="1" si="93"/>
        <v>0.1</v>
      </c>
      <c r="B255" s="304">
        <f t="shared" ca="1" si="94"/>
        <v>16.099999999999962</v>
      </c>
      <c r="D255" s="306">
        <f t="shared" ca="1" si="95"/>
        <v>-0.5599457572953882</v>
      </c>
      <c r="E255" s="307">
        <f t="shared" ca="1" si="96"/>
        <v>-8.5855902055034754</v>
      </c>
      <c r="F255" s="304">
        <f t="shared" ca="1" si="97"/>
        <v>8.603830450906754</v>
      </c>
      <c r="G255" s="306">
        <f t="shared" ca="1" si="98"/>
        <v>18.788268806355184</v>
      </c>
      <c r="H255" s="307">
        <f t="shared" ca="1" si="99"/>
        <v>-42.064515766330288</v>
      </c>
      <c r="I255" s="304">
        <f t="shared" ca="1" si="100"/>
        <v>46.069757231786113</v>
      </c>
      <c r="J255" s="306">
        <f t="shared" ca="1" si="101"/>
        <v>484.20547112503152</v>
      </c>
      <c r="K255" s="307">
        <f t="shared" ca="1" si="102"/>
        <v>1206.0212351266553</v>
      </c>
      <c r="L255" s="304">
        <f t="shared" ca="1" si="87"/>
        <v>1299.5930739442392</v>
      </c>
      <c r="M255" s="306">
        <f t="shared" ca="1" si="103"/>
        <v>-1.150728723918804</v>
      </c>
      <c r="N255" s="304">
        <f t="shared" ca="1" si="104"/>
        <v>-65.931899245022379</v>
      </c>
      <c r="P255" s="310">
        <f t="shared" ca="1" si="105"/>
        <v>23</v>
      </c>
      <c r="Q255" s="304">
        <f t="shared" ca="1" si="106"/>
        <v>0</v>
      </c>
      <c r="R255" s="306">
        <f t="shared" ca="1" si="107"/>
        <v>0</v>
      </c>
      <c r="S255" s="307">
        <f t="shared" ca="1" si="108"/>
        <v>5.0810000000000022</v>
      </c>
      <c r="T255" s="304">
        <f t="shared" ca="1" si="88"/>
        <v>49.844610000000024</v>
      </c>
      <c r="U255" s="311">
        <f t="shared" ca="1" si="89"/>
        <v>0</v>
      </c>
      <c r="V255" s="306">
        <f t="shared" ca="1" si="90"/>
        <v>1.0856644785790408</v>
      </c>
      <c r="W255" s="304">
        <f t="shared" ca="1" si="91"/>
        <v>7.0750728241974929</v>
      </c>
      <c r="Y255" s="314" t="str">
        <f t="shared" ca="1" si="109"/>
        <v/>
      </c>
      <c r="Z255" s="315" t="str">
        <f t="shared" ca="1" si="110"/>
        <v/>
      </c>
      <c r="AA255" s="316" t="str">
        <f t="shared" ca="1" si="111"/>
        <v/>
      </c>
      <c r="AC255" s="310" t="e">
        <f t="shared" ca="1" si="112"/>
        <v>#N/A</v>
      </c>
      <c r="AD255" s="323" t="e">
        <f t="shared" ca="1" si="113"/>
        <v>#N/A</v>
      </c>
      <c r="AE255" s="324" t="e">
        <f t="shared" ca="1" si="92"/>
        <v>#N/A</v>
      </c>
      <c r="AG255" s="306">
        <f t="shared" ca="1" si="114"/>
        <v>7.5749782232880127</v>
      </c>
      <c r="AH255" s="304">
        <f t="shared" ca="1" si="115"/>
        <v>-1.3463723838419035</v>
      </c>
    </row>
    <row r="256" spans="1:34" x14ac:dyDescent="0.2">
      <c r="A256" s="347">
        <f t="shared" ca="1" si="93"/>
        <v>0.1</v>
      </c>
      <c r="B256" s="304">
        <f t="shared" ca="1" si="94"/>
        <v>16.199999999999964</v>
      </c>
      <c r="D256" s="306">
        <f t="shared" ca="1" si="95"/>
        <v>-0.56787475295299938</v>
      </c>
      <c r="E256" s="307">
        <f t="shared" ca="1" si="96"/>
        <v>-8.5386015148552499</v>
      </c>
      <c r="F256" s="304">
        <f t="shared" ca="1" si="97"/>
        <v>8.5574644354814478</v>
      </c>
      <c r="G256" s="306">
        <f t="shared" ca="1" si="98"/>
        <v>18.731481331059882</v>
      </c>
      <c r="H256" s="307">
        <f t="shared" ca="1" si="99"/>
        <v>-42.918375917815816</v>
      </c>
      <c r="I256" s="304">
        <f t="shared" ca="1" si="100"/>
        <v>46.827933803220461</v>
      </c>
      <c r="J256" s="306">
        <f t="shared" ca="1" si="101"/>
        <v>486.08145863190225</v>
      </c>
      <c r="K256" s="307">
        <f t="shared" ca="1" si="102"/>
        <v>1201.772090542448</v>
      </c>
      <c r="L256" s="304">
        <f t="shared" ca="1" si="87"/>
        <v>1296.35309311641</v>
      </c>
      <c r="M256" s="306">
        <f t="shared" ca="1" si="103"/>
        <v>-1.1592723087577483</v>
      </c>
      <c r="N256" s="304">
        <f t="shared" ca="1" si="104"/>
        <v>-66.421410598205838</v>
      </c>
      <c r="P256" s="310">
        <f t="shared" ca="1" si="105"/>
        <v>23</v>
      </c>
      <c r="Q256" s="304">
        <f t="shared" ca="1" si="106"/>
        <v>0</v>
      </c>
      <c r="R256" s="306">
        <f t="shared" ca="1" si="107"/>
        <v>0</v>
      </c>
      <c r="S256" s="307">
        <f t="shared" ca="1" si="108"/>
        <v>5.0810000000000022</v>
      </c>
      <c r="T256" s="304">
        <f t="shared" ca="1" si="88"/>
        <v>49.844610000000024</v>
      </c>
      <c r="U256" s="311">
        <f t="shared" ca="1" si="89"/>
        <v>0</v>
      </c>
      <c r="V256" s="306">
        <f t="shared" ca="1" si="90"/>
        <v>1.0861275694665926</v>
      </c>
      <c r="W256" s="304">
        <f t="shared" ca="1" si="91"/>
        <v>7.3129780120237333</v>
      </c>
      <c r="Y256" s="314" t="str">
        <f t="shared" ca="1" si="109"/>
        <v/>
      </c>
      <c r="Z256" s="315" t="str">
        <f t="shared" ca="1" si="110"/>
        <v/>
      </c>
      <c r="AA256" s="316" t="str">
        <f t="shared" ca="1" si="111"/>
        <v/>
      </c>
      <c r="AC256" s="310" t="e">
        <f t="shared" ca="1" si="112"/>
        <v>#N/A</v>
      </c>
      <c r="AD256" s="323" t="e">
        <f t="shared" ca="1" si="113"/>
        <v>#N/A</v>
      </c>
      <c r="AE256" s="324" t="e">
        <f t="shared" ca="1" si="92"/>
        <v>#N/A</v>
      </c>
      <c r="AG256" s="306">
        <f t="shared" ca="1" si="114"/>
        <v>7.5646752984572982</v>
      </c>
      <c r="AH256" s="304">
        <f t="shared" ca="1" si="115"/>
        <v>-1.3924567652425683</v>
      </c>
    </row>
    <row r="257" spans="1:34" x14ac:dyDescent="0.2">
      <c r="A257" s="347">
        <f t="shared" ca="1" si="93"/>
        <v>0.1</v>
      </c>
      <c r="B257" s="304">
        <f t="shared" ca="1" si="94"/>
        <v>16.299999999999965</v>
      </c>
      <c r="D257" s="306">
        <f t="shared" ca="1" si="95"/>
        <v>-0.57572117192257299</v>
      </c>
      <c r="E257" s="307">
        <f t="shared" ca="1" si="96"/>
        <v>-8.4908828814063497</v>
      </c>
      <c r="F257" s="304">
        <f t="shared" ca="1" si="97"/>
        <v>8.5103787796759836</v>
      </c>
      <c r="G257" s="306">
        <f t="shared" ca="1" si="98"/>
        <v>18.673909213867624</v>
      </c>
      <c r="H257" s="307">
        <f t="shared" ca="1" si="99"/>
        <v>-43.76746420595645</v>
      </c>
      <c r="I257" s="304">
        <f t="shared" ca="1" si="100"/>
        <v>47.584722425873721</v>
      </c>
      <c r="J257" s="306">
        <f t="shared" ca="1" si="101"/>
        <v>487.95172815914862</v>
      </c>
      <c r="K257" s="307">
        <f t="shared" ca="1" si="102"/>
        <v>1197.4377985362594</v>
      </c>
      <c r="L257" s="304">
        <f t="shared" ca="1" si="87"/>
        <v>1293.0406684930149</v>
      </c>
      <c r="M257" s="306">
        <f t="shared" ca="1" si="103"/>
        <v>-1.1675188819436606</v>
      </c>
      <c r="N257" s="304">
        <f t="shared" ca="1" si="104"/>
        <v>-66.89390443720437</v>
      </c>
      <c r="P257" s="310">
        <f t="shared" ca="1" si="105"/>
        <v>23</v>
      </c>
      <c r="Q257" s="304">
        <f t="shared" ca="1" si="106"/>
        <v>0</v>
      </c>
      <c r="R257" s="306">
        <f t="shared" ca="1" si="107"/>
        <v>0</v>
      </c>
      <c r="S257" s="307">
        <f t="shared" ca="1" si="108"/>
        <v>5.0810000000000022</v>
      </c>
      <c r="T257" s="304">
        <f t="shared" ca="1" si="88"/>
        <v>49.844610000000024</v>
      </c>
      <c r="U257" s="311">
        <f t="shared" ca="1" si="89"/>
        <v>0</v>
      </c>
      <c r="V257" s="306">
        <f t="shared" ca="1" si="90"/>
        <v>1.086600131379255</v>
      </c>
      <c r="W257" s="304">
        <f t="shared" ca="1" si="91"/>
        <v>7.5545443004534834</v>
      </c>
      <c r="Y257" s="314" t="str">
        <f t="shared" ca="1" si="109"/>
        <v/>
      </c>
      <c r="Z257" s="315" t="str">
        <f t="shared" ca="1" si="110"/>
        <v/>
      </c>
      <c r="AA257" s="316" t="str">
        <f t="shared" ca="1" si="111"/>
        <v/>
      </c>
      <c r="AC257" s="310" t="e">
        <f t="shared" ca="1" si="112"/>
        <v>#N/A</v>
      </c>
      <c r="AD257" s="323" t="e">
        <f t="shared" ca="1" si="113"/>
        <v>#N/A</v>
      </c>
      <c r="AE257" s="324" t="e">
        <f t="shared" ca="1" si="92"/>
        <v>#N/A</v>
      </c>
      <c r="AG257" s="306">
        <f t="shared" ca="1" si="114"/>
        <v>7.5517060923636414</v>
      </c>
      <c r="AH257" s="304">
        <f t="shared" ca="1" si="115"/>
        <v>-1.4392792780995336</v>
      </c>
    </row>
    <row r="258" spans="1:34" x14ac:dyDescent="0.2">
      <c r="A258" s="347">
        <f t="shared" ca="1" si="93"/>
        <v>0.1</v>
      </c>
      <c r="B258" s="304">
        <f t="shared" ca="1" si="94"/>
        <v>16.399999999999967</v>
      </c>
      <c r="D258" s="306">
        <f t="shared" ca="1" si="95"/>
        <v>-0.58348108269763121</v>
      </c>
      <c r="E258" s="307">
        <f t="shared" ca="1" si="96"/>
        <v>-8.4424509180511258</v>
      </c>
      <c r="F258" s="304">
        <f t="shared" ca="1" si="97"/>
        <v>8.4625898918456581</v>
      </c>
      <c r="G258" s="306">
        <f t="shared" ca="1" si="98"/>
        <v>18.615561105597862</v>
      </c>
      <c r="H258" s="307">
        <f t="shared" ca="1" si="99"/>
        <v>-44.611709297761564</v>
      </c>
      <c r="I258" s="304">
        <f t="shared" ca="1" si="100"/>
        <v>48.339877138282361</v>
      </c>
      <c r="J258" s="306">
        <f t="shared" ca="1" si="101"/>
        <v>489.81620167512187</v>
      </c>
      <c r="K258" s="307">
        <f t="shared" ca="1" si="102"/>
        <v>1193.0188398610735</v>
      </c>
      <c r="L258" s="304">
        <f t="shared" ca="1" si="87"/>
        <v>1289.6564905768146</v>
      </c>
      <c r="M258" s="306">
        <f t="shared" ca="1" si="103"/>
        <v>-1.1754829646021978</v>
      </c>
      <c r="N258" s="304">
        <f t="shared" ca="1" si="104"/>
        <v>-67.350212761231873</v>
      </c>
      <c r="P258" s="310">
        <f t="shared" ca="1" si="105"/>
        <v>23</v>
      </c>
      <c r="Q258" s="304">
        <f t="shared" ca="1" si="106"/>
        <v>0</v>
      </c>
      <c r="R258" s="306">
        <f t="shared" ca="1" si="107"/>
        <v>0</v>
      </c>
      <c r="S258" s="307">
        <f t="shared" ca="1" si="108"/>
        <v>5.0810000000000022</v>
      </c>
      <c r="T258" s="304">
        <f t="shared" ca="1" si="88"/>
        <v>49.844610000000024</v>
      </c>
      <c r="U258" s="311">
        <f t="shared" ca="1" si="89"/>
        <v>0</v>
      </c>
      <c r="V258" s="306">
        <f t="shared" ca="1" si="90"/>
        <v>1.08708212337536</v>
      </c>
      <c r="W258" s="304">
        <f t="shared" ca="1" si="91"/>
        <v>7.7996816500954971</v>
      </c>
      <c r="Y258" s="314" t="str">
        <f t="shared" ca="1" si="109"/>
        <v/>
      </c>
      <c r="Z258" s="315" t="str">
        <f t="shared" ca="1" si="110"/>
        <v/>
      </c>
      <c r="AA258" s="316" t="str">
        <f t="shared" ca="1" si="111"/>
        <v/>
      </c>
      <c r="AC258" s="310" t="e">
        <f t="shared" ca="1" si="112"/>
        <v>#N/A</v>
      </c>
      <c r="AD258" s="323" t="e">
        <f t="shared" ca="1" si="113"/>
        <v>#N/A</v>
      </c>
      <c r="AE258" s="324" t="e">
        <f t="shared" ca="1" si="92"/>
        <v>#N/A</v>
      </c>
      <c r="AG258" s="306">
        <f t="shared" ca="1" si="114"/>
        <v>7.5362170318146529</v>
      </c>
      <c r="AH258" s="304">
        <f t="shared" ca="1" si="115"/>
        <v>-1.486822338211667</v>
      </c>
    </row>
    <row r="259" spans="1:34" x14ac:dyDescent="0.2">
      <c r="A259" s="347">
        <f t="shared" ca="1" si="93"/>
        <v>0.1</v>
      </c>
      <c r="B259" s="304">
        <f t="shared" ca="1" si="94"/>
        <v>16.499999999999968</v>
      </c>
      <c r="D259" s="306">
        <f t="shared" ca="1" si="95"/>
        <v>-0.59115078546569733</v>
      </c>
      <c r="E259" s="307">
        <f t="shared" ca="1" si="96"/>
        <v>-8.3933224772145749</v>
      </c>
      <c r="F259" s="304">
        <f t="shared" ca="1" si="97"/>
        <v>8.414114419097956</v>
      </c>
      <c r="G259" s="306">
        <f t="shared" ca="1" si="98"/>
        <v>18.556446027051294</v>
      </c>
      <c r="H259" s="307">
        <f t="shared" ca="1" si="99"/>
        <v>-45.451041545483022</v>
      </c>
      <c r="I259" s="304">
        <f t="shared" ca="1" si="100"/>
        <v>49.093165173210124</v>
      </c>
      <c r="J259" s="306">
        <f t="shared" ca="1" si="101"/>
        <v>491.67480203175433</v>
      </c>
      <c r="K259" s="307">
        <f t="shared" ca="1" si="102"/>
        <v>1188.5157023189113</v>
      </c>
      <c r="L259" s="304">
        <f t="shared" ca="1" si="87"/>
        <v>1286.2012617050179</v>
      </c>
      <c r="M259" s="306">
        <f t="shared" ca="1" si="103"/>
        <v>-1.1831782166538605</v>
      </c>
      <c r="N259" s="304">
        <f t="shared" ca="1" si="104"/>
        <v>-67.791118226081537</v>
      </c>
      <c r="P259" s="310">
        <f t="shared" ca="1" si="105"/>
        <v>23</v>
      </c>
      <c r="Q259" s="304">
        <f t="shared" ca="1" si="106"/>
        <v>0</v>
      </c>
      <c r="R259" s="306">
        <f t="shared" ca="1" si="107"/>
        <v>0</v>
      </c>
      <c r="S259" s="307">
        <f t="shared" ca="1" si="108"/>
        <v>5.0810000000000022</v>
      </c>
      <c r="T259" s="304">
        <f t="shared" ca="1" si="88"/>
        <v>49.844610000000024</v>
      </c>
      <c r="U259" s="311">
        <f t="shared" ca="1" si="89"/>
        <v>0</v>
      </c>
      <c r="V259" s="306">
        <f t="shared" ca="1" si="90"/>
        <v>1.0875735038928354</v>
      </c>
      <c r="W259" s="304">
        <f t="shared" ca="1" si="91"/>
        <v>8.048299388667802</v>
      </c>
      <c r="Y259" s="314" t="str">
        <f t="shared" ca="1" si="109"/>
        <v/>
      </c>
      <c r="Z259" s="315" t="str">
        <f t="shared" ca="1" si="110"/>
        <v/>
      </c>
      <c r="AA259" s="316" t="str">
        <f t="shared" ca="1" si="111"/>
        <v/>
      </c>
      <c r="AC259" s="310" t="e">
        <f t="shared" ca="1" si="112"/>
        <v>#N/A</v>
      </c>
      <c r="AD259" s="323" t="e">
        <f t="shared" ca="1" si="113"/>
        <v>#N/A</v>
      </c>
      <c r="AE259" s="324" t="e">
        <f t="shared" ca="1" si="92"/>
        <v>#N/A</v>
      </c>
      <c r="AG259" s="306">
        <f t="shared" ca="1" si="114"/>
        <v>7.5183446947279426</v>
      </c>
      <c r="AH259" s="304">
        <f t="shared" ca="1" si="115"/>
        <v>-1.5350682247777001</v>
      </c>
    </row>
    <row r="260" spans="1:34" x14ac:dyDescent="0.2">
      <c r="A260" s="347">
        <f t="shared" ca="1" si="93"/>
        <v>0.1</v>
      </c>
      <c r="B260" s="304">
        <f t="shared" ca="1" si="94"/>
        <v>16.599999999999969</v>
      </c>
      <c r="D260" s="306">
        <f t="shared" ca="1" si="95"/>
        <v>-0.59872679958570774</v>
      </c>
      <c r="E260" s="307">
        <f t="shared" ca="1" si="96"/>
        <v>-8.3435146286797721</v>
      </c>
      <c r="F260" s="304">
        <f t="shared" ca="1" si="97"/>
        <v>8.3649692252593191</v>
      </c>
      <c r="G260" s="306">
        <f t="shared" ca="1" si="98"/>
        <v>18.496573347092724</v>
      </c>
      <c r="H260" s="307">
        <f t="shared" ca="1" si="99"/>
        <v>-46.285393008351001</v>
      </c>
      <c r="I260" s="304">
        <f t="shared" ca="1" si="100"/>
        <v>49.844366096098454</v>
      </c>
      <c r="J260" s="306">
        <f t="shared" ca="1" si="101"/>
        <v>493.52745300046155</v>
      </c>
      <c r="K260" s="307">
        <f t="shared" ca="1" si="102"/>
        <v>1183.9288805912195</v>
      </c>
      <c r="L260" s="304">
        <f t="shared" ref="L260:L323" ca="1" si="116">SQRT(pos_x^2+pos_z^2)</f>
        <v>1282.6756960210562</v>
      </c>
      <c r="M260" s="306">
        <f t="shared" ca="1" si="103"/>
        <v>-1.1906174932392557</v>
      </c>
      <c r="N260" s="304">
        <f t="shared" ca="1" si="104"/>
        <v>-68.21735737705518</v>
      </c>
      <c r="P260" s="310">
        <f t="shared" ca="1" si="105"/>
        <v>23</v>
      </c>
      <c r="Q260" s="304">
        <f t="shared" ca="1" si="106"/>
        <v>0</v>
      </c>
      <c r="R260" s="306">
        <f t="shared" ca="1" si="107"/>
        <v>0</v>
      </c>
      <c r="S260" s="307">
        <f t="shared" ca="1" si="108"/>
        <v>5.0810000000000022</v>
      </c>
      <c r="T260" s="304">
        <f t="shared" ref="T260:T323" ca="1" si="117">m*g</f>
        <v>49.844610000000024</v>
      </c>
      <c r="U260" s="311">
        <f t="shared" ref="U260:U323" ca="1" si="118">IF(pos_xz&lt;L_rampe,Poids*COS(Beta),0)</f>
        <v>0</v>
      </c>
      <c r="V260" s="306">
        <f t="shared" ref="V260:V323" ca="1" si="119">Rho_moyen*(20000-Alt_rampe-pos_z)/(20000+Alt_rampe+pos_z)</f>
        <v>1.0880742307624509</v>
      </c>
      <c r="W260" s="304">
        <f t="shared" ref="W260:W323" ca="1" si="120">1/2*Rho*Sref*Cx*vit_xz^2</f>
        <v>8.3003062721821603</v>
      </c>
      <c r="Y260" s="314" t="str">
        <f t="shared" ca="1" si="109"/>
        <v/>
      </c>
      <c r="Z260" s="315" t="str">
        <f t="shared" ca="1" si="110"/>
        <v/>
      </c>
      <c r="AA260" s="316" t="str">
        <f t="shared" ca="1" si="111"/>
        <v/>
      </c>
      <c r="AC260" s="310" t="e">
        <f t="shared" ca="1" si="112"/>
        <v>#N/A</v>
      </c>
      <c r="AD260" s="323" t="e">
        <f t="shared" ca="1" si="113"/>
        <v>#N/A</v>
      </c>
      <c r="AE260" s="324" t="e">
        <f t="shared" ref="AE260:AE323" ca="1" si="121">IF(t&lt;T_para, pos_z, NA())</f>
        <v>#N/A</v>
      </c>
      <c r="AG260" s="306">
        <f t="shared" ca="1" si="114"/>
        <v>7.4982166495731395</v>
      </c>
      <c r="AH260" s="304">
        <f t="shared" ca="1" si="115"/>
        <v>-1.5839990924360949</v>
      </c>
    </row>
    <row r="261" spans="1:34" x14ac:dyDescent="0.2">
      <c r="A261" s="347">
        <f t="shared" ref="A261:A324" ca="1" si="122">IF(B260+0.01&lt;=T_ini+ROUNDUP(Temps_fin_propu,0), 0.01, IF(K260&gt;0, 0.1, 0.0001))</f>
        <v>0.1</v>
      </c>
      <c r="B261" s="304">
        <f t="shared" ref="B261:B324" ca="1" si="123">B260+pas</f>
        <v>16.699999999999971</v>
      </c>
      <c r="D261" s="306">
        <f t="shared" ref="D261:D324" ca="1" si="124">IF(AND(L260&lt;L_rampe,Poussee&lt;Poids*SIN(M260)),0,(-W260+Poussee)/m*COS(M260)-U260/m*SIN(M260))</f>
        <v>-0.60620585209307931</v>
      </c>
      <c r="E261" s="307">
        <f t="shared" ref="E261:E324" ca="1" si="125">IF(AND(L260&lt;L_rampe,Poussee&lt;Poids*SIN(M260)),0,(-W260+Poussee)/m*SIN(M260)+U260/m*COS(M260)-Poids/m)</f>
        <v>-8.2930446385086416</v>
      </c>
      <c r="F261" s="304">
        <f t="shared" ref="F261:F324" ca="1" si="126">SQRT(acc_x^2+acc_z^2)</f>
        <v>8.3151713699363299</v>
      </c>
      <c r="G261" s="306">
        <f t="shared" ref="G261:G324" ca="1" si="127">G260+acc_x*pas</f>
        <v>18.435952761883417</v>
      </c>
      <c r="H261" s="307">
        <f t="shared" ref="H261:H324" ca="1" si="128">H260+acc_z*pas</f>
        <v>-47.114697472201868</v>
      </c>
      <c r="I261" s="304">
        <f t="shared" ref="I261:I324" ca="1" si="129">SQRT(vit_x^2+vit_z^2)</f>
        <v>50.593271016366415</v>
      </c>
      <c r="J261" s="306">
        <f t="shared" ref="J261:J324" ca="1" si="130">J260+0.5*(vit_x+G260)*pas*(K260&gt;=0)</f>
        <v>495.37407930591036</v>
      </c>
      <c r="K261" s="307">
        <f t="shared" ref="K261:K324" ca="1" si="131">K260+0.5*(vit_z+H260)*pas</f>
        <v>1179.2588760671917</v>
      </c>
      <c r="L261" s="304">
        <f t="shared" ca="1" si="116"/>
        <v>1279.080519448027</v>
      </c>
      <c r="M261" s="306">
        <f t="shared" ref="M261:M324" ca="1" si="132">IF(AND(L260&gt;L_rampe,G261&gt;0),ATAN2(G261,H261),$M$4)</f>
        <v>-1.1978128974814377</v>
      </c>
      <c r="N261" s="304">
        <f t="shared" ref="N261:N324" ca="1" si="133">DEGREES(Beta)</f>
        <v>-68.629623672022731</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5.0810000000000022</v>
      </c>
      <c r="T261" s="304">
        <f t="shared" ca="1" si="117"/>
        <v>49.844610000000024</v>
      </c>
      <c r="U261" s="311">
        <f t="shared" ca="1" si="118"/>
        <v>0</v>
      </c>
      <c r="V261" s="306">
        <f t="shared" ca="1" si="119"/>
        <v>1.0885842612212728</v>
      </c>
      <c r="W261" s="304">
        <f t="shared" ca="1" si="120"/>
        <v>8.5556105460462337</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t="e">
        <f t="shared" ca="1" si="121"/>
        <v>#N/A</v>
      </c>
      <c r="AG261" s="306">
        <f t="shared" ref="AG261:AG324" ca="1" si="143">IF(AND(L260&lt;L_rampe,Poussee&lt;Poids*SIN(M260)),0,(-W260+Poussee)/m-Poids*SIN(M260)/m)</f>
        <v>7.4759522190344789</v>
      </c>
      <c r="AH261" s="304">
        <f t="shared" ref="AH261:AH324" ca="1" si="144">IF(AND(L260&lt;L_rampe,Poussee&lt;Poids*SIN(M260)), g*SIN(M260), (-W260+Poussee)/m)</f>
        <v>-1.6335969833068602</v>
      </c>
    </row>
    <row r="262" spans="1:34" x14ac:dyDescent="0.2">
      <c r="A262" s="347">
        <f t="shared" ca="1" si="122"/>
        <v>0.1</v>
      </c>
      <c r="B262" s="304">
        <f t="shared" ca="1" si="123"/>
        <v>16.799999999999972</v>
      </c>
      <c r="D262" s="306">
        <f t="shared" ca="1" si="124"/>
        <v>-0.61358486713513238</v>
      </c>
      <c r="E262" s="307">
        <f t="shared" ca="1" si="125"/>
        <v>-8.2419299489439783</v>
      </c>
      <c r="F262" s="304">
        <f t="shared" ca="1" si="126"/>
        <v>8.2647380885589428</v>
      </c>
      <c r="G262" s="306">
        <f t="shared" ca="1" si="127"/>
        <v>18.374594275169905</v>
      </c>
      <c r="H262" s="307">
        <f t="shared" ca="1" si="128"/>
        <v>-47.938890467096265</v>
      </c>
      <c r="I262" s="304">
        <f t="shared" ca="1" si="129"/>
        <v>51.339681864941078</v>
      </c>
      <c r="J262" s="306">
        <f t="shared" ca="1" si="130"/>
        <v>497.214606657763</v>
      </c>
      <c r="K262" s="307">
        <f t="shared" ca="1" si="131"/>
        <v>1174.5061966702269</v>
      </c>
      <c r="L262" s="304">
        <f t="shared" ca="1" si="116"/>
        <v>1275.4164696641626</v>
      </c>
      <c r="M262" s="306">
        <f t="shared" ca="1" si="132"/>
        <v>-1.2047758297611968</v>
      </c>
      <c r="N262" s="304">
        <f t="shared" ca="1" si="133"/>
        <v>-69.02857030468833</v>
      </c>
      <c r="P262" s="310">
        <f t="shared" ca="1" si="134"/>
        <v>23</v>
      </c>
      <c r="Q262" s="304">
        <f t="shared" ca="1" si="135"/>
        <v>0</v>
      </c>
      <c r="R262" s="306">
        <f t="shared" ca="1" si="136"/>
        <v>0</v>
      </c>
      <c r="S262" s="307">
        <f t="shared" ca="1" si="137"/>
        <v>5.0810000000000022</v>
      </c>
      <c r="T262" s="304">
        <f t="shared" ca="1" si="117"/>
        <v>49.844610000000024</v>
      </c>
      <c r="U262" s="311">
        <f t="shared" ca="1" si="118"/>
        <v>0</v>
      </c>
      <c r="V262" s="306">
        <f t="shared" ca="1" si="119"/>
        <v>1.089103551926299</v>
      </c>
      <c r="W262" s="304">
        <f t="shared" ca="1" si="120"/>
        <v>8.814120005995461</v>
      </c>
      <c r="Y262" s="314" t="str">
        <f t="shared" ca="1" si="138"/>
        <v/>
      </c>
      <c r="Z262" s="315" t="str">
        <f t="shared" ca="1" si="139"/>
        <v/>
      </c>
      <c r="AA262" s="316" t="str">
        <f t="shared" ca="1" si="140"/>
        <v/>
      </c>
      <c r="AC262" s="310" t="e">
        <f t="shared" ca="1" si="141"/>
        <v>#N/A</v>
      </c>
      <c r="AD262" s="323" t="e">
        <f t="shared" ca="1" si="142"/>
        <v>#N/A</v>
      </c>
      <c r="AE262" s="324" t="e">
        <f t="shared" ca="1" si="121"/>
        <v>#N/A</v>
      </c>
      <c r="AG262" s="306">
        <f t="shared" ca="1" si="143"/>
        <v>7.4516631744112551</v>
      </c>
      <c r="AH262" s="304">
        <f t="shared" ca="1" si="144"/>
        <v>-1.6838438390171679</v>
      </c>
    </row>
    <row r="263" spans="1:34" x14ac:dyDescent="0.2">
      <c r="A263" s="347">
        <f t="shared" ca="1" si="122"/>
        <v>0.1</v>
      </c>
      <c r="B263" s="304">
        <f t="shared" ca="1" si="123"/>
        <v>16.899999999999974</v>
      </c>
      <c r="D263" s="306">
        <f t="shared" ca="1" si="124"/>
        <v>-0.62086095624830895</v>
      </c>
      <c r="E263" s="307">
        <f t="shared" ca="1" si="125"/>
        <v>-8.1901881591962873</v>
      </c>
      <c r="F263" s="304">
        <f t="shared" ca="1" si="126"/>
        <v>8.213686773309087</v>
      </c>
      <c r="G263" s="306">
        <f t="shared" ca="1" si="127"/>
        <v>18.312508179545073</v>
      </c>
      <c r="H263" s="307">
        <f t="shared" ca="1" si="128"/>
        <v>-48.757909283015891</v>
      </c>
      <c r="I263" s="304">
        <f t="shared" ca="1" si="129"/>
        <v>52.083410731985595</v>
      </c>
      <c r="J263" s="306">
        <f t="shared" ca="1" si="130"/>
        <v>499.04896178049876</v>
      </c>
      <c r="K263" s="307">
        <f t="shared" ca="1" si="131"/>
        <v>1169.6713566827214</v>
      </c>
      <c r="L263" s="304">
        <f t="shared" ca="1" si="116"/>
        <v>1271.6842960806709</v>
      </c>
      <c r="M263" s="306">
        <f t="shared" ca="1" si="132"/>
        <v>-1.2115170336894796</v>
      </c>
      <c r="N263" s="304">
        <f t="shared" ca="1" si="133"/>
        <v>-69.414812838615958</v>
      </c>
      <c r="P263" s="310">
        <f t="shared" ca="1" si="134"/>
        <v>23</v>
      </c>
      <c r="Q263" s="304">
        <f t="shared" ca="1" si="135"/>
        <v>0</v>
      </c>
      <c r="R263" s="306">
        <f t="shared" ca="1" si="136"/>
        <v>0</v>
      </c>
      <c r="S263" s="307">
        <f t="shared" ca="1" si="137"/>
        <v>5.0810000000000022</v>
      </c>
      <c r="T263" s="304">
        <f t="shared" ca="1" si="117"/>
        <v>49.844610000000024</v>
      </c>
      <c r="U263" s="311">
        <f t="shared" ca="1" si="118"/>
        <v>0</v>
      </c>
      <c r="V263" s="306">
        <f t="shared" ca="1" si="119"/>
        <v>1.0896320589682638</v>
      </c>
      <c r="W263" s="304">
        <f t="shared" ca="1" si="120"/>
        <v>9.0757420587703095</v>
      </c>
      <c r="Y263" s="314" t="str">
        <f t="shared" ca="1" si="138"/>
        <v/>
      </c>
      <c r="Z263" s="315" t="str">
        <f t="shared" ca="1" si="139"/>
        <v/>
      </c>
      <c r="AA263" s="316" t="str">
        <f t="shared" ca="1" si="140"/>
        <v/>
      </c>
      <c r="AC263" s="310" t="e">
        <f t="shared" ca="1" si="141"/>
        <v>#N/A</v>
      </c>
      <c r="AD263" s="323" t="e">
        <f t="shared" ca="1" si="142"/>
        <v>#N/A</v>
      </c>
      <c r="AE263" s="324" t="e">
        <f t="shared" ca="1" si="121"/>
        <v>#N/A</v>
      </c>
      <c r="AG263" s="306">
        <f t="shared" ca="1" si="143"/>
        <v>7.4254543668411639</v>
      </c>
      <c r="AH263" s="304">
        <f t="shared" ca="1" si="144"/>
        <v>-1.7347215126934574</v>
      </c>
    </row>
    <row r="264" spans="1:34" x14ac:dyDescent="0.2">
      <c r="A264" s="347">
        <f t="shared" ca="1" si="122"/>
        <v>0.1</v>
      </c>
      <c r="B264" s="304">
        <f t="shared" ca="1" si="123"/>
        <v>16.999999999999975</v>
      </c>
      <c r="D264" s="306">
        <f t="shared" ca="1" si="124"/>
        <v>-0.62803140939665447</v>
      </c>
      <c r="E264" s="307">
        <f t="shared" ca="1" si="125"/>
        <v>-8.137837007032676</v>
      </c>
      <c r="F264" s="304">
        <f t="shared" ca="1" si="126"/>
        <v>8.1620349548515954</v>
      </c>
      <c r="G264" s="306">
        <f t="shared" ca="1" si="127"/>
        <v>18.249705038605409</v>
      </c>
      <c r="H264" s="307">
        <f t="shared" ca="1" si="128"/>
        <v>-49.57169298371916</v>
      </c>
      <c r="I264" s="304">
        <f t="shared" ca="1" si="129"/>
        <v>52.824279259335015</v>
      </c>
      <c r="J264" s="306">
        <f t="shared" ca="1" si="130"/>
        <v>500.87707244140626</v>
      </c>
      <c r="K264" s="307">
        <f t="shared" ca="1" si="131"/>
        <v>1164.7548765693846</v>
      </c>
      <c r="L264" s="304">
        <f t="shared" ca="1" si="116"/>
        <v>1267.884759822294</v>
      </c>
      <c r="M264" s="306">
        <f t="shared" ca="1" si="132"/>
        <v>-1.2180466389642626</v>
      </c>
      <c r="N264" s="304">
        <f t="shared" ca="1" si="133"/>
        <v>-69.788931662747373</v>
      </c>
      <c r="P264" s="310">
        <f t="shared" ca="1" si="134"/>
        <v>23</v>
      </c>
      <c r="Q264" s="304">
        <f t="shared" ca="1" si="135"/>
        <v>0</v>
      </c>
      <c r="R264" s="306">
        <f t="shared" ca="1" si="136"/>
        <v>0</v>
      </c>
      <c r="S264" s="307">
        <f t="shared" ca="1" si="137"/>
        <v>5.0810000000000022</v>
      </c>
      <c r="T264" s="304">
        <f t="shared" ca="1" si="117"/>
        <v>49.844610000000024</v>
      </c>
      <c r="U264" s="311">
        <f t="shared" ca="1" si="118"/>
        <v>0</v>
      </c>
      <c r="V264" s="306">
        <f t="shared" ca="1" si="119"/>
        <v>1.0901697378855943</v>
      </c>
      <c r="W264" s="304">
        <f t="shared" ca="1" si="120"/>
        <v>9.340383782458451</v>
      </c>
      <c r="Y264" s="314" t="str">
        <f t="shared" ca="1" si="138"/>
        <v/>
      </c>
      <c r="Z264" s="315" t="str">
        <f t="shared" ca="1" si="139"/>
        <v/>
      </c>
      <c r="AA264" s="316" t="str">
        <f t="shared" ca="1" si="140"/>
        <v/>
      </c>
      <c r="AC264" s="310">
        <f t="shared" ca="1" si="141"/>
        <v>16.999999999999975</v>
      </c>
      <c r="AD264" s="323">
        <f t="shared" ca="1" si="142"/>
        <v>500.87707244140626</v>
      </c>
      <c r="AE264" s="324" t="e">
        <f t="shared" ca="1" si="121"/>
        <v>#N/A</v>
      </c>
      <c r="AG264" s="306">
        <f t="shared" ca="1" si="143"/>
        <v>7.3974243009909166</v>
      </c>
      <c r="AH264" s="304">
        <f t="shared" ca="1" si="144"/>
        <v>-1.7862117809034257</v>
      </c>
    </row>
    <row r="265" spans="1:34" x14ac:dyDescent="0.2">
      <c r="A265" s="347">
        <f t="shared" ca="1" si="122"/>
        <v>0.1</v>
      </c>
      <c r="B265" s="304">
        <f t="shared" ca="1" si="123"/>
        <v>17.099999999999977</v>
      </c>
      <c r="D265" s="306">
        <f t="shared" ca="1" si="124"/>
        <v>-0.63509368669852662</v>
      </c>
      <c r="E265" s="307">
        <f t="shared" ca="1" si="125"/>
        <v>-8.0848943510966755</v>
      </c>
      <c r="F265" s="304">
        <f t="shared" ca="1" si="126"/>
        <v>8.1098002847961208</v>
      </c>
      <c r="G265" s="306">
        <f t="shared" ca="1" si="127"/>
        <v>18.186195669935557</v>
      </c>
      <c r="H265" s="307">
        <f t="shared" ca="1" si="128"/>
        <v>-50.380182418828831</v>
      </c>
      <c r="I265" s="304">
        <f t="shared" ca="1" si="129"/>
        <v>53.562118082649164</v>
      </c>
      <c r="J265" s="306">
        <f t="shared" ca="1" si="130"/>
        <v>502.6988674768333</v>
      </c>
      <c r="K265" s="307">
        <f t="shared" ca="1" si="131"/>
        <v>1159.7572827992572</v>
      </c>
      <c r="L265" s="304">
        <f t="shared" ca="1" si="116"/>
        <v>1264.0186337109144</v>
      </c>
      <c r="M265" s="306">
        <f t="shared" ca="1" si="132"/>
        <v>-1.2243742012985197</v>
      </c>
      <c r="N265" s="304">
        <f t="shared" ca="1" si="133"/>
        <v>-70.151474279106253</v>
      </c>
      <c r="P265" s="310">
        <f t="shared" ca="1" si="134"/>
        <v>23</v>
      </c>
      <c r="Q265" s="304">
        <f t="shared" ca="1" si="135"/>
        <v>0</v>
      </c>
      <c r="R265" s="306">
        <f t="shared" ca="1" si="136"/>
        <v>0</v>
      </c>
      <c r="S265" s="307">
        <f t="shared" ca="1" si="137"/>
        <v>5.0810000000000022</v>
      </c>
      <c r="T265" s="304">
        <f t="shared" ca="1" si="117"/>
        <v>49.844610000000024</v>
      </c>
      <c r="U265" s="311">
        <f t="shared" ca="1" si="118"/>
        <v>0</v>
      </c>
      <c r="V265" s="306">
        <f t="shared" ca="1" si="119"/>
        <v>1.0907165436785067</v>
      </c>
      <c r="W265" s="304">
        <f t="shared" ca="1" si="120"/>
        <v>9.6079519864247285</v>
      </c>
      <c r="Y265" s="314" t="str">
        <f t="shared" ca="1" si="138"/>
        <v/>
      </c>
      <c r="Z265" s="315" t="str">
        <f t="shared" ca="1" si="139"/>
        <v/>
      </c>
      <c r="AA265" s="316" t="str">
        <f t="shared" ca="1" si="140"/>
        <v/>
      </c>
      <c r="AC265" s="310" t="e">
        <f t="shared" ca="1" si="141"/>
        <v>#N/A</v>
      </c>
      <c r="AD265" s="323" t="e">
        <f t="shared" ca="1" si="142"/>
        <v>#N/A</v>
      </c>
      <c r="AE265" s="324" t="e">
        <f t="shared" ca="1" si="121"/>
        <v>#N/A</v>
      </c>
      <c r="AG265" s="306">
        <f t="shared" ca="1" si="143"/>
        <v>7.3676656564218783</v>
      </c>
      <c r="AH265" s="304">
        <f t="shared" ca="1" si="144"/>
        <v>-1.8382963555320699</v>
      </c>
    </row>
    <row r="266" spans="1:34" x14ac:dyDescent="0.2">
      <c r="A266" s="347">
        <f t="shared" ca="1" si="122"/>
        <v>0.1</v>
      </c>
      <c r="B266" s="304">
        <f t="shared" ca="1" si="123"/>
        <v>17.199999999999978</v>
      </c>
      <c r="D266" s="306">
        <f t="shared" ca="1" si="124"/>
        <v>-0.64204541077530775</v>
      </c>
      <c r="E266" s="307">
        <f t="shared" ca="1" si="125"/>
        <v>-8.0313781538980606</v>
      </c>
      <c r="F266" s="304">
        <f t="shared" ca="1" si="126"/>
        <v>8.0570005188288683</v>
      </c>
      <c r="G266" s="306">
        <f t="shared" ca="1" si="127"/>
        <v>18.121991128858028</v>
      </c>
      <c r="H266" s="307">
        <f t="shared" ca="1" si="128"/>
        <v>-51.183320234218634</v>
      </c>
      <c r="I266" s="304">
        <f t="shared" ca="1" si="129"/>
        <v>54.296766318750358</v>
      </c>
      <c r="J266" s="306">
        <f t="shared" ca="1" si="130"/>
        <v>504.51427681677296</v>
      </c>
      <c r="K266" s="307">
        <f t="shared" ca="1" si="131"/>
        <v>1154.6791076666048</v>
      </c>
      <c r="L266" s="304">
        <f t="shared" ca="1" si="116"/>
        <v>1260.0867022525465</v>
      </c>
      <c r="M266" s="306">
        <f t="shared" ca="1" si="132"/>
        <v>-1.2305087396023904</v>
      </c>
      <c r="N266" s="304">
        <f t="shared" ca="1" si="133"/>
        <v>-70.50295743317939</v>
      </c>
      <c r="P266" s="310">
        <f t="shared" ca="1" si="134"/>
        <v>23</v>
      </c>
      <c r="Q266" s="304">
        <f t="shared" ca="1" si="135"/>
        <v>0</v>
      </c>
      <c r="R266" s="306">
        <f t="shared" ca="1" si="136"/>
        <v>0</v>
      </c>
      <c r="S266" s="307">
        <f t="shared" ca="1" si="137"/>
        <v>5.0810000000000022</v>
      </c>
      <c r="T266" s="304">
        <f t="shared" ca="1" si="117"/>
        <v>49.844610000000024</v>
      </c>
      <c r="U266" s="311">
        <f t="shared" ca="1" si="118"/>
        <v>0</v>
      </c>
      <c r="V266" s="306">
        <f t="shared" ca="1" si="119"/>
        <v>1.0912724308232147</v>
      </c>
      <c r="W266" s="304">
        <f t="shared" ca="1" si="120"/>
        <v>9.8783532707553334</v>
      </c>
      <c r="Y266" s="314" t="str">
        <f t="shared" ca="1" si="138"/>
        <v/>
      </c>
      <c r="Z266" s="315" t="str">
        <f t="shared" ca="1" si="139"/>
        <v/>
      </c>
      <c r="AA266" s="316" t="str">
        <f t="shared" ca="1" si="140"/>
        <v/>
      </c>
      <c r="AC266" s="310" t="e">
        <f t="shared" ca="1" si="141"/>
        <v>#N/A</v>
      </c>
      <c r="AD266" s="323" t="e">
        <f t="shared" ca="1" si="142"/>
        <v>#N/A</v>
      </c>
      <c r="AE266" s="324" t="e">
        <f t="shared" ca="1" si="121"/>
        <v>#N/A</v>
      </c>
      <c r="AG266" s="306">
        <f t="shared" ca="1" si="143"/>
        <v>7.3362657614155751</v>
      </c>
      <c r="AH266" s="304">
        <f t="shared" ca="1" si="144"/>
        <v>-1.8909568955766038</v>
      </c>
    </row>
    <row r="267" spans="1:34" x14ac:dyDescent="0.2">
      <c r="A267" s="347">
        <f t="shared" ca="1" si="122"/>
        <v>0.1</v>
      </c>
      <c r="B267" s="304">
        <f t="shared" ca="1" si="123"/>
        <v>17.299999999999979</v>
      </c>
      <c r="D267" s="306">
        <f t="shared" ca="1" si="124"/>
        <v>-0.64888435966219815</v>
      </c>
      <c r="E267" s="307">
        <f t="shared" ca="1" si="125"/>
        <v>-7.977306465420444</v>
      </c>
      <c r="F267" s="304">
        <f t="shared" ca="1" si="126"/>
        <v>8.0036535004617129</v>
      </c>
      <c r="G267" s="306">
        <f t="shared" ca="1" si="127"/>
        <v>18.057102692891807</v>
      </c>
      <c r="H267" s="307">
        <f t="shared" ca="1" si="128"/>
        <v>-51.981050880760677</v>
      </c>
      <c r="I267" s="304">
        <f t="shared" ca="1" si="129"/>
        <v>55.028071094032278</v>
      </c>
      <c r="J267" s="306">
        <f t="shared" ca="1" si="130"/>
        <v>506.32323150786044</v>
      </c>
      <c r="K267" s="307">
        <f t="shared" ca="1" si="131"/>
        <v>1149.5208891108557</v>
      </c>
      <c r="L267" s="304">
        <f t="shared" ca="1" si="116"/>
        <v>1256.0897616280354</v>
      </c>
      <c r="M267" s="306">
        <f t="shared" ca="1" si="132"/>
        <v>-1.2364587705971199</v>
      </c>
      <c r="N267" s="304">
        <f t="shared" ca="1" si="133"/>
        <v>-70.843869097149422</v>
      </c>
      <c r="P267" s="310">
        <f t="shared" ca="1" si="134"/>
        <v>23</v>
      </c>
      <c r="Q267" s="304">
        <f t="shared" ca="1" si="135"/>
        <v>0</v>
      </c>
      <c r="R267" s="306">
        <f t="shared" ca="1" si="136"/>
        <v>0</v>
      </c>
      <c r="S267" s="307">
        <f t="shared" ca="1" si="137"/>
        <v>5.0810000000000022</v>
      </c>
      <c r="T267" s="304">
        <f t="shared" ca="1" si="117"/>
        <v>49.844610000000024</v>
      </c>
      <c r="U267" s="311">
        <f t="shared" ca="1" si="118"/>
        <v>0</v>
      </c>
      <c r="V267" s="306">
        <f t="shared" ca="1" si="119"/>
        <v>1.0918373532862571</v>
      </c>
      <c r="W267" s="304">
        <f t="shared" ca="1" si="120"/>
        <v>10.151494085145849</v>
      </c>
      <c r="Y267" s="314" t="str">
        <f t="shared" ca="1" si="138"/>
        <v/>
      </c>
      <c r="Z267" s="315" t="str">
        <f t="shared" ca="1" si="139"/>
        <v/>
      </c>
      <c r="AA267" s="316" t="str">
        <f t="shared" ca="1" si="140"/>
        <v/>
      </c>
      <c r="AC267" s="310" t="e">
        <f t="shared" ca="1" si="141"/>
        <v>#N/A</v>
      </c>
      <c r="AD267" s="323" t="e">
        <f t="shared" ca="1" si="142"/>
        <v>#N/A</v>
      </c>
      <c r="AE267" s="324" t="e">
        <f t="shared" ca="1" si="121"/>
        <v>#N/A</v>
      </c>
      <c r="AG267" s="306">
        <f t="shared" ca="1" si="143"/>
        <v>7.3033070236399071</v>
      </c>
      <c r="AH267" s="304">
        <f t="shared" ca="1" si="144"/>
        <v>-1.9441750188457645</v>
      </c>
    </row>
    <row r="268" spans="1:34" x14ac:dyDescent="0.2">
      <c r="A268" s="347">
        <f t="shared" ca="1" si="122"/>
        <v>0.1</v>
      </c>
      <c r="B268" s="304">
        <f t="shared" ca="1" si="123"/>
        <v>17.399999999999981</v>
      </c>
      <c r="D268" s="306">
        <f t="shared" ca="1" si="124"/>
        <v>-0.65560846022686936</v>
      </c>
      <c r="E268" s="307">
        <f t="shared" ca="1" si="125"/>
        <v>-7.9226974073019276</v>
      </c>
      <c r="F268" s="304">
        <f t="shared" ca="1" si="126"/>
        <v>7.9497771453538073</v>
      </c>
      <c r="G268" s="306">
        <f t="shared" ca="1" si="127"/>
        <v>17.991541846869119</v>
      </c>
      <c r="H268" s="307">
        <f t="shared" ca="1" si="128"/>
        <v>-52.773320621490868</v>
      </c>
      <c r="I268" s="304">
        <f t="shared" ca="1" si="129"/>
        <v>55.755887110208512</v>
      </c>
      <c r="J268" s="306">
        <f t="shared" ca="1" si="130"/>
        <v>508.1256637348485</v>
      </c>
      <c r="K268" s="307">
        <f t="shared" ca="1" si="131"/>
        <v>1144.2831705357432</v>
      </c>
      <c r="L268" s="304">
        <f t="shared" ca="1" si="116"/>
        <v>1252.0286196877903</v>
      </c>
      <c r="M268" s="306">
        <f t="shared" ca="1" si="132"/>
        <v>-1.2422323410313809</v>
      </c>
      <c r="N268" s="304">
        <f t="shared" ca="1" si="133"/>
        <v>-71.174670315754085</v>
      </c>
      <c r="P268" s="310">
        <f t="shared" ca="1" si="134"/>
        <v>23</v>
      </c>
      <c r="Q268" s="304">
        <f t="shared" ca="1" si="135"/>
        <v>0</v>
      </c>
      <c r="R268" s="306">
        <f t="shared" ca="1" si="136"/>
        <v>0</v>
      </c>
      <c r="S268" s="307">
        <f t="shared" ca="1" si="137"/>
        <v>5.0810000000000022</v>
      </c>
      <c r="T268" s="304">
        <f t="shared" ca="1" si="117"/>
        <v>49.844610000000024</v>
      </c>
      <c r="U268" s="311">
        <f t="shared" ca="1" si="118"/>
        <v>0</v>
      </c>
      <c r="V268" s="306">
        <f t="shared" ca="1" si="119"/>
        <v>1.0924112645389088</v>
      </c>
      <c r="W268" s="304">
        <f t="shared" ca="1" si="120"/>
        <v>10.427280787165962</v>
      </c>
      <c r="Y268" s="314" t="str">
        <f t="shared" ca="1" si="138"/>
        <v/>
      </c>
      <c r="Z268" s="315" t="str">
        <f t="shared" ca="1" si="139"/>
        <v/>
      </c>
      <c r="AA268" s="316" t="str">
        <f t="shared" ca="1" si="140"/>
        <v/>
      </c>
      <c r="AC268" s="310" t="e">
        <f t="shared" ca="1" si="141"/>
        <v>#N/A</v>
      </c>
      <c r="AD268" s="323" t="e">
        <f t="shared" ca="1" si="142"/>
        <v>#N/A</v>
      </c>
      <c r="AE268" s="324" t="e">
        <f t="shared" ca="1" si="121"/>
        <v>#N/A</v>
      </c>
      <c r="AG268" s="306">
        <f t="shared" ca="1" si="143"/>
        <v>7.2688673216562281</v>
      </c>
      <c r="AH268" s="304">
        <f t="shared" ca="1" si="144"/>
        <v>-1.9979323135496643</v>
      </c>
    </row>
    <row r="269" spans="1:34" x14ac:dyDescent="0.2">
      <c r="A269" s="347">
        <f t="shared" ca="1" si="122"/>
        <v>0.1</v>
      </c>
      <c r="B269" s="304">
        <f t="shared" ca="1" si="123"/>
        <v>17.499999999999982</v>
      </c>
      <c r="D269" s="306">
        <f t="shared" ca="1" si="124"/>
        <v>-0.66221578204698783</v>
      </c>
      <c r="E269" s="307">
        <f t="shared" ca="1" si="125"/>
        <v>-7.8675691575506352</v>
      </c>
      <c r="F269" s="304">
        <f t="shared" ca="1" si="126"/>
        <v>7.8953894261672817</v>
      </c>
      <c r="G269" s="306">
        <f t="shared" ca="1" si="127"/>
        <v>17.925320268664422</v>
      </c>
      <c r="H269" s="307">
        <f t="shared" ca="1" si="128"/>
        <v>-53.560077537245931</v>
      </c>
      <c r="I269" s="304">
        <f t="shared" ca="1" si="129"/>
        <v>56.48007624401712</v>
      </c>
      <c r="J269" s="306">
        <f t="shared" ca="1" si="130"/>
        <v>509.92150684062517</v>
      </c>
      <c r="K269" s="307">
        <f t="shared" ca="1" si="131"/>
        <v>1138.9665006278065</v>
      </c>
      <c r="L269" s="304">
        <f t="shared" ca="1" si="116"/>
        <v>1247.9040959508727</v>
      </c>
      <c r="M269" s="306">
        <f t="shared" ca="1" si="132"/>
        <v>-1.2478370576627313</v>
      </c>
      <c r="N269" s="304">
        <f t="shared" ca="1" si="133"/>
        <v>-71.495796924097249</v>
      </c>
      <c r="P269" s="310">
        <f t="shared" ca="1" si="134"/>
        <v>23</v>
      </c>
      <c r="Q269" s="304">
        <f t="shared" ca="1" si="135"/>
        <v>0</v>
      </c>
      <c r="R269" s="306">
        <f t="shared" ca="1" si="136"/>
        <v>0</v>
      </c>
      <c r="S269" s="307">
        <f t="shared" ca="1" si="137"/>
        <v>5.0810000000000022</v>
      </c>
      <c r="T269" s="304">
        <f t="shared" ca="1" si="117"/>
        <v>49.844610000000024</v>
      </c>
      <c r="U269" s="311">
        <f t="shared" ca="1" si="118"/>
        <v>0</v>
      </c>
      <c r="V269" s="306">
        <f t="shared" ca="1" si="119"/>
        <v>1.0929941175716773</v>
      </c>
      <c r="W269" s="304">
        <f t="shared" ca="1" si="120"/>
        <v>10.705619699836914</v>
      </c>
      <c r="Y269" s="314" t="str">
        <f t="shared" ca="1" si="138"/>
        <v/>
      </c>
      <c r="Z269" s="315" t="str">
        <f t="shared" ca="1" si="139"/>
        <v/>
      </c>
      <c r="AA269" s="316" t="str">
        <f t="shared" ca="1" si="140"/>
        <v/>
      </c>
      <c r="AC269" s="310" t="e">
        <f t="shared" ca="1" si="141"/>
        <v>#N/A</v>
      </c>
      <c r="AD269" s="323" t="e">
        <f t="shared" ca="1" si="142"/>
        <v>#N/A</v>
      </c>
      <c r="AE269" s="324" t="e">
        <f t="shared" ca="1" si="121"/>
        <v>#N/A</v>
      </c>
      <c r="AG269" s="306">
        <f t="shared" ca="1" si="143"/>
        <v>7.2330203609114232</v>
      </c>
      <c r="AH269" s="304">
        <f t="shared" ca="1" si="144"/>
        <v>-2.0522103497669666</v>
      </c>
    </row>
    <row r="270" spans="1:34" x14ac:dyDescent="0.2">
      <c r="A270" s="347">
        <f t="shared" ca="1" si="122"/>
        <v>0.1</v>
      </c>
      <c r="B270" s="304">
        <f t="shared" ca="1" si="123"/>
        <v>17.599999999999984</v>
      </c>
      <c r="D270" s="306">
        <f t="shared" ca="1" si="124"/>
        <v>-0.66870453170235145</v>
      </c>
      <c r="E270" s="307">
        <f t="shared" ca="1" si="125"/>
        <v>-7.811939935762485</v>
      </c>
      <c r="F270" s="304">
        <f t="shared" ca="1" si="126"/>
        <v>7.8405083579242518</v>
      </c>
      <c r="G270" s="306">
        <f t="shared" ca="1" si="127"/>
        <v>17.858449815494186</v>
      </c>
      <c r="H270" s="307">
        <f t="shared" ca="1" si="128"/>
        <v>-54.341271530822176</v>
      </c>
      <c r="I270" s="304">
        <f t="shared" ca="1" si="129"/>
        <v>57.200507177813286</v>
      </c>
      <c r="J270" s="306">
        <f t="shared" ca="1" si="130"/>
        <v>511.71069534483308</v>
      </c>
      <c r="K270" s="307">
        <f t="shared" ca="1" si="131"/>
        <v>1133.571433174403</v>
      </c>
      <c r="L270" s="304">
        <f t="shared" ca="1" si="116"/>
        <v>1243.7170216087591</v>
      </c>
      <c r="M270" s="306">
        <f t="shared" ca="1" si="132"/>
        <v>-1.2532801151585422</v>
      </c>
      <c r="N270" s="304">
        <f t="shared" ca="1" si="133"/>
        <v>-71.807661146254262</v>
      </c>
      <c r="P270" s="310">
        <f t="shared" ca="1" si="134"/>
        <v>23</v>
      </c>
      <c r="Q270" s="304">
        <f t="shared" ca="1" si="135"/>
        <v>0</v>
      </c>
      <c r="R270" s="306">
        <f t="shared" ca="1" si="136"/>
        <v>0</v>
      </c>
      <c r="S270" s="307">
        <f t="shared" ca="1" si="137"/>
        <v>5.0810000000000022</v>
      </c>
      <c r="T270" s="304">
        <f t="shared" ca="1" si="117"/>
        <v>49.844610000000024</v>
      </c>
      <c r="U270" s="311">
        <f t="shared" ca="1" si="118"/>
        <v>0</v>
      </c>
      <c r="V270" s="306">
        <f t="shared" ca="1" si="119"/>
        <v>1.0935858649088672</v>
      </c>
      <c r="W270" s="304">
        <f t="shared" ca="1" si="120"/>
        <v>10.98641716846074</v>
      </c>
      <c r="Y270" s="314" t="str">
        <f t="shared" ca="1" si="138"/>
        <v/>
      </c>
      <c r="Z270" s="315" t="str">
        <f t="shared" ca="1" si="139"/>
        <v/>
      </c>
      <c r="AA270" s="316" t="str">
        <f t="shared" ca="1" si="140"/>
        <v/>
      </c>
      <c r="AC270" s="310" t="e">
        <f t="shared" ca="1" si="141"/>
        <v>#N/A</v>
      </c>
      <c r="AD270" s="323" t="e">
        <f t="shared" ca="1" si="142"/>
        <v>#N/A</v>
      </c>
      <c r="AE270" s="324" t="e">
        <f t="shared" ca="1" si="121"/>
        <v>#N/A</v>
      </c>
      <c r="AG270" s="306">
        <f t="shared" ca="1" si="143"/>
        <v>7.1958359975288904</v>
      </c>
      <c r="AH270" s="304">
        <f t="shared" ca="1" si="144"/>
        <v>-2.1069906907767977</v>
      </c>
    </row>
    <row r="271" spans="1:34" x14ac:dyDescent="0.2">
      <c r="A271" s="347">
        <f t="shared" ca="1" si="122"/>
        <v>0.1</v>
      </c>
      <c r="B271" s="304">
        <f t="shared" ca="1" si="123"/>
        <v>17.699999999999985</v>
      </c>
      <c r="D271" s="306">
        <f t="shared" ca="1" si="124"/>
        <v>-0.67507304744169605</v>
      </c>
      <c r="E271" s="307">
        <f t="shared" ca="1" si="125"/>
        <v>-7.7558279888133921</v>
      </c>
      <c r="F271" s="304">
        <f t="shared" ca="1" si="126"/>
        <v>7.7851519838371432</v>
      </c>
      <c r="G271" s="306">
        <f t="shared" ca="1" si="127"/>
        <v>17.790942510750018</v>
      </c>
      <c r="H271" s="307">
        <f t="shared" ca="1" si="128"/>
        <v>-55.116854329703514</v>
      </c>
      <c r="I271" s="304">
        <f t="shared" ca="1" si="129"/>
        <v>57.91705505826905</v>
      </c>
      <c r="J271" s="306">
        <f t="shared" ca="1" si="130"/>
        <v>513.49316496114534</v>
      </c>
      <c r="K271" s="307">
        <f t="shared" ca="1" si="131"/>
        <v>1128.0985268813768</v>
      </c>
      <c r="L271" s="304">
        <f t="shared" ca="1" si="116"/>
        <v>1239.468239534094</v>
      </c>
      <c r="M271" s="306">
        <f t="shared" ca="1" si="132"/>
        <v>-1.258568322062064</v>
      </c>
      <c r="N271" s="304">
        <f t="shared" ca="1" si="133"/>
        <v>-72.110653083018008</v>
      </c>
      <c r="P271" s="310">
        <f t="shared" ca="1" si="134"/>
        <v>23</v>
      </c>
      <c r="Q271" s="304">
        <f t="shared" ca="1" si="135"/>
        <v>0</v>
      </c>
      <c r="R271" s="306">
        <f t="shared" ca="1" si="136"/>
        <v>0</v>
      </c>
      <c r="S271" s="307">
        <f t="shared" ca="1" si="137"/>
        <v>5.0810000000000022</v>
      </c>
      <c r="T271" s="304">
        <f t="shared" ca="1" si="117"/>
        <v>49.844610000000024</v>
      </c>
      <c r="U271" s="311">
        <f t="shared" ca="1" si="118"/>
        <v>0</v>
      </c>
      <c r="V271" s="306">
        <f t="shared" ca="1" si="119"/>
        <v>1.0941864586231966</v>
      </c>
      <c r="W271" s="304">
        <f t="shared" ca="1" si="120"/>
        <v>11.269579616643279</v>
      </c>
      <c r="Y271" s="314" t="str">
        <f t="shared" ca="1" si="138"/>
        <v/>
      </c>
      <c r="Z271" s="315" t="str">
        <f t="shared" ca="1" si="139"/>
        <v/>
      </c>
      <c r="AA271" s="316" t="str">
        <f t="shared" ca="1" si="140"/>
        <v/>
      </c>
      <c r="AC271" s="310" t="e">
        <f t="shared" ca="1" si="141"/>
        <v>#N/A</v>
      </c>
      <c r="AD271" s="323" t="e">
        <f t="shared" ca="1" si="142"/>
        <v>#N/A</v>
      </c>
      <c r="AE271" s="324" t="e">
        <f t="shared" ca="1" si="121"/>
        <v>#N/A</v>
      </c>
      <c r="AG271" s="306">
        <f t="shared" ca="1" si="143"/>
        <v>7.1573805329077125</v>
      </c>
      <c r="AH271" s="304">
        <f t="shared" ca="1" si="144"/>
        <v>-2.1622549042434041</v>
      </c>
    </row>
    <row r="272" spans="1:34" x14ac:dyDescent="0.2">
      <c r="A272" s="347">
        <f t="shared" ca="1" si="122"/>
        <v>0.1</v>
      </c>
      <c r="B272" s="304">
        <f t="shared" ca="1" si="123"/>
        <v>17.799999999999986</v>
      </c>
      <c r="D272" s="306">
        <f t="shared" ca="1" si="124"/>
        <v>-0.68131979418810817</v>
      </c>
      <c r="E272" s="307">
        <f t="shared" ca="1" si="125"/>
        <v>-7.6992515770022338</v>
      </c>
      <c r="F272" s="304">
        <f t="shared" ca="1" si="126"/>
        <v>7.7293383615885203</v>
      </c>
      <c r="G272" s="306">
        <f t="shared" ca="1" si="127"/>
        <v>17.722810531331206</v>
      </c>
      <c r="H272" s="307">
        <f t="shared" ca="1" si="128"/>
        <v>-55.886779487403736</v>
      </c>
      <c r="I272" s="304">
        <f t="shared" ca="1" si="129"/>
        <v>58.629601180659208</v>
      </c>
      <c r="J272" s="306">
        <f t="shared" ca="1" si="130"/>
        <v>515.26885261324935</v>
      </c>
      <c r="K272" s="307">
        <f t="shared" ca="1" si="131"/>
        <v>1122.5483451905213</v>
      </c>
      <c r="L272" s="304">
        <f t="shared" ca="1" si="116"/>
        <v>1235.158604294749</v>
      </c>
      <c r="M272" s="306">
        <f t="shared" ca="1" si="132"/>
        <v>-1.2637081249605704</v>
      </c>
      <c r="N272" s="304">
        <f t="shared" ca="1" si="133"/>
        <v>-72.405142096631522</v>
      </c>
      <c r="P272" s="310">
        <f t="shared" ca="1" si="134"/>
        <v>23</v>
      </c>
      <c r="Q272" s="304">
        <f t="shared" ca="1" si="135"/>
        <v>0</v>
      </c>
      <c r="R272" s="306">
        <f t="shared" ca="1" si="136"/>
        <v>0</v>
      </c>
      <c r="S272" s="307">
        <f t="shared" ca="1" si="137"/>
        <v>5.0810000000000022</v>
      </c>
      <c r="T272" s="304">
        <f t="shared" ca="1" si="117"/>
        <v>49.844610000000024</v>
      </c>
      <c r="U272" s="311">
        <f t="shared" ca="1" si="118"/>
        <v>0</v>
      </c>
      <c r="V272" s="306">
        <f t="shared" ca="1" si="119"/>
        <v>1.0947958503504627</v>
      </c>
      <c r="W272" s="304">
        <f t="shared" ca="1" si="120"/>
        <v>11.555013601456196</v>
      </c>
      <c r="Y272" s="314" t="str">
        <f t="shared" ca="1" si="138"/>
        <v/>
      </c>
      <c r="Z272" s="315" t="str">
        <f t="shared" ca="1" si="139"/>
        <v/>
      </c>
      <c r="AA272" s="316" t="str">
        <f t="shared" ca="1" si="140"/>
        <v/>
      </c>
      <c r="AC272" s="310" t="e">
        <f t="shared" ca="1" si="141"/>
        <v>#N/A</v>
      </c>
      <c r="AD272" s="323" t="e">
        <f t="shared" ca="1" si="142"/>
        <v>#N/A</v>
      </c>
      <c r="AE272" s="324" t="e">
        <f t="shared" ca="1" si="121"/>
        <v>#N/A</v>
      </c>
      <c r="AG272" s="306">
        <f t="shared" ca="1" si="143"/>
        <v>7.1177169818595374</v>
      </c>
      <c r="AH272" s="304">
        <f t="shared" ca="1" si="144"/>
        <v>-2.2179845732421324</v>
      </c>
    </row>
    <row r="273" spans="1:34" x14ac:dyDescent="0.2">
      <c r="A273" s="347">
        <f t="shared" ca="1" si="122"/>
        <v>0.1</v>
      </c>
      <c r="B273" s="304">
        <f t="shared" ca="1" si="123"/>
        <v>17.899999999999988</v>
      </c>
      <c r="D273" s="306">
        <f t="shared" ca="1" si="124"/>
        <v>-0.68744335885055208</v>
      </c>
      <c r="E273" s="307">
        <f t="shared" ca="1" si="125"/>
        <v>-7.6422289606243838</v>
      </c>
      <c r="F273" s="304">
        <f t="shared" ca="1" si="126"/>
        <v>7.6730855500400734</v>
      </c>
      <c r="G273" s="306">
        <f t="shared" ca="1" si="127"/>
        <v>17.654066195446152</v>
      </c>
      <c r="H273" s="307">
        <f t="shared" ca="1" si="128"/>
        <v>-56.651002383466171</v>
      </c>
      <c r="I273" s="304">
        <f t="shared" ca="1" si="129"/>
        <v>59.338032696447598</v>
      </c>
      <c r="J273" s="306">
        <f t="shared" ca="1" si="130"/>
        <v>517.03769644958822</v>
      </c>
      <c r="K273" s="307">
        <f t="shared" ca="1" si="131"/>
        <v>1116.9214560969779</v>
      </c>
      <c r="L273" s="304">
        <f t="shared" ca="1" si="116"/>
        <v>1230.7889821735039</v>
      </c>
      <c r="M273" s="306">
        <f t="shared" ca="1" si="132"/>
        <v>-1.2687056309839064</v>
      </c>
      <c r="N273" s="304">
        <f t="shared" ca="1" si="133"/>
        <v>-72.691478099859893</v>
      </c>
      <c r="P273" s="310">
        <f t="shared" ca="1" si="134"/>
        <v>23</v>
      </c>
      <c r="Q273" s="304">
        <f t="shared" ca="1" si="135"/>
        <v>0</v>
      </c>
      <c r="R273" s="306">
        <f t="shared" ca="1" si="136"/>
        <v>0</v>
      </c>
      <c r="S273" s="307">
        <f t="shared" ca="1" si="137"/>
        <v>5.0810000000000022</v>
      </c>
      <c r="T273" s="304">
        <f t="shared" ca="1" si="117"/>
        <v>49.844610000000024</v>
      </c>
      <c r="U273" s="311">
        <f t="shared" ca="1" si="118"/>
        <v>0</v>
      </c>
      <c r="V273" s="306">
        <f t="shared" ca="1" si="119"/>
        <v>1.095413991304234</v>
      </c>
      <c r="W273" s="304">
        <f t="shared" ca="1" si="120"/>
        <v>11.842625867685689</v>
      </c>
      <c r="Y273" s="314" t="str">
        <f t="shared" ca="1" si="138"/>
        <v/>
      </c>
      <c r="Z273" s="315" t="str">
        <f t="shared" ca="1" si="139"/>
        <v/>
      </c>
      <c r="AA273" s="316" t="str">
        <f t="shared" ca="1" si="140"/>
        <v/>
      </c>
      <c r="AC273" s="310" t="e">
        <f t="shared" ca="1" si="141"/>
        <v>#N/A</v>
      </c>
      <c r="AD273" s="323" t="e">
        <f t="shared" ca="1" si="142"/>
        <v>#N/A</v>
      </c>
      <c r="AE273" s="324" t="e">
        <f t="shared" ca="1" si="121"/>
        <v>#N/A</v>
      </c>
      <c r="AG273" s="306">
        <f t="shared" ca="1" si="143"/>
        <v>7.0769053167567568</v>
      </c>
      <c r="AH273" s="304">
        <f t="shared" ca="1" si="144"/>
        <v>-2.2741613071159597</v>
      </c>
    </row>
    <row r="274" spans="1:34" x14ac:dyDescent="0.2">
      <c r="A274" s="347">
        <f t="shared" ca="1" si="122"/>
        <v>0.1</v>
      </c>
      <c r="B274" s="304">
        <f t="shared" ca="1" si="123"/>
        <v>17.999999999999989</v>
      </c>
      <c r="D274" s="306">
        <f t="shared" ca="1" si="124"/>
        <v>-0.69344244591217441</v>
      </c>
      <c r="E274" s="307">
        <f t="shared" ca="1" si="125"/>
        <v>-7.5847783869587779</v>
      </c>
      <c r="F274" s="304">
        <f t="shared" ca="1" si="126"/>
        <v>7.6164115963536041</v>
      </c>
      <c r="G274" s="306">
        <f t="shared" ca="1" si="127"/>
        <v>17.584721950854934</v>
      </c>
      <c r="H274" s="307">
        <f t="shared" ca="1" si="128"/>
        <v>-57.409480222162045</v>
      </c>
      <c r="I274" s="304">
        <f t="shared" ca="1" si="129"/>
        <v>60.0422423421019</v>
      </c>
      <c r="J274" s="306">
        <f t="shared" ca="1" si="130"/>
        <v>518.79963585690325</v>
      </c>
      <c r="K274" s="307">
        <f t="shared" ca="1" si="131"/>
        <v>1111.2184319666965</v>
      </c>
      <c r="L274" s="304">
        <f t="shared" ca="1" si="116"/>
        <v>1226.360251193661</v>
      </c>
      <c r="M274" s="306">
        <f t="shared" ca="1" si="132"/>
        <v>-1.2735666287533813</v>
      </c>
      <c r="N274" s="304">
        <f t="shared" ca="1" si="133"/>
        <v>-72.969992756273314</v>
      </c>
      <c r="P274" s="310">
        <f t="shared" ca="1" si="134"/>
        <v>23</v>
      </c>
      <c r="Q274" s="304">
        <f t="shared" ca="1" si="135"/>
        <v>0</v>
      </c>
      <c r="R274" s="306">
        <f t="shared" ca="1" si="136"/>
        <v>0</v>
      </c>
      <c r="S274" s="307">
        <f t="shared" ca="1" si="137"/>
        <v>5.0810000000000022</v>
      </c>
      <c r="T274" s="304">
        <f t="shared" ca="1" si="117"/>
        <v>49.844610000000024</v>
      </c>
      <c r="U274" s="311">
        <f t="shared" ca="1" si="118"/>
        <v>0</v>
      </c>
      <c r="V274" s="306">
        <f t="shared" ca="1" si="119"/>
        <v>1.0960408322905701</v>
      </c>
      <c r="W274" s="304">
        <f t="shared" ca="1" si="120"/>
        <v>12.13232340111904</v>
      </c>
      <c r="Y274" s="314" t="str">
        <f t="shared" ca="1" si="138"/>
        <v/>
      </c>
      <c r="Z274" s="315" t="str">
        <f t="shared" ca="1" si="139"/>
        <v/>
      </c>
      <c r="AA274" s="316" t="str">
        <f t="shared" ca="1" si="140"/>
        <v/>
      </c>
      <c r="AC274" s="310">
        <f t="shared" ca="1" si="141"/>
        <v>17.999999999999989</v>
      </c>
      <c r="AD274" s="323">
        <f t="shared" ca="1" si="142"/>
        <v>518.79963585690325</v>
      </c>
      <c r="AE274" s="324" t="e">
        <f t="shared" ca="1" si="121"/>
        <v>#N/A</v>
      </c>
      <c r="AG274" s="306">
        <f t="shared" ca="1" si="143"/>
        <v>7.0350026899322859</v>
      </c>
      <c r="AH274" s="304">
        <f t="shared" ca="1" si="144"/>
        <v>-2.3307667521522699</v>
      </c>
    </row>
    <row r="275" spans="1:34" x14ac:dyDescent="0.2">
      <c r="A275" s="347">
        <f t="shared" ca="1" si="122"/>
        <v>0.1</v>
      </c>
      <c r="B275" s="304">
        <f t="shared" ca="1" si="123"/>
        <v>18.099999999999991</v>
      </c>
      <c r="D275" s="306">
        <f t="shared" ca="1" si="124"/>
        <v>-0.69931587326897715</v>
      </c>
      <c r="E275" s="307">
        <f t="shared" ca="1" si="125"/>
        <v>-7.526918077653912</v>
      </c>
      <c r="F275" s="304">
        <f t="shared" ca="1" si="126"/>
        <v>7.5593345235092757</v>
      </c>
      <c r="G275" s="306">
        <f t="shared" ca="1" si="127"/>
        <v>17.514790363528036</v>
      </c>
      <c r="H275" s="307">
        <f t="shared" ca="1" si="128"/>
        <v>-58.16217202992744</v>
      </c>
      <c r="I275" s="304">
        <f t="shared" ca="1" si="129"/>
        <v>60.742128187257386</v>
      </c>
      <c r="J275" s="306">
        <f t="shared" ca="1" si="130"/>
        <v>520.55461147262235</v>
      </c>
      <c r="K275" s="307">
        <f t="shared" ca="1" si="131"/>
        <v>1105.4398493540921</v>
      </c>
      <c r="L275" s="304">
        <f t="shared" ca="1" si="116"/>
        <v>1221.8733011509053</v>
      </c>
      <c r="M275" s="306">
        <f t="shared" ca="1" si="132"/>
        <v>-1.2782966078928406</v>
      </c>
      <c r="N275" s="304">
        <f t="shared" ca="1" si="133"/>
        <v>-73.241000598149242</v>
      </c>
      <c r="P275" s="310">
        <f t="shared" ca="1" si="134"/>
        <v>23</v>
      </c>
      <c r="Q275" s="304">
        <f t="shared" ca="1" si="135"/>
        <v>0</v>
      </c>
      <c r="R275" s="306">
        <f t="shared" ca="1" si="136"/>
        <v>0</v>
      </c>
      <c r="S275" s="307">
        <f t="shared" ca="1" si="137"/>
        <v>5.0810000000000022</v>
      </c>
      <c r="T275" s="304">
        <f t="shared" ca="1" si="117"/>
        <v>49.844610000000024</v>
      </c>
      <c r="U275" s="311">
        <f t="shared" ca="1" si="118"/>
        <v>0</v>
      </c>
      <c r="V275" s="306">
        <f t="shared" ca="1" si="119"/>
        <v>1.0966763237227479</v>
      </c>
      <c r="W275" s="304">
        <f t="shared" ca="1" si="120"/>
        <v>12.424013480822417</v>
      </c>
      <c r="Y275" s="314" t="str">
        <f t="shared" ca="1" si="138"/>
        <v/>
      </c>
      <c r="Z275" s="315" t="str">
        <f t="shared" ca="1" si="139"/>
        <v/>
      </c>
      <c r="AA275" s="316" t="str">
        <f t="shared" ca="1" si="140"/>
        <v/>
      </c>
      <c r="AC275" s="310" t="e">
        <f t="shared" ca="1" si="141"/>
        <v>#N/A</v>
      </c>
      <c r="AD275" s="323" t="e">
        <f t="shared" ca="1" si="142"/>
        <v>#N/A</v>
      </c>
      <c r="AE275" s="324" t="e">
        <f t="shared" ca="1" si="121"/>
        <v>#N/A</v>
      </c>
      <c r="AG275" s="306">
        <f t="shared" ca="1" si="143"/>
        <v>6.9920636363587771</v>
      </c>
      <c r="AH275" s="304">
        <f t="shared" ca="1" si="144"/>
        <v>-2.3877826020702684</v>
      </c>
    </row>
    <row r="276" spans="1:34" x14ac:dyDescent="0.2">
      <c r="A276" s="347">
        <f t="shared" ca="1" si="122"/>
        <v>0.1</v>
      </c>
      <c r="B276" s="304">
        <f t="shared" ca="1" si="123"/>
        <v>18.199999999999992</v>
      </c>
      <c r="D276" s="306">
        <f t="shared" ca="1" si="124"/>
        <v>-0.7050625682950501</v>
      </c>
      <c r="E276" s="307">
        <f t="shared" ca="1" si="125"/>
        <v>-7.4686662165005302</v>
      </c>
      <c r="F276" s="304">
        <f t="shared" ca="1" si="126"/>
        <v>7.5018723182087781</v>
      </c>
      <c r="G276" s="306">
        <f t="shared" ca="1" si="127"/>
        <v>17.444284106698532</v>
      </c>
      <c r="H276" s="307">
        <f t="shared" ca="1" si="128"/>
        <v>-58.90903865157749</v>
      </c>
      <c r="I276" s="304">
        <f t="shared" ca="1" si="129"/>
        <v>61.437593400525266</v>
      </c>
      <c r="J276" s="306">
        <f t="shared" ca="1" si="130"/>
        <v>522.30256519613363</v>
      </c>
      <c r="K276" s="307">
        <f t="shared" ca="1" si="131"/>
        <v>1099.5862888200168</v>
      </c>
      <c r="L276" s="304">
        <f t="shared" ca="1" si="116"/>
        <v>1217.3290336517234</v>
      </c>
      <c r="M276" s="306">
        <f t="shared" ca="1" si="132"/>
        <v>-1.2829007772060348</v>
      </c>
      <c r="N276" s="304">
        <f t="shared" ca="1" si="133"/>
        <v>-73.504800067958911</v>
      </c>
      <c r="P276" s="310">
        <f t="shared" ca="1" si="134"/>
        <v>23</v>
      </c>
      <c r="Q276" s="304">
        <f t="shared" ca="1" si="135"/>
        <v>0</v>
      </c>
      <c r="R276" s="306">
        <f t="shared" ca="1" si="136"/>
        <v>0</v>
      </c>
      <c r="S276" s="307">
        <f t="shared" ca="1" si="137"/>
        <v>5.0810000000000022</v>
      </c>
      <c r="T276" s="304">
        <f t="shared" ca="1" si="117"/>
        <v>49.844610000000024</v>
      </c>
      <c r="U276" s="311">
        <f t="shared" ca="1" si="118"/>
        <v>0</v>
      </c>
      <c r="V276" s="306">
        <f t="shared" ca="1" si="119"/>
        <v>1.097320415635993</v>
      </c>
      <c r="W276" s="304">
        <f t="shared" ca="1" si="120"/>
        <v>12.717603730366589</v>
      </c>
      <c r="Y276" s="314" t="str">
        <f t="shared" ca="1" si="138"/>
        <v/>
      </c>
      <c r="Z276" s="315" t="str">
        <f t="shared" ca="1" si="139"/>
        <v/>
      </c>
      <c r="AA276" s="316" t="str">
        <f t="shared" ca="1" si="140"/>
        <v/>
      </c>
      <c r="AC276" s="310" t="e">
        <f t="shared" ca="1" si="141"/>
        <v>#N/A</v>
      </c>
      <c r="AD276" s="323" t="e">
        <f t="shared" ca="1" si="142"/>
        <v>#N/A</v>
      </c>
      <c r="AE276" s="324" t="e">
        <f t="shared" ca="1" si="121"/>
        <v>#N/A</v>
      </c>
      <c r="AG276" s="306">
        <f t="shared" ca="1" si="143"/>
        <v>6.948140258442411</v>
      </c>
      <c r="AH276" s="304">
        <f t="shared" ca="1" si="144"/>
        <v>-2.4451906083098627</v>
      </c>
    </row>
    <row r="277" spans="1:34" x14ac:dyDescent="0.2">
      <c r="A277" s="347">
        <f t="shared" ca="1" si="122"/>
        <v>0.1</v>
      </c>
      <c r="B277" s="304">
        <f t="shared" ca="1" si="123"/>
        <v>18.299999999999994</v>
      </c>
      <c r="D277" s="306">
        <f t="shared" ca="1" si="124"/>
        <v>-0.71068156411291505</v>
      </c>
      <c r="E277" s="307">
        <f t="shared" ca="1" si="125"/>
        <v>-7.4100409375805194</v>
      </c>
      <c r="F277" s="304">
        <f t="shared" ca="1" si="126"/>
        <v>7.4440429191528148</v>
      </c>
      <c r="G277" s="306">
        <f t="shared" ca="1" si="127"/>
        <v>17.373215950287239</v>
      </c>
      <c r="H277" s="307">
        <f t="shared" ca="1" si="128"/>
        <v>-59.65004274533554</v>
      </c>
      <c r="I277" s="304">
        <f t="shared" ca="1" si="129"/>
        <v>62.128546031399061</v>
      </c>
      <c r="J277" s="306">
        <f t="shared" ca="1" si="130"/>
        <v>524.04344019898292</v>
      </c>
      <c r="K277" s="307">
        <f t="shared" ca="1" si="131"/>
        <v>1093.6583347501712</v>
      </c>
      <c r="L277" s="304">
        <f t="shared" ca="1" si="116"/>
        <v>1212.7283621586917</v>
      </c>
      <c r="M277" s="306">
        <f t="shared" ca="1" si="132"/>
        <v>-1.2873840816170388</v>
      </c>
      <c r="N277" s="304">
        <f t="shared" ca="1" si="133"/>
        <v>-73.761674488981825</v>
      </c>
      <c r="P277" s="310">
        <f t="shared" ca="1" si="134"/>
        <v>23</v>
      </c>
      <c r="Q277" s="304">
        <f t="shared" ca="1" si="135"/>
        <v>0</v>
      </c>
      <c r="R277" s="306">
        <f t="shared" ca="1" si="136"/>
        <v>0</v>
      </c>
      <c r="S277" s="307">
        <f t="shared" ca="1" si="137"/>
        <v>5.0810000000000022</v>
      </c>
      <c r="T277" s="304">
        <f t="shared" ca="1" si="117"/>
        <v>49.844610000000024</v>
      </c>
      <c r="U277" s="311">
        <f t="shared" ca="1" si="118"/>
        <v>0</v>
      </c>
      <c r="V277" s="306">
        <f t="shared" ca="1" si="119"/>
        <v>1.0979730577021951</v>
      </c>
      <c r="W277" s="304">
        <f t="shared" ca="1" si="120"/>
        <v>13.013002167959712</v>
      </c>
      <c r="Y277" s="314" t="str">
        <f t="shared" ca="1" si="138"/>
        <v/>
      </c>
      <c r="Z277" s="315" t="str">
        <f t="shared" ca="1" si="139"/>
        <v/>
      </c>
      <c r="AA277" s="316" t="str">
        <f t="shared" ca="1" si="140"/>
        <v/>
      </c>
      <c r="AC277" s="310" t="e">
        <f t="shared" ca="1" si="141"/>
        <v>#N/A</v>
      </c>
      <c r="AD277" s="323" t="e">
        <f t="shared" ca="1" si="142"/>
        <v>#N/A</v>
      </c>
      <c r="AE277" s="324" t="e">
        <f t="shared" ca="1" si="121"/>
        <v>#N/A</v>
      </c>
      <c r="AG277" s="306">
        <f t="shared" ca="1" si="143"/>
        <v>6.90328239459161</v>
      </c>
      <c r="AH277" s="304">
        <f t="shared" ca="1" si="144"/>
        <v>-2.5029725901134783</v>
      </c>
    </row>
    <row r="278" spans="1:34" x14ac:dyDescent="0.2">
      <c r="A278" s="347">
        <f t="shared" ca="1" si="122"/>
        <v>0.1</v>
      </c>
      <c r="B278" s="304">
        <f t="shared" ca="1" si="123"/>
        <v>18.399999999999995</v>
      </c>
      <c r="D278" s="306">
        <f t="shared" ca="1" si="124"/>
        <v>-0.71617199604968584</v>
      </c>
      <c r="E278" s="307">
        <f t="shared" ca="1" si="125"/>
        <v>-7.3510603137831989</v>
      </c>
      <c r="F278" s="304">
        <f t="shared" ca="1" si="126"/>
        <v>7.3858642056839994</v>
      </c>
      <c r="G278" s="306">
        <f t="shared" ca="1" si="127"/>
        <v>17.30159875068227</v>
      </c>
      <c r="H278" s="307">
        <f t="shared" ca="1" si="128"/>
        <v>-60.385148776713862</v>
      </c>
      <c r="I278" s="304">
        <f t="shared" ca="1" si="129"/>
        <v>62.814898806855354</v>
      </c>
      <c r="J278" s="306">
        <f t="shared" ca="1" si="130"/>
        <v>525.77718093403143</v>
      </c>
      <c r="K278" s="307">
        <f t="shared" ca="1" si="131"/>
        <v>1087.6565751740688</v>
      </c>
      <c r="L278" s="304">
        <f t="shared" ca="1" si="116"/>
        <v>1208.07221204294</v>
      </c>
      <c r="M278" s="306">
        <f t="shared" ca="1" si="132"/>
        <v>-1.2917512179635506</v>
      </c>
      <c r="N278" s="304">
        <f t="shared" ca="1" si="133"/>
        <v>-74.011892970195149</v>
      </c>
      <c r="P278" s="310">
        <f t="shared" ca="1" si="134"/>
        <v>23</v>
      </c>
      <c r="Q278" s="304">
        <f t="shared" ca="1" si="135"/>
        <v>0</v>
      </c>
      <c r="R278" s="306">
        <f t="shared" ca="1" si="136"/>
        <v>0</v>
      </c>
      <c r="S278" s="307">
        <f t="shared" ca="1" si="137"/>
        <v>5.0810000000000022</v>
      </c>
      <c r="T278" s="304">
        <f t="shared" ca="1" si="117"/>
        <v>49.844610000000024</v>
      </c>
      <c r="U278" s="311">
        <f t="shared" ca="1" si="118"/>
        <v>0</v>
      </c>
      <c r="V278" s="306">
        <f t="shared" ca="1" si="119"/>
        <v>1.0986341992446136</v>
      </c>
      <c r="W278" s="304">
        <f t="shared" ca="1" si="120"/>
        <v>13.310117255449319</v>
      </c>
      <c r="Y278" s="314" t="str">
        <f t="shared" ca="1" si="138"/>
        <v/>
      </c>
      <c r="Z278" s="315" t="str">
        <f t="shared" ca="1" si="139"/>
        <v/>
      </c>
      <c r="AA278" s="316" t="str">
        <f t="shared" ca="1" si="140"/>
        <v/>
      </c>
      <c r="AC278" s="310" t="e">
        <f t="shared" ca="1" si="141"/>
        <v>#N/A</v>
      </c>
      <c r="AD278" s="323" t="e">
        <f t="shared" ca="1" si="142"/>
        <v>#N/A</v>
      </c>
      <c r="AE278" s="324" t="e">
        <f t="shared" ca="1" si="121"/>
        <v>#N/A</v>
      </c>
      <c r="AG278" s="306">
        <f t="shared" ca="1" si="143"/>
        <v>6.85753777306277</v>
      </c>
      <c r="AH278" s="304">
        <f t="shared" ca="1" si="144"/>
        <v>-2.5611104443927784</v>
      </c>
    </row>
    <row r="279" spans="1:34" x14ac:dyDescent="0.2">
      <c r="A279" s="347">
        <f t="shared" ca="1" si="122"/>
        <v>0.1</v>
      </c>
      <c r="B279" s="304">
        <f t="shared" ca="1" si="123"/>
        <v>18.499999999999996</v>
      </c>
      <c r="D279" s="306">
        <f t="shared" ca="1" si="124"/>
        <v>-0.72153309826166045</v>
      </c>
      <c r="E279" s="307">
        <f t="shared" ca="1" si="125"/>
        <v>-7.2917423456814641</v>
      </c>
      <c r="F279" s="304">
        <f t="shared" ca="1" si="126"/>
        <v>7.3273539867875428</v>
      </c>
      <c r="G279" s="306">
        <f t="shared" ca="1" si="127"/>
        <v>17.229445440856104</v>
      </c>
      <c r="H279" s="307">
        <f t="shared" ca="1" si="128"/>
        <v>-61.114323011282011</v>
      </c>
      <c r="I279" s="304">
        <f t="shared" ca="1" si="129"/>
        <v>63.496568941374704</v>
      </c>
      <c r="J279" s="306">
        <f t="shared" ca="1" si="130"/>
        <v>527.50373314360832</v>
      </c>
      <c r="K279" s="307">
        <f t="shared" ca="1" si="131"/>
        <v>1081.581601584669</v>
      </c>
      <c r="L279" s="304">
        <f t="shared" ca="1" si="116"/>
        <v>1203.3615206441084</v>
      </c>
      <c r="M279" s="306">
        <f t="shared" ca="1" si="132"/>
        <v>-1.2960066497263611</v>
      </c>
      <c r="N279" s="304">
        <f t="shared" ca="1" si="133"/>
        <v>-74.255711250210098</v>
      </c>
      <c r="P279" s="310">
        <f t="shared" ca="1" si="134"/>
        <v>23</v>
      </c>
      <c r="Q279" s="304">
        <f t="shared" ca="1" si="135"/>
        <v>0</v>
      </c>
      <c r="R279" s="306">
        <f t="shared" ca="1" si="136"/>
        <v>0</v>
      </c>
      <c r="S279" s="307">
        <f t="shared" ca="1" si="137"/>
        <v>5.0810000000000022</v>
      </c>
      <c r="T279" s="304">
        <f t="shared" ca="1" si="117"/>
        <v>49.844610000000024</v>
      </c>
      <c r="U279" s="311">
        <f t="shared" ca="1" si="118"/>
        <v>0</v>
      </c>
      <c r="V279" s="306">
        <f t="shared" ca="1" si="119"/>
        <v>1.0993037892525461</v>
      </c>
      <c r="W279" s="304">
        <f t="shared" ca="1" si="120"/>
        <v>13.608857946157997</v>
      </c>
      <c r="Y279" s="314" t="str">
        <f t="shared" ca="1" si="138"/>
        <v/>
      </c>
      <c r="Z279" s="315" t="str">
        <f t="shared" ca="1" si="139"/>
        <v/>
      </c>
      <c r="AA279" s="316" t="str">
        <f t="shared" ca="1" si="140"/>
        <v/>
      </c>
      <c r="AC279" s="310" t="e">
        <f t="shared" ca="1" si="141"/>
        <v>#N/A</v>
      </c>
      <c r="AD279" s="323" t="e">
        <f t="shared" ca="1" si="142"/>
        <v>#N/A</v>
      </c>
      <c r="AE279" s="324" t="e">
        <f t="shared" ca="1" si="121"/>
        <v>#N/A</v>
      </c>
      <c r="AG279" s="306">
        <f t="shared" ca="1" si="143"/>
        <v>6.8109521524420318</v>
      </c>
      <c r="AH279" s="304">
        <f t="shared" ca="1" si="144"/>
        <v>-2.619586155372823</v>
      </c>
    </row>
    <row r="280" spans="1:34" x14ac:dyDescent="0.2">
      <c r="A280" s="347">
        <f t="shared" ca="1" si="122"/>
        <v>0.1</v>
      </c>
      <c r="B280" s="304">
        <f t="shared" ca="1" si="123"/>
        <v>18.599999999999998</v>
      </c>
      <c r="D280" s="306">
        <f t="shared" ca="1" si="124"/>
        <v>-0.72676420051171253</v>
      </c>
      <c r="E280" s="307">
        <f t="shared" ca="1" si="125"/>
        <v>-7.2321049507614354</v>
      </c>
      <c r="F280" s="304">
        <f t="shared" ca="1" si="126"/>
        <v>7.2685299904432874</v>
      </c>
      <c r="G280" s="306">
        <f t="shared" ca="1" si="127"/>
        <v>17.156769020804933</v>
      </c>
      <c r="H280" s="307">
        <f t="shared" ca="1" si="128"/>
        <v>-61.837533506358156</v>
      </c>
      <c r="I280" s="304">
        <f t="shared" ca="1" si="129"/>
        <v>64.17347795922565</v>
      </c>
      <c r="J280" s="306">
        <f t="shared" ca="1" si="130"/>
        <v>529.22304386669134</v>
      </c>
      <c r="K280" s="307">
        <f t="shared" ca="1" si="131"/>
        <v>1075.4340087587871</v>
      </c>
      <c r="L280" s="304">
        <f t="shared" ca="1" si="116"/>
        <v>1198.597237338098</v>
      </c>
      <c r="M280" s="306">
        <f t="shared" ca="1" si="132"/>
        <v>-1.3001546207721766</v>
      </c>
      <c r="N280" s="304">
        <f t="shared" ca="1" si="133"/>
        <v>-74.493372484677792</v>
      </c>
      <c r="P280" s="310">
        <f t="shared" ca="1" si="134"/>
        <v>23</v>
      </c>
      <c r="Q280" s="304">
        <f t="shared" ca="1" si="135"/>
        <v>0</v>
      </c>
      <c r="R280" s="306">
        <f t="shared" ca="1" si="136"/>
        <v>0</v>
      </c>
      <c r="S280" s="307">
        <f t="shared" ca="1" si="137"/>
        <v>5.0810000000000022</v>
      </c>
      <c r="T280" s="304">
        <f t="shared" ca="1" si="117"/>
        <v>49.844610000000024</v>
      </c>
      <c r="U280" s="311">
        <f t="shared" ca="1" si="118"/>
        <v>0</v>
      </c>
      <c r="V280" s="306">
        <f t="shared" ca="1" si="119"/>
        <v>1.0999817763959678</v>
      </c>
      <c r="W280" s="304">
        <f t="shared" ca="1" si="120"/>
        <v>13.909133731520443</v>
      </c>
      <c r="Y280" s="314" t="str">
        <f t="shared" ca="1" si="138"/>
        <v/>
      </c>
      <c r="Z280" s="315" t="str">
        <f t="shared" ca="1" si="139"/>
        <v/>
      </c>
      <c r="AA280" s="316" t="str">
        <f t="shared" ca="1" si="140"/>
        <v/>
      </c>
      <c r="AC280" s="310" t="e">
        <f t="shared" ca="1" si="141"/>
        <v>#N/A</v>
      </c>
      <c r="AD280" s="323" t="e">
        <f t="shared" ca="1" si="142"/>
        <v>#N/A</v>
      </c>
      <c r="AE280" s="324" t="e">
        <f t="shared" ca="1" si="121"/>
        <v>#N/A</v>
      </c>
      <c r="AG280" s="306">
        <f t="shared" ca="1" si="143"/>
        <v>6.7635694499927776</v>
      </c>
      <c r="AH280" s="304">
        <f t="shared" ca="1" si="144"/>
        <v>-2.67838180400669</v>
      </c>
    </row>
    <row r="281" spans="1:34" x14ac:dyDescent="0.2">
      <c r="A281" s="347">
        <f t="shared" ca="1" si="122"/>
        <v>0.1</v>
      </c>
      <c r="B281" s="304">
        <f t="shared" ca="1" si="123"/>
        <v>18.7</v>
      </c>
      <c r="D281" s="306">
        <f t="shared" ca="1" si="124"/>
        <v>-0.73186472508543943</v>
      </c>
      <c r="E281" s="307">
        <f t="shared" ca="1" si="125"/>
        <v>-7.1721659530000963</v>
      </c>
      <c r="F281" s="304">
        <f t="shared" ca="1" si="126"/>
        <v>7.2094098533235131</v>
      </c>
      <c r="G281" s="306">
        <f t="shared" ca="1" si="127"/>
        <v>17.083582548296391</v>
      </c>
      <c r="H281" s="307">
        <f t="shared" ca="1" si="128"/>
        <v>-62.554750101658165</v>
      </c>
      <c r="I281" s="304">
        <f t="shared" ca="1" si="129"/>
        <v>64.845551527960339</v>
      </c>
      <c r="J281" s="306">
        <f t="shared" ca="1" si="130"/>
        <v>530.9350614451464</v>
      </c>
      <c r="K281" s="307">
        <f t="shared" ca="1" si="131"/>
        <v>1069.2143945783862</v>
      </c>
      <c r="L281" s="304">
        <f t="shared" ca="1" si="116"/>
        <v>1193.7803236129278</v>
      </c>
      <c r="M281" s="306">
        <f t="shared" ca="1" si="132"/>
        <v>-1.3041991681812615</v>
      </c>
      <c r="N281" s="304">
        <f t="shared" ca="1" si="133"/>
        <v>-74.72510798125893</v>
      </c>
      <c r="P281" s="310">
        <f t="shared" ca="1" si="134"/>
        <v>23</v>
      </c>
      <c r="Q281" s="304">
        <f t="shared" ca="1" si="135"/>
        <v>0</v>
      </c>
      <c r="R281" s="306">
        <f t="shared" ca="1" si="136"/>
        <v>0</v>
      </c>
      <c r="S281" s="307">
        <f t="shared" ca="1" si="137"/>
        <v>5.0810000000000022</v>
      </c>
      <c r="T281" s="304">
        <f t="shared" ca="1" si="117"/>
        <v>49.844610000000024</v>
      </c>
      <c r="U281" s="311">
        <f t="shared" ca="1" si="118"/>
        <v>0</v>
      </c>
      <c r="V281" s="306">
        <f t="shared" ca="1" si="119"/>
        <v>1.1006681090401205</v>
      </c>
      <c r="W281" s="304">
        <f t="shared" ca="1" si="120"/>
        <v>14.210854686491587</v>
      </c>
      <c r="Y281" s="314" t="str">
        <f t="shared" ca="1" si="138"/>
        <v/>
      </c>
      <c r="Z281" s="315" t="str">
        <f t="shared" ca="1" si="139"/>
        <v/>
      </c>
      <c r="AA281" s="316" t="str">
        <f t="shared" ca="1" si="140"/>
        <v/>
      </c>
      <c r="AC281" s="310" t="e">
        <f t="shared" ca="1" si="141"/>
        <v>#N/A</v>
      </c>
      <c r="AD281" s="323" t="e">
        <f t="shared" ca="1" si="142"/>
        <v>#N/A</v>
      </c>
      <c r="AE281" s="324" t="e">
        <f t="shared" ca="1" si="121"/>
        <v>#N/A</v>
      </c>
      <c r="AG281" s="306">
        <f t="shared" ca="1" si="143"/>
        <v>6.7154318589816224</v>
      </c>
      <c r="AH281" s="304">
        <f t="shared" ca="1" si="144"/>
        <v>-2.7374795771541898</v>
      </c>
    </row>
    <row r="282" spans="1:34" x14ac:dyDescent="0.2">
      <c r="A282" s="347">
        <f t="shared" ca="1" si="122"/>
        <v>0.1</v>
      </c>
      <c r="B282" s="304">
        <f t="shared" ca="1" si="123"/>
        <v>18.8</v>
      </c>
      <c r="D282" s="306">
        <f t="shared" ca="1" si="124"/>
        <v>-0.73683418383341526</v>
      </c>
      <c r="E282" s="307">
        <f t="shared" ca="1" si="125"/>
        <v>-7.1119430727862776</v>
      </c>
      <c r="F282" s="304">
        <f t="shared" ca="1" si="126"/>
        <v>7.150011110831799</v>
      </c>
      <c r="G282" s="306">
        <f t="shared" ca="1" si="127"/>
        <v>17.009899129913048</v>
      </c>
      <c r="H282" s="307">
        <f t="shared" ca="1" si="128"/>
        <v>-63.26594440893679</v>
      </c>
      <c r="I282" s="304">
        <f t="shared" ca="1" si="129"/>
        <v>65.512719302166786</v>
      </c>
      <c r="J282" s="306">
        <f t="shared" ca="1" si="130"/>
        <v>532.63973552905691</v>
      </c>
      <c r="K282" s="307">
        <f t="shared" ca="1" si="131"/>
        <v>1062.9233598528565</v>
      </c>
      <c r="L282" s="304">
        <f t="shared" ca="1" si="116"/>
        <v>1188.9117531530037</v>
      </c>
      <c r="M282" s="306">
        <f t="shared" ca="1" si="132"/>
        <v>-1.3081441342260476</v>
      </c>
      <c r="N282" s="304">
        <f t="shared" ca="1" si="133"/>
        <v>-74.951137885947588</v>
      </c>
      <c r="P282" s="310">
        <f t="shared" ca="1" si="134"/>
        <v>23</v>
      </c>
      <c r="Q282" s="304">
        <f t="shared" ca="1" si="135"/>
        <v>0</v>
      </c>
      <c r="R282" s="306">
        <f t="shared" ca="1" si="136"/>
        <v>0</v>
      </c>
      <c r="S282" s="307">
        <f t="shared" ca="1" si="137"/>
        <v>5.0810000000000022</v>
      </c>
      <c r="T282" s="304">
        <f t="shared" ca="1" si="117"/>
        <v>49.844610000000024</v>
      </c>
      <c r="U282" s="311">
        <f t="shared" ca="1" si="118"/>
        <v>0</v>
      </c>
      <c r="V282" s="306">
        <f t="shared" ca="1" si="119"/>
        <v>1.1013627352600457</v>
      </c>
      <c r="W282" s="304">
        <f t="shared" ca="1" si="120"/>
        <v>14.513931513698608</v>
      </c>
      <c r="Y282" s="314" t="str">
        <f t="shared" ca="1" si="138"/>
        <v/>
      </c>
      <c r="Z282" s="315" t="str">
        <f t="shared" ca="1" si="139"/>
        <v/>
      </c>
      <c r="AA282" s="316" t="str">
        <f t="shared" ca="1" si="140"/>
        <v/>
      </c>
      <c r="AC282" s="310" t="e">
        <f t="shared" ca="1" si="141"/>
        <v>#N/A</v>
      </c>
      <c r="AD282" s="323" t="e">
        <f t="shared" ca="1" si="142"/>
        <v>#N/A</v>
      </c>
      <c r="AE282" s="324" t="e">
        <f t="shared" ca="1" si="121"/>
        <v>#N/A</v>
      </c>
      <c r="AG282" s="306">
        <f t="shared" ca="1" si="143"/>
        <v>6.6665799559903496</v>
      </c>
      <c r="AH282" s="304">
        <f t="shared" ca="1" si="144"/>
        <v>-2.7968617765187131</v>
      </c>
    </row>
    <row r="283" spans="1:34" x14ac:dyDescent="0.2">
      <c r="A283" s="347">
        <f t="shared" ca="1" si="122"/>
        <v>0.1</v>
      </c>
      <c r="B283" s="304">
        <f t="shared" ca="1" si="123"/>
        <v>18.900000000000002</v>
      </c>
      <c r="D283" s="306">
        <f t="shared" ca="1" si="124"/>
        <v>-0.74167217532821073</v>
      </c>
      <c r="E283" s="307">
        <f t="shared" ca="1" si="125"/>
        <v>-7.0514539171808917</v>
      </c>
      <c r="F283" s="304">
        <f t="shared" ca="1" si="126"/>
        <v>7.0903511874787855</v>
      </c>
      <c r="G283" s="306">
        <f t="shared" ca="1" si="127"/>
        <v>16.935731912380227</v>
      </c>
      <c r="H283" s="307">
        <f t="shared" ca="1" si="128"/>
        <v>-63.97108980065488</v>
      </c>
      <c r="I283" s="304">
        <f t="shared" ca="1" si="129"/>
        <v>66.174914776609015</v>
      </c>
      <c r="J283" s="306">
        <f t="shared" ca="1" si="130"/>
        <v>534.33701708117155</v>
      </c>
      <c r="K283" s="307">
        <f t="shared" ca="1" si="131"/>
        <v>1056.5615081423769</v>
      </c>
      <c r="L283" s="304">
        <f t="shared" ca="1" si="116"/>
        <v>1183.992511932106</v>
      </c>
      <c r="M283" s="306">
        <f t="shared" ca="1" si="132"/>
        <v>-1.3119931775618972</v>
      </c>
      <c r="N283" s="304">
        <f t="shared" ca="1" si="133"/>
        <v>-75.17167182425473</v>
      </c>
      <c r="P283" s="310">
        <f t="shared" ca="1" si="134"/>
        <v>23</v>
      </c>
      <c r="Q283" s="304">
        <f t="shared" ca="1" si="135"/>
        <v>0</v>
      </c>
      <c r="R283" s="306">
        <f t="shared" ca="1" si="136"/>
        <v>0</v>
      </c>
      <c r="S283" s="307">
        <f t="shared" ca="1" si="137"/>
        <v>5.0810000000000022</v>
      </c>
      <c r="T283" s="304">
        <f t="shared" ca="1" si="117"/>
        <v>49.844610000000024</v>
      </c>
      <c r="U283" s="311">
        <f t="shared" ca="1" si="118"/>
        <v>0</v>
      </c>
      <c r="V283" s="306">
        <f t="shared" ca="1" si="119"/>
        <v>1.1020656028550604</v>
      </c>
      <c r="W283" s="304">
        <f t="shared" ca="1" si="120"/>
        <v>14.818275586311964</v>
      </c>
      <c r="Y283" s="314" t="str">
        <f t="shared" ca="1" si="138"/>
        <v/>
      </c>
      <c r="Z283" s="315" t="str">
        <f t="shared" ca="1" si="139"/>
        <v/>
      </c>
      <c r="AA283" s="316" t="str">
        <f t="shared" ca="1" si="140"/>
        <v/>
      </c>
      <c r="AC283" s="310" t="e">
        <f t="shared" ca="1" si="141"/>
        <v>#N/A</v>
      </c>
      <c r="AD283" s="323" t="e">
        <f t="shared" ca="1" si="142"/>
        <v>#N/A</v>
      </c>
      <c r="AE283" s="324" t="e">
        <f t="shared" ca="1" si="121"/>
        <v>#N/A</v>
      </c>
      <c r="AG283" s="306">
        <f t="shared" ca="1" si="143"/>
        <v>6.6170527991258643</v>
      </c>
      <c r="AH283" s="304">
        <f t="shared" ca="1" si="144"/>
        <v>-2.8565108273368631</v>
      </c>
    </row>
    <row r="284" spans="1:34" x14ac:dyDescent="0.2">
      <c r="A284" s="347">
        <f t="shared" ca="1" si="122"/>
        <v>0.1</v>
      </c>
      <c r="B284" s="304">
        <f t="shared" ca="1" si="123"/>
        <v>19.000000000000004</v>
      </c>
      <c r="D284" s="306">
        <f t="shared" ca="1" si="124"/>
        <v>-0.74637838212599983</v>
      </c>
      <c r="E284" s="307">
        <f t="shared" ca="1" si="125"/>
        <v>-6.9907159705128281</v>
      </c>
      <c r="F284" s="304">
        <f t="shared" ca="1" si="126"/>
        <v>7.0304473875912148</v>
      </c>
      <c r="G284" s="306">
        <f t="shared" ca="1" si="127"/>
        <v>16.861094074167628</v>
      </c>
      <c r="H284" s="307">
        <f t="shared" ca="1" si="128"/>
        <v>-64.670161397706167</v>
      </c>
      <c r="I284" s="304">
        <f t="shared" ca="1" si="129"/>
        <v>66.832075147965398</v>
      </c>
      <c r="J284" s="306">
        <f t="shared" ca="1" si="130"/>
        <v>536.02685838049899</v>
      </c>
      <c r="K284" s="307">
        <f t="shared" ca="1" si="131"/>
        <v>1050.1294455824589</v>
      </c>
      <c r="L284" s="304">
        <f t="shared" ca="1" si="116"/>
        <v>1179.0235983153984</v>
      </c>
      <c r="M284" s="306">
        <f t="shared" ca="1" si="132"/>
        <v>-1.3157497836866239</v>
      </c>
      <c r="N284" s="304">
        <f t="shared" ca="1" si="133"/>
        <v>-75.386909500494568</v>
      </c>
      <c r="P284" s="310">
        <f t="shared" ca="1" si="134"/>
        <v>23</v>
      </c>
      <c r="Q284" s="304">
        <f t="shared" ca="1" si="135"/>
        <v>0</v>
      </c>
      <c r="R284" s="306">
        <f t="shared" ca="1" si="136"/>
        <v>0</v>
      </c>
      <c r="S284" s="307">
        <f t="shared" ca="1" si="137"/>
        <v>5.0810000000000022</v>
      </c>
      <c r="T284" s="304">
        <f t="shared" ca="1" si="117"/>
        <v>49.844610000000024</v>
      </c>
      <c r="U284" s="311">
        <f t="shared" ca="1" si="118"/>
        <v>0</v>
      </c>
      <c r="V284" s="306">
        <f t="shared" ca="1" si="119"/>
        <v>1.1027766593631592</v>
      </c>
      <c r="W284" s="304">
        <f t="shared" ca="1" si="120"/>
        <v>15.123798989612991</v>
      </c>
      <c r="Y284" s="314" t="str">
        <f t="shared" ca="1" si="138"/>
        <v/>
      </c>
      <c r="Z284" s="315" t="str">
        <f t="shared" ca="1" si="139"/>
        <v/>
      </c>
      <c r="AA284" s="316" t="str">
        <f t="shared" ca="1" si="140"/>
        <v/>
      </c>
      <c r="AC284" s="310">
        <f t="shared" ca="1" si="141"/>
        <v>19.000000000000004</v>
      </c>
      <c r="AD284" s="323">
        <f t="shared" ca="1" si="142"/>
        <v>536.02685838049899</v>
      </c>
      <c r="AE284" s="324" t="e">
        <f t="shared" ca="1" si="121"/>
        <v>#N/A</v>
      </c>
      <c r="AG284" s="306">
        <f t="shared" ca="1" si="143"/>
        <v>6.5668880179543851</v>
      </c>
      <c r="AH284" s="304">
        <f t="shared" ca="1" si="144"/>
        <v>-2.916409286815973</v>
      </c>
    </row>
    <row r="285" spans="1:34" x14ac:dyDescent="0.2">
      <c r="A285" s="347">
        <f t="shared" ca="1" si="122"/>
        <v>0.1</v>
      </c>
      <c r="B285" s="304">
        <f t="shared" ca="1" si="123"/>
        <v>19.100000000000005</v>
      </c>
      <c r="D285" s="306">
        <f t="shared" ca="1" si="124"/>
        <v>-0.75095256812359601</v>
      </c>
      <c r="E285" s="307">
        <f t="shared" ca="1" si="125"/>
        <v>-6.9297465853073756</v>
      </c>
      <c r="F285" s="304">
        <f t="shared" ca="1" si="126"/>
        <v>6.9703168863510543</v>
      </c>
      <c r="G285" s="306">
        <f t="shared" ca="1" si="127"/>
        <v>16.785998817355267</v>
      </c>
      <c r="H285" s="307">
        <f t="shared" ca="1" si="128"/>
        <v>-65.363136056236911</v>
      </c>
      <c r="I285" s="304">
        <f t="shared" ca="1" si="129"/>
        <v>67.484141184447097</v>
      </c>
      <c r="J285" s="306">
        <f t="shared" ca="1" si="130"/>
        <v>537.70921302507509</v>
      </c>
      <c r="K285" s="307">
        <f t="shared" ca="1" si="131"/>
        <v>1043.6277807097617</v>
      </c>
      <c r="L285" s="304">
        <f t="shared" ca="1" si="116"/>
        <v>1174.0060231707623</v>
      </c>
      <c r="M285" s="306">
        <f t="shared" ca="1" si="132"/>
        <v>-1.3194172747211026</v>
      </c>
      <c r="N285" s="304">
        <f t="shared" ca="1" si="133"/>
        <v>-75.597041258172254</v>
      </c>
      <c r="P285" s="310">
        <f t="shared" ca="1" si="134"/>
        <v>23</v>
      </c>
      <c r="Q285" s="304">
        <f t="shared" ca="1" si="135"/>
        <v>0</v>
      </c>
      <c r="R285" s="306">
        <f t="shared" ca="1" si="136"/>
        <v>0</v>
      </c>
      <c r="S285" s="307">
        <f t="shared" ca="1" si="137"/>
        <v>5.0810000000000022</v>
      </c>
      <c r="T285" s="304">
        <f t="shared" ca="1" si="117"/>
        <v>49.844610000000024</v>
      </c>
      <c r="U285" s="311">
        <f t="shared" ca="1" si="118"/>
        <v>0</v>
      </c>
      <c r="V285" s="306">
        <f t="shared" ca="1" si="119"/>
        <v>1.1034958520753366</v>
      </c>
      <c r="W285" s="304">
        <f t="shared" ca="1" si="120"/>
        <v>15.430414561238472</v>
      </c>
      <c r="Y285" s="314" t="str">
        <f t="shared" ca="1" si="138"/>
        <v/>
      </c>
      <c r="Z285" s="315" t="str">
        <f t="shared" ca="1" si="139"/>
        <v/>
      </c>
      <c r="AA285" s="316" t="str">
        <f t="shared" ca="1" si="140"/>
        <v/>
      </c>
      <c r="AC285" s="310" t="e">
        <f t="shared" ca="1" si="141"/>
        <v>#N/A</v>
      </c>
      <c r="AD285" s="323" t="e">
        <f t="shared" ca="1" si="142"/>
        <v>#N/A</v>
      </c>
      <c r="AE285" s="324" t="e">
        <f t="shared" ca="1" si="121"/>
        <v>#N/A</v>
      </c>
      <c r="AG285" s="306">
        <f t="shared" ca="1" si="143"/>
        <v>6.5161218959085261</v>
      </c>
      <c r="AH285" s="304">
        <f t="shared" ca="1" si="144"/>
        <v>-2.9765398523150925</v>
      </c>
    </row>
    <row r="286" spans="1:34" x14ac:dyDescent="0.2">
      <c r="A286" s="347">
        <f t="shared" ca="1" si="122"/>
        <v>0.1</v>
      </c>
      <c r="B286" s="304">
        <f t="shared" ca="1" si="123"/>
        <v>19.200000000000006</v>
      </c>
      <c r="D286" s="306">
        <f t="shared" ca="1" si="124"/>
        <v>-0.75539457600275828</v>
      </c>
      <c r="E286" s="307">
        <f t="shared" ca="1" si="125"/>
        <v>-6.868562973544222</v>
      </c>
      <c r="F286" s="304">
        <f t="shared" ca="1" si="126"/>
        <v>6.9099767211617316</v>
      </c>
      <c r="G286" s="306">
        <f t="shared" ca="1" si="127"/>
        <v>16.710459359754992</v>
      </c>
      <c r="H286" s="307">
        <f t="shared" ca="1" si="128"/>
        <v>-66.049992353591335</v>
      </c>
      <c r="I286" s="304">
        <f t="shared" ca="1" si="129"/>
        <v>68.131057102642231</v>
      </c>
      <c r="J286" s="306">
        <f t="shared" ca="1" si="130"/>
        <v>539.38403593393059</v>
      </c>
      <c r="K286" s="307">
        <f t="shared" ca="1" si="131"/>
        <v>1037.0571242892704</v>
      </c>
      <c r="L286" s="304">
        <f t="shared" ca="1" si="116"/>
        <v>1168.9408099897562</v>
      </c>
      <c r="M286" s="306">
        <f t="shared" ca="1" si="132"/>
        <v>-1.3229988185593655</v>
      </c>
      <c r="N286" s="304">
        <f t="shared" ca="1" si="133"/>
        <v>-75.802248604245818</v>
      </c>
      <c r="P286" s="310">
        <f t="shared" ca="1" si="134"/>
        <v>23</v>
      </c>
      <c r="Q286" s="304">
        <f t="shared" ca="1" si="135"/>
        <v>0</v>
      </c>
      <c r="R286" s="306">
        <f t="shared" ca="1" si="136"/>
        <v>0</v>
      </c>
      <c r="S286" s="307">
        <f t="shared" ca="1" si="137"/>
        <v>5.0810000000000022</v>
      </c>
      <c r="T286" s="304">
        <f t="shared" ca="1" si="117"/>
        <v>49.844610000000024</v>
      </c>
      <c r="U286" s="311">
        <f t="shared" ca="1" si="118"/>
        <v>0</v>
      </c>
      <c r="V286" s="306">
        <f t="shared" ca="1" si="119"/>
        <v>1.1042231280498296</v>
      </c>
      <c r="W286" s="304">
        <f t="shared" ca="1" si="120"/>
        <v>15.738035930084489</v>
      </c>
      <c r="Y286" s="314" t="str">
        <f t="shared" ca="1" si="138"/>
        <v/>
      </c>
      <c r="Z286" s="315" t="str">
        <f t="shared" ca="1" si="139"/>
        <v/>
      </c>
      <c r="AA286" s="316" t="str">
        <f t="shared" ca="1" si="140"/>
        <v/>
      </c>
      <c r="AC286" s="310" t="e">
        <f t="shared" ca="1" si="141"/>
        <v>#N/A</v>
      </c>
      <c r="AD286" s="323" t="e">
        <f t="shared" ca="1" si="142"/>
        <v>#N/A</v>
      </c>
      <c r="AE286" s="324" t="e">
        <f t="shared" ca="1" si="121"/>
        <v>#N/A</v>
      </c>
      <c r="AG286" s="306">
        <f t="shared" ca="1" si="143"/>
        <v>6.4647894458458257</v>
      </c>
      <c r="AH286" s="304">
        <f t="shared" ca="1" si="144"/>
        <v>-3.0368853692655904</v>
      </c>
    </row>
    <row r="287" spans="1:34" x14ac:dyDescent="0.2">
      <c r="A287" s="347">
        <f t="shared" ca="1" si="122"/>
        <v>0.1</v>
      </c>
      <c r="B287" s="304">
        <f t="shared" ca="1" si="123"/>
        <v>19.300000000000008</v>
      </c>
      <c r="D287" s="306">
        <f t="shared" ca="1" si="124"/>
        <v>-0.75970432475440253</v>
      </c>
      <c r="E287" s="307">
        <f t="shared" ca="1" si="125"/>
        <v>-6.8071821982424385</v>
      </c>
      <c r="F287" s="304">
        <f t="shared" ca="1" si="126"/>
        <v>6.849443783338856</v>
      </c>
      <c r="G287" s="306">
        <f t="shared" ca="1" si="127"/>
        <v>16.634488927279552</v>
      </c>
      <c r="H287" s="307">
        <f t="shared" ca="1" si="128"/>
        <v>-66.730710573415578</v>
      </c>
      <c r="I287" s="304">
        <f t="shared" ca="1" si="129"/>
        <v>68.772770450991302</v>
      </c>
      <c r="J287" s="306">
        <f t="shared" ca="1" si="130"/>
        <v>541.05128334828237</v>
      </c>
      <c r="K287" s="307">
        <f t="shared" ca="1" si="131"/>
        <v>1030.4180891429201</v>
      </c>
      <c r="L287" s="304">
        <f t="shared" ca="1" si="116"/>
        <v>1163.8289950184994</v>
      </c>
      <c r="M287" s="306">
        <f t="shared" ca="1" si="132"/>
        <v>-1.3264974374329259</v>
      </c>
      <c r="N287" s="304">
        <f t="shared" ca="1" si="133"/>
        <v>-76.002704699825642</v>
      </c>
      <c r="P287" s="310">
        <f t="shared" ca="1" si="134"/>
        <v>23</v>
      </c>
      <c r="Q287" s="304">
        <f t="shared" ca="1" si="135"/>
        <v>0</v>
      </c>
      <c r="R287" s="306">
        <f t="shared" ca="1" si="136"/>
        <v>0</v>
      </c>
      <c r="S287" s="307">
        <f t="shared" ca="1" si="137"/>
        <v>5.0810000000000022</v>
      </c>
      <c r="T287" s="304">
        <f t="shared" ca="1" si="117"/>
        <v>49.844610000000024</v>
      </c>
      <c r="U287" s="311">
        <f t="shared" ca="1" si="118"/>
        <v>0</v>
      </c>
      <c r="V287" s="306">
        <f t="shared" ca="1" si="119"/>
        <v>1.1049584341262595</v>
      </c>
      <c r="W287" s="304">
        <f t="shared" ca="1" si="120"/>
        <v>16.046577553854696</v>
      </c>
      <c r="Y287" s="314" t="str">
        <f t="shared" ca="1" si="138"/>
        <v/>
      </c>
      <c r="Z287" s="315" t="str">
        <f t="shared" ca="1" si="139"/>
        <v/>
      </c>
      <c r="AA287" s="316" t="str">
        <f t="shared" ca="1" si="140"/>
        <v/>
      </c>
      <c r="AC287" s="310" t="e">
        <f t="shared" ca="1" si="141"/>
        <v>#N/A</v>
      </c>
      <c r="AD287" s="323" t="e">
        <f t="shared" ca="1" si="142"/>
        <v>#N/A</v>
      </c>
      <c r="AE287" s="324" t="e">
        <f t="shared" ca="1" si="121"/>
        <v>#N/A</v>
      </c>
      <c r="AG287" s="306">
        <f t="shared" ca="1" si="143"/>
        <v>6.4129244793742259</v>
      </c>
      <c r="AH287" s="304">
        <f t="shared" ca="1" si="144"/>
        <v>-3.0974288388278848</v>
      </c>
    </row>
    <row r="288" spans="1:34" x14ac:dyDescent="0.2">
      <c r="A288" s="347">
        <f t="shared" ca="1" si="122"/>
        <v>0.1</v>
      </c>
      <c r="B288" s="304">
        <f t="shared" ca="1" si="123"/>
        <v>19.400000000000009</v>
      </c>
      <c r="D288" s="306">
        <f t="shared" ca="1" si="124"/>
        <v>-0.7638818072761796</v>
      </c>
      <c r="E288" s="307">
        <f t="shared" ca="1" si="125"/>
        <v>-6.7456211653698919</v>
      </c>
      <c r="F288" s="304">
        <f t="shared" ca="1" si="126"/>
        <v>6.788734810122854</v>
      </c>
      <c r="G288" s="306">
        <f t="shared" ca="1" si="127"/>
        <v>16.558100746551933</v>
      </c>
      <c r="H288" s="307">
        <f t="shared" ca="1" si="128"/>
        <v>-67.405272689952568</v>
      </c>
      <c r="I288" s="304">
        <f t="shared" ca="1" si="129"/>
        <v>69.409231999351718</v>
      </c>
      <c r="J288" s="306">
        <f t="shared" ca="1" si="130"/>
        <v>542.71091283197393</v>
      </c>
      <c r="K288" s="307">
        <f t="shared" ca="1" si="131"/>
        <v>1023.7112899797517</v>
      </c>
      <c r="L288" s="304">
        <f t="shared" ca="1" si="116"/>
        <v>1158.6716273987734</v>
      </c>
      <c r="M288" s="306">
        <f t="shared" ca="1" si="132"/>
        <v>-1.3299160159307015</v>
      </c>
      <c r="N288" s="304">
        <f t="shared" ca="1" si="133"/>
        <v>-76.198574819682349</v>
      </c>
      <c r="P288" s="310">
        <f t="shared" ca="1" si="134"/>
        <v>23</v>
      </c>
      <c r="Q288" s="304">
        <f t="shared" ca="1" si="135"/>
        <v>0</v>
      </c>
      <c r="R288" s="306">
        <f t="shared" ca="1" si="136"/>
        <v>0</v>
      </c>
      <c r="S288" s="307">
        <f t="shared" ca="1" si="137"/>
        <v>5.0810000000000022</v>
      </c>
      <c r="T288" s="304">
        <f t="shared" ca="1" si="117"/>
        <v>49.844610000000024</v>
      </c>
      <c r="U288" s="311">
        <f t="shared" ca="1" si="118"/>
        <v>0</v>
      </c>
      <c r="V288" s="306">
        <f t="shared" ca="1" si="119"/>
        <v>1.105701716939683</v>
      </c>
      <c r="W288" s="304">
        <f t="shared" ca="1" si="120"/>
        <v>16.355954755240347</v>
      </c>
      <c r="Y288" s="314" t="str">
        <f t="shared" ca="1" si="138"/>
        <v/>
      </c>
      <c r="Z288" s="315" t="str">
        <f t="shared" ca="1" si="139"/>
        <v/>
      </c>
      <c r="AA288" s="316" t="str">
        <f t="shared" ca="1" si="140"/>
        <v/>
      </c>
      <c r="AC288" s="310" t="e">
        <f t="shared" ca="1" si="141"/>
        <v>#N/A</v>
      </c>
      <c r="AD288" s="323" t="e">
        <f t="shared" ca="1" si="142"/>
        <v>#N/A</v>
      </c>
      <c r="AE288" s="324" t="e">
        <f t="shared" ca="1" si="121"/>
        <v>#N/A</v>
      </c>
      <c r="AG288" s="306">
        <f t="shared" ca="1" si="143"/>
        <v>6.3605596705027514</v>
      </c>
      <c r="AH288" s="304">
        <f t="shared" ca="1" si="144"/>
        <v>-3.1581534252813794</v>
      </c>
    </row>
    <row r="289" spans="1:34" x14ac:dyDescent="0.2">
      <c r="A289" s="347">
        <f t="shared" ca="1" si="122"/>
        <v>0.1</v>
      </c>
      <c r="B289" s="304">
        <f t="shared" ca="1" si="123"/>
        <v>19.500000000000011</v>
      </c>
      <c r="D289" s="306">
        <f t="shared" ca="1" si="124"/>
        <v>-0.76792708803755938</v>
      </c>
      <c r="E289" s="307">
        <f t="shared" ca="1" si="125"/>
        <v>-6.683896616074648</v>
      </c>
      <c r="F289" s="304">
        <f t="shared" ca="1" si="126"/>
        <v>6.7278663770110638</v>
      </c>
      <c r="G289" s="306">
        <f t="shared" ca="1" si="127"/>
        <v>16.481308037748178</v>
      </c>
      <c r="H289" s="307">
        <f t="shared" ca="1" si="128"/>
        <v>-68.073662351560031</v>
      </c>
      <c r="I289" s="304">
        <f t="shared" ca="1" si="129"/>
        <v>70.040395634157761</v>
      </c>
      <c r="J289" s="306">
        <f t="shared" ca="1" si="130"/>
        <v>544.36288327118893</v>
      </c>
      <c r="K289" s="307">
        <f t="shared" ca="1" si="131"/>
        <v>1016.937343227676</v>
      </c>
      <c r="L289" s="304">
        <f t="shared" ca="1" si="116"/>
        <v>1153.4697693196326</v>
      </c>
      <c r="M289" s="306">
        <f t="shared" ca="1" si="132"/>
        <v>-1.3332573085127974</v>
      </c>
      <c r="N289" s="304">
        <f t="shared" ca="1" si="133"/>
        <v>-76.390016782754813</v>
      </c>
      <c r="P289" s="310">
        <f t="shared" ca="1" si="134"/>
        <v>23</v>
      </c>
      <c r="Q289" s="304">
        <f t="shared" ca="1" si="135"/>
        <v>0</v>
      </c>
      <c r="R289" s="306">
        <f t="shared" ca="1" si="136"/>
        <v>0</v>
      </c>
      <c r="S289" s="307">
        <f t="shared" ca="1" si="137"/>
        <v>5.0810000000000022</v>
      </c>
      <c r="T289" s="304">
        <f t="shared" ca="1" si="117"/>
        <v>49.844610000000024</v>
      </c>
      <c r="U289" s="311">
        <f t="shared" ca="1" si="118"/>
        <v>0</v>
      </c>
      <c r="V289" s="306">
        <f t="shared" ca="1" si="119"/>
        <v>1.1064529229345281</v>
      </c>
      <c r="W289" s="304">
        <f t="shared" ca="1" si="120"/>
        <v>16.666083756721367</v>
      </c>
      <c r="Y289" s="314" t="str">
        <f t="shared" ca="1" si="138"/>
        <v/>
      </c>
      <c r="Z289" s="315" t="str">
        <f t="shared" ca="1" si="139"/>
        <v/>
      </c>
      <c r="AA289" s="316" t="str">
        <f t="shared" ca="1" si="140"/>
        <v/>
      </c>
      <c r="AC289" s="310" t="e">
        <f t="shared" ca="1" si="141"/>
        <v>#N/A</v>
      </c>
      <c r="AD289" s="323" t="e">
        <f t="shared" ca="1" si="142"/>
        <v>#N/A</v>
      </c>
      <c r="AE289" s="324" t="e">
        <f t="shared" ca="1" si="121"/>
        <v>#N/A</v>
      </c>
      <c r="AG289" s="306">
        <f t="shared" ca="1" si="143"/>
        <v>6.307726614124185</v>
      </c>
      <c r="AH289" s="304">
        <f t="shared" ca="1" si="144"/>
        <v>-3.2190424631451173</v>
      </c>
    </row>
    <row r="290" spans="1:34" x14ac:dyDescent="0.2">
      <c r="A290" s="347">
        <f t="shared" ca="1" si="122"/>
        <v>0.1</v>
      </c>
      <c r="B290" s="304">
        <f t="shared" ca="1" si="123"/>
        <v>19.600000000000012</v>
      </c>
      <c r="D290" s="306">
        <f t="shared" ca="1" si="124"/>
        <v>-0.77184030080716992</v>
      </c>
      <c r="E290" s="307">
        <f t="shared" ca="1" si="125"/>
        <v>-6.6220251192360742</v>
      </c>
      <c r="F290" s="304">
        <f t="shared" ca="1" si="126"/>
        <v>6.6668548904069933</v>
      </c>
      <c r="G290" s="306">
        <f t="shared" ca="1" si="127"/>
        <v>16.404124007667463</v>
      </c>
      <c r="H290" s="307">
        <f t="shared" ca="1" si="128"/>
        <v>-68.735864863483641</v>
      </c>
      <c r="I290" s="304">
        <f t="shared" ca="1" si="129"/>
        <v>70.666218258726829</v>
      </c>
      <c r="J290" s="306">
        <f t="shared" ca="1" si="130"/>
        <v>546.00715487345974</v>
      </c>
      <c r="K290" s="307">
        <f t="shared" ca="1" si="131"/>
        <v>1010.0968668669238</v>
      </c>
      <c r="L290" s="304">
        <f t="shared" ca="1" si="116"/>
        <v>1148.2244961798133</v>
      </c>
      <c r="M290" s="306">
        <f t="shared" ca="1" si="132"/>
        <v>-1.3365239465535292</v>
      </c>
      <c r="N290" s="304">
        <f t="shared" ca="1" si="133"/>
        <v>-76.577181355685639</v>
      </c>
      <c r="P290" s="310">
        <f t="shared" ca="1" si="134"/>
        <v>23</v>
      </c>
      <c r="Q290" s="304">
        <f t="shared" ca="1" si="135"/>
        <v>0</v>
      </c>
      <c r="R290" s="306">
        <f t="shared" ca="1" si="136"/>
        <v>0</v>
      </c>
      <c r="S290" s="307">
        <f t="shared" ca="1" si="137"/>
        <v>5.0810000000000022</v>
      </c>
      <c r="T290" s="304">
        <f t="shared" ca="1" si="117"/>
        <v>49.844610000000024</v>
      </c>
      <c r="U290" s="311">
        <f t="shared" ca="1" si="118"/>
        <v>0</v>
      </c>
      <c r="V290" s="306">
        <f t="shared" ca="1" si="119"/>
        <v>1.1072119983784254</v>
      </c>
      <c r="W290" s="304">
        <f t="shared" ca="1" si="120"/>
        <v>16.976881713980731</v>
      </c>
      <c r="Y290" s="314" t="str">
        <f t="shared" ca="1" si="138"/>
        <v/>
      </c>
      <c r="Z290" s="315" t="str">
        <f t="shared" ca="1" si="139"/>
        <v/>
      </c>
      <c r="AA290" s="316" t="str">
        <f t="shared" ca="1" si="140"/>
        <v/>
      </c>
      <c r="AC290" s="310" t="e">
        <f t="shared" ca="1" si="141"/>
        <v>#N/A</v>
      </c>
      <c r="AD290" s="323" t="e">
        <f t="shared" ca="1" si="142"/>
        <v>#N/A</v>
      </c>
      <c r="AE290" s="324" t="e">
        <f t="shared" ca="1" si="121"/>
        <v>#N/A</v>
      </c>
      <c r="AG290" s="306">
        <f t="shared" ca="1" si="143"/>
        <v>6.2544558797899779</v>
      </c>
      <c r="AH290" s="304">
        <f t="shared" ca="1" si="144"/>
        <v>-3.2800794640270339</v>
      </c>
    </row>
    <row r="291" spans="1:34" x14ac:dyDescent="0.2">
      <c r="A291" s="347">
        <f t="shared" ca="1" si="122"/>
        <v>0.1</v>
      </c>
      <c r="B291" s="304">
        <f t="shared" ca="1" si="123"/>
        <v>19.700000000000014</v>
      </c>
      <c r="D291" s="306">
        <f t="shared" ca="1" si="124"/>
        <v>-0.77562164643776133</v>
      </c>
      <c r="E291" s="307">
        <f t="shared" ca="1" si="125"/>
        <v>-6.5600230643331177</v>
      </c>
      <c r="F291" s="304">
        <f t="shared" ca="1" si="126"/>
        <v>6.6057165805842208</v>
      </c>
      <c r="G291" s="306">
        <f t="shared" ca="1" si="127"/>
        <v>16.326561843023686</v>
      </c>
      <c r="H291" s="307">
        <f t="shared" ca="1" si="128"/>
        <v>-69.391867169916949</v>
      </c>
      <c r="I291" s="304">
        <f t="shared" ca="1" si="129"/>
        <v>71.286659698301719</v>
      </c>
      <c r="J291" s="306">
        <f t="shared" ca="1" si="130"/>
        <v>547.64368916599426</v>
      </c>
      <c r="K291" s="307">
        <f t="shared" ca="1" si="131"/>
        <v>1003.1904802652538</v>
      </c>
      <c r="L291" s="304">
        <f t="shared" ca="1" si="116"/>
        <v>1142.9368967612213</v>
      </c>
      <c r="M291" s="306">
        <f t="shared" ca="1" si="132"/>
        <v>-1.3397184449464155</v>
      </c>
      <c r="N291" s="304">
        <f t="shared" ca="1" si="133"/>
        <v>-76.760212631259336</v>
      </c>
      <c r="P291" s="310">
        <f t="shared" ca="1" si="134"/>
        <v>23</v>
      </c>
      <c r="Q291" s="304">
        <f t="shared" ca="1" si="135"/>
        <v>0</v>
      </c>
      <c r="R291" s="306">
        <f t="shared" ca="1" si="136"/>
        <v>0</v>
      </c>
      <c r="S291" s="307">
        <f t="shared" ca="1" si="137"/>
        <v>5.0810000000000022</v>
      </c>
      <c r="T291" s="304">
        <f t="shared" ca="1" si="117"/>
        <v>49.844610000000024</v>
      </c>
      <c r="U291" s="311">
        <f t="shared" ca="1" si="118"/>
        <v>0</v>
      </c>
      <c r="V291" s="306">
        <f t="shared" ca="1" si="119"/>
        <v>1.1079788893759139</v>
      </c>
      <c r="W291" s="304">
        <f t="shared" ca="1" si="120"/>
        <v>17.288266747925693</v>
      </c>
      <c r="Y291" s="314" t="str">
        <f t="shared" ca="1" si="138"/>
        <v/>
      </c>
      <c r="Z291" s="315" t="str">
        <f t="shared" ca="1" si="139"/>
        <v/>
      </c>
      <c r="AA291" s="316" t="str">
        <f t="shared" ca="1" si="140"/>
        <v/>
      </c>
      <c r="AC291" s="310" t="e">
        <f t="shared" ca="1" si="141"/>
        <v>#N/A</v>
      </c>
      <c r="AD291" s="323" t="e">
        <f t="shared" ca="1" si="142"/>
        <v>#N/A</v>
      </c>
      <c r="AE291" s="324" t="e">
        <f t="shared" ca="1" si="121"/>
        <v>#N/A</v>
      </c>
      <c r="AG291" s="306">
        <f t="shared" ca="1" si="143"/>
        <v>6.2007770611953994</v>
      </c>
      <c r="AH291" s="304">
        <f t="shared" ca="1" si="144"/>
        <v>-3.3412481232003</v>
      </c>
    </row>
    <row r="292" spans="1:34" x14ac:dyDescent="0.2">
      <c r="A292" s="347">
        <f t="shared" ca="1" si="122"/>
        <v>0.1</v>
      </c>
      <c r="B292" s="304">
        <f t="shared" ca="1" si="123"/>
        <v>19.800000000000015</v>
      </c>
      <c r="D292" s="306">
        <f t="shared" ca="1" si="124"/>
        <v>-0.7792713907046237</v>
      </c>
      <c r="E292" s="307">
        <f t="shared" ca="1" si="125"/>
        <v>-6.4979066546274762</v>
      </c>
      <c r="F292" s="304">
        <f t="shared" ca="1" si="126"/>
        <v>6.544467494962654</v>
      </c>
      <c r="G292" s="306">
        <f t="shared" ca="1" si="127"/>
        <v>16.248634703953226</v>
      </c>
      <c r="H292" s="307">
        <f t="shared" ca="1" si="128"/>
        <v>-70.041657835379695</v>
      </c>
      <c r="I292" s="304">
        <f t="shared" ca="1" si="129"/>
        <v>71.901682609455804</v>
      </c>
      <c r="J292" s="306">
        <f t="shared" ca="1" si="130"/>
        <v>549.27244899334312</v>
      </c>
      <c r="K292" s="307">
        <f t="shared" ca="1" si="131"/>
        <v>996.2188040149889</v>
      </c>
      <c r="L292" s="304">
        <f t="shared" ca="1" si="116"/>
        <v>1137.6080734137745</v>
      </c>
      <c r="M292" s="306">
        <f t="shared" ca="1" si="132"/>
        <v>-1.3428432083014226</v>
      </c>
      <c r="N292" s="304">
        <f t="shared" ca="1" si="133"/>
        <v>-76.939248383478386</v>
      </c>
      <c r="P292" s="310">
        <f t="shared" ca="1" si="134"/>
        <v>23</v>
      </c>
      <c r="Q292" s="304">
        <f t="shared" ca="1" si="135"/>
        <v>0</v>
      </c>
      <c r="R292" s="306">
        <f t="shared" ca="1" si="136"/>
        <v>0</v>
      </c>
      <c r="S292" s="307">
        <f t="shared" ca="1" si="137"/>
        <v>5.0810000000000022</v>
      </c>
      <c r="T292" s="304">
        <f t="shared" ca="1" si="117"/>
        <v>49.844610000000024</v>
      </c>
      <c r="U292" s="311">
        <f t="shared" ca="1" si="118"/>
        <v>0</v>
      </c>
      <c r="V292" s="306">
        <f t="shared" ca="1" si="119"/>
        <v>1.1087535418820271</v>
      </c>
      <c r="W292" s="304">
        <f t="shared" ca="1" si="120"/>
        <v>17.60015797531225</v>
      </c>
      <c r="Y292" s="314" t="str">
        <f t="shared" ca="1" si="138"/>
        <v/>
      </c>
      <c r="Z292" s="315" t="str">
        <f t="shared" ca="1" si="139"/>
        <v/>
      </c>
      <c r="AA292" s="316" t="str">
        <f t="shared" ca="1" si="140"/>
        <v/>
      </c>
      <c r="AC292" s="310" t="e">
        <f t="shared" ca="1" si="141"/>
        <v>#N/A</v>
      </c>
      <c r="AD292" s="323" t="e">
        <f t="shared" ca="1" si="142"/>
        <v>#N/A</v>
      </c>
      <c r="AE292" s="324" t="e">
        <f t="shared" ca="1" si="121"/>
        <v>#N/A</v>
      </c>
      <c r="AG292" s="306">
        <f t="shared" ca="1" si="143"/>
        <v>6.1467188217549502</v>
      </c>
      <c r="AH292" s="304">
        <f t="shared" ca="1" si="144"/>
        <v>-3.4025323259054687</v>
      </c>
    </row>
    <row r="293" spans="1:34" x14ac:dyDescent="0.2">
      <c r="A293" s="347">
        <f t="shared" ca="1" si="122"/>
        <v>0.1</v>
      </c>
      <c r="B293" s="304">
        <f t="shared" ca="1" si="123"/>
        <v>19.900000000000016</v>
      </c>
      <c r="D293" s="306">
        <f t="shared" ca="1" si="124"/>
        <v>-0.78278986219379021</v>
      </c>
      <c r="E293" s="307">
        <f t="shared" ca="1" si="125"/>
        <v>-6.4356919006590712</v>
      </c>
      <c r="F293" s="304">
        <f t="shared" ca="1" si="126"/>
        <v>6.483123491694581</v>
      </c>
      <c r="G293" s="306">
        <f t="shared" ca="1" si="127"/>
        <v>16.170355717733848</v>
      </c>
      <c r="H293" s="307">
        <f t="shared" ca="1" si="128"/>
        <v>-70.685227025445599</v>
      </c>
      <c r="I293" s="304">
        <f t="shared" ca="1" si="129"/>
        <v>72.511252393520508</v>
      </c>
      <c r="J293" s="306">
        <f t="shared" ca="1" si="130"/>
        <v>550.89339851442742</v>
      </c>
      <c r="K293" s="307">
        <f t="shared" ca="1" si="131"/>
        <v>989.18245977194761</v>
      </c>
      <c r="L293" s="304">
        <f t="shared" ca="1" si="116"/>
        <v>1132.2391422518726</v>
      </c>
      <c r="M293" s="306">
        <f t="shared" ca="1" si="132"/>
        <v>-1.3459005367624866</v>
      </c>
      <c r="N293" s="304">
        <f t="shared" ca="1" si="133"/>
        <v>-77.11442040088258</v>
      </c>
      <c r="P293" s="310">
        <f t="shared" ca="1" si="134"/>
        <v>23</v>
      </c>
      <c r="Q293" s="304">
        <f t="shared" ca="1" si="135"/>
        <v>0</v>
      </c>
      <c r="R293" s="306">
        <f t="shared" ca="1" si="136"/>
        <v>0</v>
      </c>
      <c r="S293" s="307">
        <f t="shared" ca="1" si="137"/>
        <v>5.0810000000000022</v>
      </c>
      <c r="T293" s="304">
        <f t="shared" ca="1" si="117"/>
        <v>49.844610000000024</v>
      </c>
      <c r="U293" s="311">
        <f t="shared" ca="1" si="118"/>
        <v>0</v>
      </c>
      <c r="V293" s="306">
        <f t="shared" ca="1" si="119"/>
        <v>1.1095359017157451</v>
      </c>
      <c r="W293" s="304">
        <f t="shared" ca="1" si="120"/>
        <v>17.912475537970781</v>
      </c>
      <c r="Y293" s="314" t="str">
        <f t="shared" ca="1" si="138"/>
        <v/>
      </c>
      <c r="Z293" s="315" t="str">
        <f t="shared" ca="1" si="139"/>
        <v/>
      </c>
      <c r="AA293" s="316" t="str">
        <f t="shared" ca="1" si="140"/>
        <v/>
      </c>
      <c r="AC293" s="310" t="e">
        <f t="shared" ca="1" si="141"/>
        <v>#N/A</v>
      </c>
      <c r="AD293" s="323" t="e">
        <f t="shared" ca="1" si="142"/>
        <v>#N/A</v>
      </c>
      <c r="AE293" s="324" t="e">
        <f t="shared" ca="1" si="121"/>
        <v>#N/A</v>
      </c>
      <c r="AG293" s="306">
        <f t="shared" ca="1" si="143"/>
        <v>6.0923089366136018</v>
      </c>
      <c r="AH293" s="304">
        <f t="shared" ca="1" si="144"/>
        <v>-3.4639161533777294</v>
      </c>
    </row>
    <row r="294" spans="1:34" x14ac:dyDescent="0.2">
      <c r="A294" s="347">
        <f t="shared" ca="1" si="122"/>
        <v>0.1</v>
      </c>
      <c r="B294" s="304">
        <f t="shared" ca="1" si="123"/>
        <v>20.000000000000018</v>
      </c>
      <c r="D294" s="306">
        <f t="shared" ca="1" si="124"/>
        <v>-0.78617745023674823</v>
      </c>
      <c r="E294" s="307">
        <f t="shared" ca="1" si="125"/>
        <v>-6.3733946140512998</v>
      </c>
      <c r="F294" s="304">
        <f t="shared" ca="1" si="126"/>
        <v>6.421700233558</v>
      </c>
      <c r="G294" s="306">
        <f t="shared" ca="1" si="127"/>
        <v>16.091737972710174</v>
      </c>
      <c r="H294" s="307">
        <f t="shared" ca="1" si="128"/>
        <v>-71.322566486850732</v>
      </c>
      <c r="I294" s="304">
        <f t="shared" ca="1" si="129"/>
        <v>73.115337113724678</v>
      </c>
      <c r="J294" s="306">
        <f t="shared" ca="1" si="130"/>
        <v>552.50650319894964</v>
      </c>
      <c r="K294" s="307">
        <f t="shared" ca="1" si="131"/>
        <v>982.08207009633281</v>
      </c>
      <c r="L294" s="304">
        <f t="shared" ca="1" si="116"/>
        <v>1126.8312333627557</v>
      </c>
      <c r="M294" s="306">
        <f t="shared" ca="1" si="132"/>
        <v>-1.3488926314712497</v>
      </c>
      <c r="N294" s="304">
        <f t="shared" ca="1" si="133"/>
        <v>-77.285854799598127</v>
      </c>
      <c r="P294" s="310">
        <f t="shared" ca="1" si="134"/>
        <v>23</v>
      </c>
      <c r="Q294" s="304">
        <f t="shared" ca="1" si="135"/>
        <v>0</v>
      </c>
      <c r="R294" s="306">
        <f t="shared" ca="1" si="136"/>
        <v>0</v>
      </c>
      <c r="S294" s="307">
        <f t="shared" ca="1" si="137"/>
        <v>5.0810000000000022</v>
      </c>
      <c r="T294" s="304">
        <f t="shared" ca="1" si="117"/>
        <v>49.844610000000024</v>
      </c>
      <c r="U294" s="311">
        <f t="shared" ca="1" si="118"/>
        <v>0</v>
      </c>
      <c r="V294" s="306">
        <f t="shared" ca="1" si="119"/>
        <v>1.1103259145733113</v>
      </c>
      <c r="W294" s="304">
        <f t="shared" ca="1" si="120"/>
        <v>18.22514063063322</v>
      </c>
      <c r="Y294" s="314" t="str">
        <f t="shared" ca="1" si="138"/>
        <v/>
      </c>
      <c r="Z294" s="315" t="str">
        <f t="shared" ca="1" si="139"/>
        <v/>
      </c>
      <c r="AA294" s="316" t="str">
        <f t="shared" ca="1" si="140"/>
        <v/>
      </c>
      <c r="AC294" s="310">
        <f t="shared" ca="1" si="141"/>
        <v>20.000000000000018</v>
      </c>
      <c r="AD294" s="323">
        <f t="shared" ca="1" si="142"/>
        <v>552.50650319894964</v>
      </c>
      <c r="AE294" s="324" t="e">
        <f t="shared" ca="1" si="121"/>
        <v>#N/A</v>
      </c>
      <c r="AG294" s="306">
        <f t="shared" ca="1" si="143"/>
        <v>6.0375743314081785</v>
      </c>
      <c r="AH294" s="304">
        <f t="shared" ca="1" si="144"/>
        <v>-3.5253838885988533</v>
      </c>
    </row>
    <row r="295" spans="1:34" x14ac:dyDescent="0.2">
      <c r="A295" s="347">
        <f t="shared" ca="1" si="122"/>
        <v>0.1</v>
      </c>
      <c r="B295" s="304">
        <f t="shared" ca="1" si="123"/>
        <v>20.100000000000019</v>
      </c>
      <c r="D295" s="306">
        <f t="shared" ca="1" si="124"/>
        <v>-0.78943460288879408</v>
      </c>
      <c r="E295" s="307">
        <f t="shared" ca="1" si="125"/>
        <v>-6.311030401623313</v>
      </c>
      <c r="F295" s="304">
        <f t="shared" ca="1" si="126"/>
        <v>6.3602131821545029</v>
      </c>
      <c r="G295" s="306">
        <f t="shared" ca="1" si="127"/>
        <v>16.012794512421294</v>
      </c>
      <c r="H295" s="307">
        <f t="shared" ca="1" si="128"/>
        <v>-71.953669527013062</v>
      </c>
      <c r="I295" s="304">
        <f t="shared" ca="1" si="129"/>
        <v>73.713907415762719</v>
      </c>
      <c r="J295" s="306">
        <f t="shared" ca="1" si="130"/>
        <v>554.11172982320625</v>
      </c>
      <c r="K295" s="307">
        <f t="shared" ca="1" si="131"/>
        <v>974.91825829563959</v>
      </c>
      <c r="L295" s="304">
        <f t="shared" ca="1" si="116"/>
        <v>1121.3854910270015</v>
      </c>
      <c r="M295" s="306">
        <f t="shared" ca="1" si="132"/>
        <v>-1.3518215997010394</v>
      </c>
      <c r="N295" s="304">
        <f t="shared" ca="1" si="133"/>
        <v>-77.453672317492988</v>
      </c>
      <c r="P295" s="310">
        <f t="shared" ca="1" si="134"/>
        <v>23</v>
      </c>
      <c r="Q295" s="304">
        <f t="shared" ca="1" si="135"/>
        <v>0</v>
      </c>
      <c r="R295" s="306">
        <f t="shared" ca="1" si="136"/>
        <v>0</v>
      </c>
      <c r="S295" s="307">
        <f t="shared" ca="1" si="137"/>
        <v>5.0810000000000022</v>
      </c>
      <c r="T295" s="304">
        <f t="shared" ca="1" si="117"/>
        <v>49.844610000000024</v>
      </c>
      <c r="U295" s="311">
        <f t="shared" ca="1" si="118"/>
        <v>0</v>
      </c>
      <c r="V295" s="306">
        <f t="shared" ca="1" si="119"/>
        <v>1.1111235260414123</v>
      </c>
      <c r="W295" s="304">
        <f t="shared" ca="1" si="120"/>
        <v>18.538075527363731</v>
      </c>
      <c r="Y295" s="314" t="str">
        <f t="shared" ca="1" si="138"/>
        <v/>
      </c>
      <c r="Z295" s="315" t="str">
        <f t="shared" ca="1" si="139"/>
        <v/>
      </c>
      <c r="AA295" s="316" t="str">
        <f t="shared" ca="1" si="140"/>
        <v/>
      </c>
      <c r="AC295" s="310" t="e">
        <f t="shared" ca="1" si="141"/>
        <v>#N/A</v>
      </c>
      <c r="AD295" s="323" t="e">
        <f t="shared" ca="1" si="142"/>
        <v>#N/A</v>
      </c>
      <c r="AE295" s="324" t="e">
        <f t="shared" ca="1" si="121"/>
        <v>#N/A</v>
      </c>
      <c r="AG295" s="306">
        <f t="shared" ca="1" si="143"/>
        <v>5.9825411180649475</v>
      </c>
      <c r="AH295" s="304">
        <f t="shared" ca="1" si="144"/>
        <v>-3.586920021773905</v>
      </c>
    </row>
    <row r="296" spans="1:34" x14ac:dyDescent="0.2">
      <c r="A296" s="347">
        <f t="shared" ca="1" si="122"/>
        <v>0.1</v>
      </c>
      <c r="B296" s="304">
        <f t="shared" ca="1" si="123"/>
        <v>20.200000000000021</v>
      </c>
      <c r="D296" s="306">
        <f t="shared" ca="1" si="124"/>
        <v>-0.79256182494846228</v>
      </c>
      <c r="E296" s="307">
        <f t="shared" ca="1" si="125"/>
        <v>-6.248614659806508</v>
      </c>
      <c r="F296" s="304">
        <f t="shared" ca="1" si="126"/>
        <v>6.2986775924089367</v>
      </c>
      <c r="G296" s="306">
        <f t="shared" ca="1" si="127"/>
        <v>15.933538329926447</v>
      </c>
      <c r="H296" s="307">
        <f t="shared" ca="1" si="128"/>
        <v>-72.57853099299372</v>
      </c>
      <c r="I296" s="304">
        <f t="shared" ca="1" si="129"/>
        <v>74.306936451533147</v>
      </c>
      <c r="J296" s="306">
        <f t="shared" ca="1" si="130"/>
        <v>555.70904646532358</v>
      </c>
      <c r="K296" s="307">
        <f t="shared" ca="1" si="131"/>
        <v>967.69164826963924</v>
      </c>
      <c r="L296" s="304">
        <f t="shared" ca="1" si="116"/>
        <v>1115.9030739514119</v>
      </c>
      <c r="M296" s="306">
        <f t="shared" ca="1" si="132"/>
        <v>-1.3546894596833372</v>
      </c>
      <c r="N296" s="304">
        <f t="shared" ca="1" si="133"/>
        <v>-77.617988590713111</v>
      </c>
      <c r="P296" s="310">
        <f t="shared" ca="1" si="134"/>
        <v>23</v>
      </c>
      <c r="Q296" s="304">
        <f t="shared" ca="1" si="135"/>
        <v>0</v>
      </c>
      <c r="R296" s="306">
        <f t="shared" ca="1" si="136"/>
        <v>0</v>
      </c>
      <c r="S296" s="307">
        <f t="shared" ca="1" si="137"/>
        <v>5.0810000000000022</v>
      </c>
      <c r="T296" s="304">
        <f t="shared" ca="1" si="117"/>
        <v>49.844610000000024</v>
      </c>
      <c r="U296" s="311">
        <f t="shared" ca="1" si="118"/>
        <v>0</v>
      </c>
      <c r="V296" s="306">
        <f t="shared" ca="1" si="119"/>
        <v>1.1119286816102014</v>
      </c>
      <c r="W296" s="304">
        <f t="shared" ca="1" si="120"/>
        <v>18.851203606596695</v>
      </c>
      <c r="Y296" s="314" t="str">
        <f t="shared" ca="1" si="138"/>
        <v/>
      </c>
      <c r="Z296" s="315" t="str">
        <f t="shared" ca="1" si="139"/>
        <v/>
      </c>
      <c r="AA296" s="316" t="str">
        <f t="shared" ca="1" si="140"/>
        <v/>
      </c>
      <c r="AC296" s="310" t="e">
        <f t="shared" ca="1" si="141"/>
        <v>#N/A</v>
      </c>
      <c r="AD296" s="323" t="e">
        <f t="shared" ca="1" si="142"/>
        <v>#N/A</v>
      </c>
      <c r="AE296" s="324" t="e">
        <f t="shared" ca="1" si="121"/>
        <v>#N/A</v>
      </c>
      <c r="AG296" s="306">
        <f t="shared" ca="1" si="143"/>
        <v>5.9272346278939487</v>
      </c>
      <c r="AH296" s="304">
        <f t="shared" ca="1" si="144"/>
        <v>-3.6485092555331082</v>
      </c>
    </row>
    <row r="297" spans="1:34" x14ac:dyDescent="0.2">
      <c r="A297" s="347">
        <f t="shared" ca="1" si="122"/>
        <v>0.1</v>
      </c>
      <c r="B297" s="304">
        <f t="shared" ca="1" si="123"/>
        <v>20.300000000000022</v>
      </c>
      <c r="D297" s="306">
        <f t="shared" ca="1" si="124"/>
        <v>-0.79555967601579047</v>
      </c>
      <c r="E297" s="307">
        <f t="shared" ca="1" si="125"/>
        <v>-6.1861625693622919</v>
      </c>
      <c r="F297" s="304">
        <f t="shared" ca="1" si="126"/>
        <v>6.2371085073679318</v>
      </c>
      <c r="G297" s="306">
        <f t="shared" ca="1" si="127"/>
        <v>15.853982362324869</v>
      </c>
      <c r="H297" s="307">
        <f t="shared" ca="1" si="128"/>
        <v>-73.197147249929955</v>
      </c>
      <c r="I297" s="304">
        <f t="shared" ca="1" si="129"/>
        <v>74.894399805812157</v>
      </c>
      <c r="J297" s="306">
        <f t="shared" ca="1" si="130"/>
        <v>557.29842249993612</v>
      </c>
      <c r="K297" s="307">
        <f t="shared" ca="1" si="131"/>
        <v>960.40286435749306</v>
      </c>
      <c r="L297" s="304">
        <f t="shared" ca="1" si="116"/>
        <v>1110.3851555145154</v>
      </c>
      <c r="M297" s="306">
        <f t="shared" ca="1" si="132"/>
        <v>-1.3574981451473553</v>
      </c>
      <c r="N297" s="304">
        <f t="shared" ca="1" si="133"/>
        <v>-77.778914413781095</v>
      </c>
      <c r="P297" s="310">
        <f t="shared" ca="1" si="134"/>
        <v>23</v>
      </c>
      <c r="Q297" s="304">
        <f t="shared" ca="1" si="135"/>
        <v>0</v>
      </c>
      <c r="R297" s="306">
        <f t="shared" ca="1" si="136"/>
        <v>0</v>
      </c>
      <c r="S297" s="307">
        <f t="shared" ca="1" si="137"/>
        <v>5.0810000000000022</v>
      </c>
      <c r="T297" s="304">
        <f t="shared" ca="1" si="117"/>
        <v>49.844610000000024</v>
      </c>
      <c r="U297" s="311">
        <f t="shared" ca="1" si="118"/>
        <v>0</v>
      </c>
      <c r="V297" s="306">
        <f t="shared" ca="1" si="119"/>
        <v>1.1127413266861852</v>
      </c>
      <c r="W297" s="304">
        <f t="shared" ca="1" si="120"/>
        <v>19.164449374788127</v>
      </c>
      <c r="Y297" s="314" t="str">
        <f t="shared" ca="1" si="138"/>
        <v/>
      </c>
      <c r="Z297" s="315" t="str">
        <f t="shared" ca="1" si="139"/>
        <v/>
      </c>
      <c r="AA297" s="316" t="str">
        <f t="shared" ca="1" si="140"/>
        <v/>
      </c>
      <c r="AC297" s="310" t="e">
        <f t="shared" ca="1" si="141"/>
        <v>#N/A</v>
      </c>
      <c r="AD297" s="323" t="e">
        <f t="shared" ca="1" si="142"/>
        <v>#N/A</v>
      </c>
      <c r="AE297" s="324" t="e">
        <f t="shared" ca="1" si="121"/>
        <v>#N/A</v>
      </c>
      <c r="AG297" s="306">
        <f t="shared" ca="1" si="143"/>
        <v>5.8716794422173377</v>
      </c>
      <c r="AH297" s="304">
        <f t="shared" ca="1" si="144"/>
        <v>-3.7101365098596117</v>
      </c>
    </row>
    <row r="298" spans="1:34" x14ac:dyDescent="0.2">
      <c r="A298" s="347">
        <f t="shared" ca="1" si="122"/>
        <v>0.1</v>
      </c>
      <c r="B298" s="304">
        <f t="shared" ca="1" si="123"/>
        <v>20.400000000000023</v>
      </c>
      <c r="D298" s="306">
        <f t="shared" ca="1" si="124"/>
        <v>-0.79842876858747558</v>
      </c>
      <c r="E298" s="307">
        <f t="shared" ca="1" si="125"/>
        <v>-6.1236890903978836</v>
      </c>
      <c r="F298" s="304">
        <f t="shared" ca="1" si="126"/>
        <v>6.1755207532941032</v>
      </c>
      <c r="G298" s="306">
        <f t="shared" ca="1" si="127"/>
        <v>15.774139485466122</v>
      </c>
      <c r="H298" s="307">
        <f t="shared" ca="1" si="128"/>
        <v>-73.809516158969743</v>
      </c>
      <c r="I298" s="304">
        <f t="shared" ca="1" si="129"/>
        <v>75.476275425647202</v>
      </c>
      <c r="J298" s="306">
        <f t="shared" ca="1" si="130"/>
        <v>558.87982859232568</v>
      </c>
      <c r="K298" s="307">
        <f t="shared" ca="1" si="131"/>
        <v>953.05253118704809</v>
      </c>
      <c r="L298" s="304">
        <f t="shared" ca="1" si="116"/>
        <v>1104.8329240249072</v>
      </c>
      <c r="M298" s="306">
        <f t="shared" ca="1" si="132"/>
        <v>-1.360249509591837</v>
      </c>
      <c r="N298" s="304">
        <f t="shared" ca="1" si="133"/>
        <v>-77.936555984352253</v>
      </c>
      <c r="P298" s="310">
        <f t="shared" ca="1" si="134"/>
        <v>23</v>
      </c>
      <c r="Q298" s="304">
        <f t="shared" ca="1" si="135"/>
        <v>0</v>
      </c>
      <c r="R298" s="306">
        <f t="shared" ca="1" si="136"/>
        <v>0</v>
      </c>
      <c r="S298" s="307">
        <f t="shared" ca="1" si="137"/>
        <v>5.0810000000000022</v>
      </c>
      <c r="T298" s="304">
        <f t="shared" ca="1" si="117"/>
        <v>49.844610000000024</v>
      </c>
      <c r="U298" s="311">
        <f t="shared" ca="1" si="118"/>
        <v>0</v>
      </c>
      <c r="V298" s="306">
        <f t="shared" ca="1" si="119"/>
        <v>1.1135614066049411</v>
      </c>
      <c r="W298" s="304">
        <f t="shared" ca="1" si="120"/>
        <v>19.477738488687649</v>
      </c>
      <c r="Y298" s="314" t="str">
        <f t="shared" ca="1" si="138"/>
        <v/>
      </c>
      <c r="Z298" s="315" t="str">
        <f t="shared" ca="1" si="139"/>
        <v/>
      </c>
      <c r="AA298" s="316" t="str">
        <f t="shared" ca="1" si="140"/>
        <v/>
      </c>
      <c r="AC298" s="310" t="e">
        <f t="shared" ca="1" si="141"/>
        <v>#N/A</v>
      </c>
      <c r="AD298" s="323" t="e">
        <f t="shared" ca="1" si="142"/>
        <v>#N/A</v>
      </c>
      <c r="AE298" s="324" t="e">
        <f t="shared" ca="1" si="121"/>
        <v>#N/A</v>
      </c>
      <c r="AG298" s="306">
        <f t="shared" ca="1" si="143"/>
        <v>5.815899420747904</v>
      </c>
      <c r="AH298" s="304">
        <f t="shared" ca="1" si="144"/>
        <v>-3.7717869267443649</v>
      </c>
    </row>
    <row r="299" spans="1:34" x14ac:dyDescent="0.2">
      <c r="A299" s="347">
        <f t="shared" ca="1" si="122"/>
        <v>0.1</v>
      </c>
      <c r="B299" s="304">
        <f t="shared" ca="1" si="123"/>
        <v>20.500000000000025</v>
      </c>
      <c r="D299" s="306">
        <f t="shared" ca="1" si="124"/>
        <v>-0.80116976618716729</v>
      </c>
      <c r="E299" s="307">
        <f t="shared" ca="1" si="125"/>
        <v>-6.0612089576769508</v>
      </c>
      <c r="F299" s="304">
        <f t="shared" ca="1" si="126"/>
        <v>6.1139289350527877</v>
      </c>
      <c r="G299" s="306">
        <f t="shared" ca="1" si="127"/>
        <v>15.694022508847405</v>
      </c>
      <c r="H299" s="307">
        <f t="shared" ca="1" si="128"/>
        <v>-74.415637054737431</v>
      </c>
      <c r="I299" s="304">
        <f t="shared" ca="1" si="129"/>
        <v>76.052543552274571</v>
      </c>
      <c r="J299" s="306">
        <f t="shared" ca="1" si="130"/>
        <v>560.4532366920414</v>
      </c>
      <c r="K299" s="307">
        <f t="shared" ca="1" si="131"/>
        <v>945.64127352636274</v>
      </c>
      <c r="L299" s="304">
        <f t="shared" ca="1" si="116"/>
        <v>1099.2475829926334</v>
      </c>
      <c r="M299" s="306">
        <f t="shared" ca="1" si="132"/>
        <v>-1.362945330306798</v>
      </c>
      <c r="N299" s="304">
        <f t="shared" ca="1" si="133"/>
        <v>-78.091015133643452</v>
      </c>
      <c r="P299" s="310">
        <f t="shared" ca="1" si="134"/>
        <v>23</v>
      </c>
      <c r="Q299" s="304">
        <f t="shared" ca="1" si="135"/>
        <v>0</v>
      </c>
      <c r="R299" s="306">
        <f t="shared" ca="1" si="136"/>
        <v>0</v>
      </c>
      <c r="S299" s="307">
        <f t="shared" ca="1" si="137"/>
        <v>5.0810000000000022</v>
      </c>
      <c r="T299" s="304">
        <f t="shared" ca="1" si="117"/>
        <v>49.844610000000024</v>
      </c>
      <c r="U299" s="311">
        <f t="shared" ca="1" si="118"/>
        <v>0</v>
      </c>
      <c r="V299" s="306">
        <f t="shared" ca="1" si="119"/>
        <v>1.1143888666436839</v>
      </c>
      <c r="W299" s="304">
        <f t="shared" ca="1" si="120"/>
        <v>19.790997776240406</v>
      </c>
      <c r="Y299" s="314" t="str">
        <f t="shared" ca="1" si="138"/>
        <v/>
      </c>
      <c r="Z299" s="315" t="str">
        <f t="shared" ca="1" si="139"/>
        <v/>
      </c>
      <c r="AA299" s="316" t="str">
        <f t="shared" ca="1" si="140"/>
        <v/>
      </c>
      <c r="AC299" s="310" t="e">
        <f t="shared" ca="1" si="141"/>
        <v>#N/A</v>
      </c>
      <c r="AD299" s="323" t="e">
        <f t="shared" ca="1" si="142"/>
        <v>#N/A</v>
      </c>
      <c r="AE299" s="324" t="e">
        <f t="shared" ca="1" si="121"/>
        <v>#N/A</v>
      </c>
      <c r="AG299" s="306">
        <f t="shared" ca="1" si="143"/>
        <v>5.7599177279149174</v>
      </c>
      <c r="AH299" s="304">
        <f t="shared" ca="1" si="144"/>
        <v>-3.8334458745695024</v>
      </c>
    </row>
    <row r="300" spans="1:34" x14ac:dyDescent="0.2">
      <c r="A300" s="347">
        <f t="shared" ca="1" si="122"/>
        <v>0.1</v>
      </c>
      <c r="B300" s="304">
        <f t="shared" ca="1" si="123"/>
        <v>20.600000000000026</v>
      </c>
      <c r="D300" s="306">
        <f t="shared" ca="1" si="124"/>
        <v>-0.8037833815294273</v>
      </c>
      <c r="E300" s="307">
        <f t="shared" ca="1" si="125"/>
        <v>-5.9987366762215615</v>
      </c>
      <c r="F300" s="304">
        <f t="shared" ca="1" si="126"/>
        <v>6.0523474317878163</v>
      </c>
      <c r="G300" s="306">
        <f t="shared" ca="1" si="127"/>
        <v>15.613644170694462</v>
      </c>
      <c r="H300" s="307">
        <f t="shared" ca="1" si="128"/>
        <v>-75.015510722359593</v>
      </c>
      <c r="I300" s="304">
        <f t="shared" ca="1" si="129"/>
        <v>76.623186655381986</v>
      </c>
      <c r="J300" s="306">
        <f t="shared" ca="1" si="130"/>
        <v>562.01862002601854</v>
      </c>
      <c r="K300" s="307">
        <f t="shared" ca="1" si="131"/>
        <v>938.16971613750786</v>
      </c>
      <c r="L300" s="304">
        <f t="shared" ca="1" si="116"/>
        <v>1093.6303514138049</v>
      </c>
      <c r="M300" s="306">
        <f t="shared" ca="1" si="132"/>
        <v>-1.3655873121616522</v>
      </c>
      <c r="N300" s="304">
        <f t="shared" ca="1" si="133"/>
        <v>-78.242389543476747</v>
      </c>
      <c r="P300" s="310">
        <f t="shared" ca="1" si="134"/>
        <v>23</v>
      </c>
      <c r="Q300" s="304">
        <f t="shared" ca="1" si="135"/>
        <v>0</v>
      </c>
      <c r="R300" s="306">
        <f t="shared" ca="1" si="136"/>
        <v>0</v>
      </c>
      <c r="S300" s="307">
        <f t="shared" ca="1" si="137"/>
        <v>5.0810000000000022</v>
      </c>
      <c r="T300" s="304">
        <f t="shared" ca="1" si="117"/>
        <v>49.844610000000024</v>
      </c>
      <c r="U300" s="311">
        <f t="shared" ca="1" si="118"/>
        <v>0</v>
      </c>
      <c r="V300" s="306">
        <f t="shared" ca="1" si="119"/>
        <v>1.1152236520336647</v>
      </c>
      <c r="W300" s="304">
        <f t="shared" ca="1" si="120"/>
        <v>20.104155256129609</v>
      </c>
      <c r="Y300" s="314" t="str">
        <f t="shared" ca="1" si="138"/>
        <v/>
      </c>
      <c r="Z300" s="315" t="str">
        <f t="shared" ca="1" si="139"/>
        <v/>
      </c>
      <c r="AA300" s="316" t="str">
        <f t="shared" ca="1" si="140"/>
        <v/>
      </c>
      <c r="AC300" s="310" t="e">
        <f t="shared" ca="1" si="141"/>
        <v>#N/A</v>
      </c>
      <c r="AD300" s="323" t="e">
        <f t="shared" ca="1" si="142"/>
        <v>#N/A</v>
      </c>
      <c r="AE300" s="324" t="e">
        <f t="shared" ca="1" si="121"/>
        <v>#N/A</v>
      </c>
      <c r="AG300" s="306">
        <f t="shared" ca="1" si="143"/>
        <v>5.7037568573169928</v>
      </c>
      <c r="AH300" s="304">
        <f t="shared" ca="1" si="144"/>
        <v>-3.8950989522220816</v>
      </c>
    </row>
    <row r="301" spans="1:34" x14ac:dyDescent="0.2">
      <c r="A301" s="347">
        <f t="shared" ca="1" si="122"/>
        <v>0.1</v>
      </c>
      <c r="B301" s="304">
        <f t="shared" ca="1" si="123"/>
        <v>20.700000000000028</v>
      </c>
      <c r="D301" s="306">
        <f t="shared" ca="1" si="124"/>
        <v>-0.80627037471604612</v>
      </c>
      <c r="E301" s="307">
        <f t="shared" ca="1" si="125"/>
        <v>-5.9362865172018129</v>
      </c>
      <c r="F301" s="304">
        <f t="shared" ca="1" si="126"/>
        <v>5.9907903928827935</v>
      </c>
      <c r="G301" s="306">
        <f t="shared" ca="1" si="127"/>
        <v>15.533017133222858</v>
      </c>
      <c r="H301" s="307">
        <f t="shared" ca="1" si="128"/>
        <v>-75.609139374079774</v>
      </c>
      <c r="I301" s="304">
        <f t="shared" ca="1" si="129"/>
        <v>77.188189369553257</v>
      </c>
      <c r="J301" s="306">
        <f t="shared" ca="1" si="130"/>
        <v>563.57595309121439</v>
      </c>
      <c r="K301" s="307">
        <f t="shared" ca="1" si="131"/>
        <v>930.63848363268585</v>
      </c>
      <c r="L301" s="304">
        <f t="shared" ca="1" si="116"/>
        <v>1087.9824640686152</v>
      </c>
      <c r="M301" s="306">
        <f t="shared" ca="1" si="132"/>
        <v>-1.3681770911749782</v>
      </c>
      <c r="N301" s="304">
        <f t="shared" ca="1" si="133"/>
        <v>-78.390772950811879</v>
      </c>
      <c r="P301" s="310">
        <f t="shared" ca="1" si="134"/>
        <v>23</v>
      </c>
      <c r="Q301" s="304">
        <f t="shared" ca="1" si="135"/>
        <v>0</v>
      </c>
      <c r="R301" s="306">
        <f t="shared" ca="1" si="136"/>
        <v>0</v>
      </c>
      <c r="S301" s="307">
        <f t="shared" ca="1" si="137"/>
        <v>5.0810000000000022</v>
      </c>
      <c r="T301" s="304">
        <f t="shared" ca="1" si="117"/>
        <v>49.844610000000024</v>
      </c>
      <c r="U301" s="311">
        <f t="shared" ca="1" si="118"/>
        <v>0</v>
      </c>
      <c r="V301" s="306">
        <f t="shared" ca="1" si="119"/>
        <v>1.1160657079724041</v>
      </c>
      <c r="W301" s="304">
        <f t="shared" ca="1" si="120"/>
        <v>20.41714015597211</v>
      </c>
      <c r="Y301" s="314" t="str">
        <f t="shared" ca="1" si="138"/>
        <v/>
      </c>
      <c r="Z301" s="315" t="str">
        <f t="shared" ca="1" si="139"/>
        <v/>
      </c>
      <c r="AA301" s="316" t="str">
        <f t="shared" ca="1" si="140"/>
        <v/>
      </c>
      <c r="AC301" s="310" t="e">
        <f t="shared" ca="1" si="141"/>
        <v>#N/A</v>
      </c>
      <c r="AD301" s="323" t="e">
        <f t="shared" ca="1" si="142"/>
        <v>#N/A</v>
      </c>
      <c r="AE301" s="324" t="e">
        <f t="shared" ca="1" si="121"/>
        <v>#N/A</v>
      </c>
      <c r="AG301" s="306">
        <f t="shared" ca="1" si="143"/>
        <v>5.6474386544659332</v>
      </c>
      <c r="AH301" s="304">
        <f t="shared" ca="1" si="144"/>
        <v>-3.9567319929402873</v>
      </c>
    </row>
    <row r="302" spans="1:34" x14ac:dyDescent="0.2">
      <c r="A302" s="347">
        <f t="shared" ca="1" si="122"/>
        <v>0.1</v>
      </c>
      <c r="B302" s="304">
        <f t="shared" ca="1" si="123"/>
        <v>20.800000000000029</v>
      </c>
      <c r="D302" s="306">
        <f t="shared" ca="1" si="124"/>
        <v>-0.80863155146359289</v>
      </c>
      <c r="E302" s="307">
        <f t="shared" ca="1" si="125"/>
        <v>-5.8738725141093351</v>
      </c>
      <c r="F302" s="304">
        <f t="shared" ca="1" si="126"/>
        <v>5.9292717342040868</v>
      </c>
      <c r="G302" s="306">
        <f t="shared" ca="1" si="127"/>
        <v>15.452153978076499</v>
      </c>
      <c r="H302" s="307">
        <f t="shared" ca="1" si="128"/>
        <v>-76.196526625490705</v>
      </c>
      <c r="I302" s="304">
        <f t="shared" ca="1" si="129"/>
        <v>77.747538432745884</v>
      </c>
      <c r="J302" s="306">
        <f t="shared" ca="1" si="130"/>
        <v>565.12521164677935</v>
      </c>
      <c r="K302" s="307">
        <f t="shared" ca="1" si="131"/>
        <v>923.04820033270732</v>
      </c>
      <c r="L302" s="304">
        <f t="shared" ca="1" si="116"/>
        <v>1082.3051718329109</v>
      </c>
      <c r="M302" s="306">
        <f t="shared" ca="1" si="132"/>
        <v>-1.3707162378800932</v>
      </c>
      <c r="N302" s="304">
        <f t="shared" ca="1" si="133"/>
        <v>-78.536255340579515</v>
      </c>
      <c r="P302" s="310">
        <f t="shared" ca="1" si="134"/>
        <v>23</v>
      </c>
      <c r="Q302" s="304">
        <f t="shared" ca="1" si="135"/>
        <v>0</v>
      </c>
      <c r="R302" s="306">
        <f t="shared" ca="1" si="136"/>
        <v>0</v>
      </c>
      <c r="S302" s="307">
        <f t="shared" ca="1" si="137"/>
        <v>5.0810000000000022</v>
      </c>
      <c r="T302" s="304">
        <f t="shared" ca="1" si="117"/>
        <v>49.844610000000024</v>
      </c>
      <c r="U302" s="311">
        <f t="shared" ca="1" si="118"/>
        <v>0</v>
      </c>
      <c r="V302" s="306">
        <f t="shared" ca="1" si="119"/>
        <v>1.1169149796357505</v>
      </c>
      <c r="W302" s="304">
        <f t="shared" ca="1" si="120"/>
        <v>20.729882929180654</v>
      </c>
      <c r="Y302" s="314" t="str">
        <f t="shared" ca="1" si="138"/>
        <v/>
      </c>
      <c r="Z302" s="315" t="str">
        <f t="shared" ca="1" si="139"/>
        <v/>
      </c>
      <c r="AA302" s="316" t="str">
        <f t="shared" ca="1" si="140"/>
        <v/>
      </c>
      <c r="AC302" s="310" t="e">
        <f t="shared" ca="1" si="141"/>
        <v>#N/A</v>
      </c>
      <c r="AD302" s="323" t="e">
        <f t="shared" ca="1" si="142"/>
        <v>#N/A</v>
      </c>
      <c r="AE302" s="324" t="e">
        <f t="shared" ca="1" si="121"/>
        <v>#N/A</v>
      </c>
      <c r="AG302" s="306">
        <f t="shared" ca="1" si="143"/>
        <v>5.5909843379711113</v>
      </c>
      <c r="AH302" s="304">
        <f t="shared" ca="1" si="144"/>
        <v>-4.018331067894529</v>
      </c>
    </row>
    <row r="303" spans="1:34" x14ac:dyDescent="0.2">
      <c r="A303" s="347">
        <f t="shared" ca="1" si="122"/>
        <v>0.1</v>
      </c>
      <c r="B303" s="304">
        <f t="shared" ca="1" si="123"/>
        <v>20.900000000000031</v>
      </c>
      <c r="D303" s="306">
        <f t="shared" ca="1" si="124"/>
        <v>-0.81086776136122896</v>
      </c>
      <c r="E303" s="307">
        <f t="shared" ca="1" si="125"/>
        <v>-5.8115084592106792</v>
      </c>
      <c r="F303" s="304">
        <f t="shared" ca="1" si="126"/>
        <v>5.8678051346216549</v>
      </c>
      <c r="G303" s="306">
        <f t="shared" ca="1" si="127"/>
        <v>15.371067201940376</v>
      </c>
      <c r="H303" s="307">
        <f t="shared" ca="1" si="128"/>
        <v>-76.777677471411778</v>
      </c>
      <c r="I303" s="304">
        <f t="shared" ca="1" si="129"/>
        <v>78.301222626665918</v>
      </c>
      <c r="J303" s="306">
        <f t="shared" ca="1" si="130"/>
        <v>566.66637270578019</v>
      </c>
      <c r="K303" s="307">
        <f t="shared" ca="1" si="131"/>
        <v>915.39949012786224</v>
      </c>
      <c r="L303" s="304">
        <f t="shared" ca="1" si="116"/>
        <v>1076.5997420034412</v>
      </c>
      <c r="M303" s="306">
        <f t="shared" ca="1" si="132"/>
        <v>-1.3732062604995854</v>
      </c>
      <c r="N303" s="304">
        <f t="shared" ca="1" si="133"/>
        <v>-78.678923127568538</v>
      </c>
      <c r="P303" s="310">
        <f t="shared" ca="1" si="134"/>
        <v>23</v>
      </c>
      <c r="Q303" s="304">
        <f t="shared" ca="1" si="135"/>
        <v>0</v>
      </c>
      <c r="R303" s="306">
        <f t="shared" ca="1" si="136"/>
        <v>0</v>
      </c>
      <c r="S303" s="307">
        <f t="shared" ca="1" si="137"/>
        <v>5.0810000000000022</v>
      </c>
      <c r="T303" s="304">
        <f t="shared" ca="1" si="117"/>
        <v>49.844610000000024</v>
      </c>
      <c r="U303" s="311">
        <f t="shared" ca="1" si="118"/>
        <v>0</v>
      </c>
      <c r="V303" s="306">
        <f t="shared" ca="1" si="119"/>
        <v>1.1177714121897675</v>
      </c>
      <c r="W303" s="304">
        <f t="shared" ca="1" si="120"/>
        <v>21.042315270508102</v>
      </c>
      <c r="Y303" s="314" t="str">
        <f t="shared" ca="1" si="138"/>
        <v/>
      </c>
      <c r="Z303" s="315" t="str">
        <f t="shared" ca="1" si="139"/>
        <v/>
      </c>
      <c r="AA303" s="316" t="str">
        <f t="shared" ca="1" si="140"/>
        <v/>
      </c>
      <c r="AC303" s="310" t="e">
        <f t="shared" ca="1" si="141"/>
        <v>#N/A</v>
      </c>
      <c r="AD303" s="323" t="e">
        <f t="shared" ca="1" si="142"/>
        <v>#N/A</v>
      </c>
      <c r="AE303" s="324" t="e">
        <f t="shared" ca="1" si="121"/>
        <v>#N/A</v>
      </c>
      <c r="AG303" s="306">
        <f t="shared" ca="1" si="143"/>
        <v>5.5344145193009702</v>
      </c>
      <c r="AH303" s="304">
        <f t="shared" ca="1" si="144"/>
        <v>-4.0798824895061294</v>
      </c>
    </row>
    <row r="304" spans="1:34" x14ac:dyDescent="0.2">
      <c r="A304" s="347">
        <f t="shared" ca="1" si="122"/>
        <v>0.1</v>
      </c>
      <c r="B304" s="304">
        <f t="shared" ca="1" si="123"/>
        <v>21.000000000000032</v>
      </c>
      <c r="D304" s="306">
        <f t="shared" ca="1" si="124"/>
        <v>-0.81297989615798472</v>
      </c>
      <c r="E304" s="307">
        <f t="shared" ca="1" si="125"/>
        <v>-5.7492079002764305</v>
      </c>
      <c r="F304" s="304">
        <f t="shared" ca="1" si="126"/>
        <v>5.8064040328036048</v>
      </c>
      <c r="G304" s="306">
        <f t="shared" ca="1" si="127"/>
        <v>15.289769212324577</v>
      </c>
      <c r="H304" s="307">
        <f t="shared" ca="1" si="128"/>
        <v>-77.352598261439425</v>
      </c>
      <c r="I304" s="304">
        <f t="shared" ca="1" si="129"/>
        <v>78.849232718916099</v>
      </c>
      <c r="J304" s="306">
        <f t="shared" ca="1" si="130"/>
        <v>568.19941452649346</v>
      </c>
      <c r="K304" s="307">
        <f t="shared" ca="1" si="131"/>
        <v>907.69297634121972</v>
      </c>
      <c r="L304" s="304">
        <f t="shared" ca="1" si="116"/>
        <v>1070.8674586368902</v>
      </c>
      <c r="M304" s="306">
        <f t="shared" ca="1" si="132"/>
        <v>-1.3756486079410379</v>
      </c>
      <c r="N304" s="304">
        <f t="shared" ca="1" si="133"/>
        <v>-78.818859328068342</v>
      </c>
      <c r="P304" s="310">
        <f t="shared" ca="1" si="134"/>
        <v>23</v>
      </c>
      <c r="Q304" s="304">
        <f t="shared" ca="1" si="135"/>
        <v>0</v>
      </c>
      <c r="R304" s="306">
        <f t="shared" ca="1" si="136"/>
        <v>0</v>
      </c>
      <c r="S304" s="307">
        <f t="shared" ca="1" si="137"/>
        <v>5.0810000000000022</v>
      </c>
      <c r="T304" s="304">
        <f t="shared" ca="1" si="117"/>
        <v>49.844610000000024</v>
      </c>
      <c r="U304" s="311">
        <f t="shared" ca="1" si="118"/>
        <v>0</v>
      </c>
      <c r="V304" s="306">
        <f t="shared" ca="1" si="119"/>
        <v>1.1186349508024414</v>
      </c>
      <c r="W304" s="304">
        <f t="shared" ca="1" si="120"/>
        <v>21.354370130290064</v>
      </c>
      <c r="Y304" s="314" t="str">
        <f t="shared" ca="1" si="138"/>
        <v/>
      </c>
      <c r="Z304" s="315" t="str">
        <f t="shared" ca="1" si="139"/>
        <v/>
      </c>
      <c r="AA304" s="316" t="str">
        <f t="shared" ca="1" si="140"/>
        <v/>
      </c>
      <c r="AC304" s="310">
        <f t="shared" ca="1" si="141"/>
        <v>21.000000000000032</v>
      </c>
      <c r="AD304" s="323">
        <f t="shared" ca="1" si="142"/>
        <v>568.19941452649346</v>
      </c>
      <c r="AE304" s="324" t="e">
        <f t="shared" ca="1" si="121"/>
        <v>#N/A</v>
      </c>
      <c r="AG304" s="306">
        <f t="shared" ca="1" si="143"/>
        <v>5.4777492212462109</v>
      </c>
      <c r="AH304" s="304">
        <f t="shared" ca="1" si="144"/>
        <v>-4.1413728145066111</v>
      </c>
    </row>
    <row r="305" spans="1:34" x14ac:dyDescent="0.2">
      <c r="A305" s="347">
        <f t="shared" ca="1" si="122"/>
        <v>0.1</v>
      </c>
      <c r="B305" s="304">
        <f t="shared" ca="1" si="123"/>
        <v>21.100000000000033</v>
      </c>
      <c r="D305" s="306">
        <f t="shared" ca="1" si="124"/>
        <v>-0.81496888807876355</v>
      </c>
      <c r="E305" s="307">
        <f t="shared" ca="1" si="125"/>
        <v>-5.6869841375817378</v>
      </c>
      <c r="F305" s="304">
        <f t="shared" ca="1" si="126"/>
        <v>5.745081624280254</v>
      </c>
      <c r="G305" s="306">
        <f t="shared" ca="1" si="127"/>
        <v>15.208272323516701</v>
      </c>
      <c r="H305" s="307">
        <f t="shared" ca="1" si="128"/>
        <v>-77.921296675197596</v>
      </c>
      <c r="I305" s="304">
        <f t="shared" ca="1" si="129"/>
        <v>79.391561406804456</v>
      </c>
      <c r="J305" s="306">
        <f t="shared" ca="1" si="130"/>
        <v>569.7243166032855</v>
      </c>
      <c r="K305" s="307">
        <f t="shared" ca="1" si="131"/>
        <v>899.92928159438782</v>
      </c>
      <c r="L305" s="304">
        <f t="shared" ca="1" si="116"/>
        <v>1065.1096229027658</v>
      </c>
      <c r="M305" s="306">
        <f t="shared" ca="1" si="132"/>
        <v>-1.3780446726253004</v>
      </c>
      <c r="N305" s="304">
        <f t="shared" ca="1" si="133"/>
        <v>-78.956143721916916</v>
      </c>
      <c r="P305" s="310">
        <f t="shared" ca="1" si="134"/>
        <v>23</v>
      </c>
      <c r="Q305" s="304">
        <f t="shared" ca="1" si="135"/>
        <v>0</v>
      </c>
      <c r="R305" s="306">
        <f t="shared" ca="1" si="136"/>
        <v>0</v>
      </c>
      <c r="S305" s="307">
        <f t="shared" ca="1" si="137"/>
        <v>5.0810000000000022</v>
      </c>
      <c r="T305" s="304">
        <f t="shared" ca="1" si="117"/>
        <v>49.844610000000024</v>
      </c>
      <c r="U305" s="311">
        <f t="shared" ca="1" si="118"/>
        <v>0</v>
      </c>
      <c r="V305" s="306">
        <f t="shared" ca="1" si="119"/>
        <v>1.119505540655205</v>
      </c>
      <c r="W305" s="304">
        <f t="shared" ca="1" si="120"/>
        <v>21.665981727403754</v>
      </c>
      <c r="Y305" s="314" t="str">
        <f t="shared" ca="1" si="138"/>
        <v/>
      </c>
      <c r="Z305" s="315" t="str">
        <f t="shared" ca="1" si="139"/>
        <v/>
      </c>
      <c r="AA305" s="316" t="str">
        <f t="shared" ca="1" si="140"/>
        <v/>
      </c>
      <c r="AC305" s="310" t="e">
        <f t="shared" ca="1" si="141"/>
        <v>#N/A</v>
      </c>
      <c r="AD305" s="323" t="e">
        <f t="shared" ca="1" si="142"/>
        <v>#N/A</v>
      </c>
      <c r="AE305" s="324" t="e">
        <f t="shared" ca="1" si="121"/>
        <v>#N/A</v>
      </c>
      <c r="AG305" s="306">
        <f t="shared" ca="1" si="143"/>
        <v>5.4210078951985201</v>
      </c>
      <c r="AH305" s="304">
        <f t="shared" ca="1" si="144"/>
        <v>-4.2027888467408099</v>
      </c>
    </row>
    <row r="306" spans="1:34" x14ac:dyDescent="0.2">
      <c r="A306" s="347">
        <f t="shared" ca="1" si="122"/>
        <v>0.1</v>
      </c>
      <c r="B306" s="304">
        <f t="shared" ca="1" si="123"/>
        <v>21.200000000000035</v>
      </c>
      <c r="D306" s="306">
        <f t="shared" ca="1" si="124"/>
        <v>-0.81683570816852913</v>
      </c>
      <c r="E306" s="307">
        <f t="shared" ca="1" si="125"/>
        <v>-5.624850221173765</v>
      </c>
      <c r="F306" s="304">
        <f t="shared" ca="1" si="126"/>
        <v>5.6838508587732788</v>
      </c>
      <c r="G306" s="306">
        <f t="shared" ca="1" si="127"/>
        <v>15.126588752699847</v>
      </c>
      <c r="H306" s="307">
        <f t="shared" ca="1" si="128"/>
        <v>-78.483781697314967</v>
      </c>
      <c r="I306" s="304">
        <f t="shared" ca="1" si="129"/>
        <v>79.92820326271007</v>
      </c>
      <c r="J306" s="306">
        <f t="shared" ca="1" si="130"/>
        <v>571.24105965709634</v>
      </c>
      <c r="K306" s="307">
        <f t="shared" ca="1" si="131"/>
        <v>892.10902767576215</v>
      </c>
      <c r="L306" s="304">
        <f t="shared" ca="1" si="116"/>
        <v>1059.3275534501856</v>
      </c>
      <c r="M306" s="306">
        <f t="shared" ca="1" si="132"/>
        <v>-1.3803957931578841</v>
      </c>
      <c r="N306" s="304">
        <f t="shared" ca="1" si="133"/>
        <v>-79.090853005560518</v>
      </c>
      <c r="P306" s="310">
        <f t="shared" ca="1" si="134"/>
        <v>23</v>
      </c>
      <c r="Q306" s="304">
        <f t="shared" ca="1" si="135"/>
        <v>0</v>
      </c>
      <c r="R306" s="306">
        <f t="shared" ca="1" si="136"/>
        <v>0</v>
      </c>
      <c r="S306" s="307">
        <f t="shared" ca="1" si="137"/>
        <v>5.0810000000000022</v>
      </c>
      <c r="T306" s="304">
        <f t="shared" ca="1" si="117"/>
        <v>49.844610000000024</v>
      </c>
      <c r="U306" s="311">
        <f t="shared" ca="1" si="118"/>
        <v>0</v>
      </c>
      <c r="V306" s="306">
        <f t="shared" ca="1" si="119"/>
        <v>1.1203831269542839</v>
      </c>
      <c r="W306" s="304">
        <f t="shared" ca="1" si="120"/>
        <v>21.977085560962049</v>
      </c>
      <c r="Y306" s="314" t="str">
        <f t="shared" ca="1" si="138"/>
        <v/>
      </c>
      <c r="Z306" s="315" t="str">
        <f t="shared" ca="1" si="139"/>
        <v/>
      </c>
      <c r="AA306" s="316" t="str">
        <f t="shared" ca="1" si="140"/>
        <v/>
      </c>
      <c r="AC306" s="310" t="e">
        <f t="shared" ca="1" si="141"/>
        <v>#N/A</v>
      </c>
      <c r="AD306" s="323" t="e">
        <f t="shared" ca="1" si="142"/>
        <v>#N/A</v>
      </c>
      <c r="AE306" s="324" t="e">
        <f t="shared" ca="1" si="121"/>
        <v>#N/A</v>
      </c>
      <c r="AG306" s="306">
        <f t="shared" ca="1" si="143"/>
        <v>5.3642094373487348</v>
      </c>
      <c r="AH306" s="304">
        <f t="shared" ca="1" si="144"/>
        <v>-4.2641176397173277</v>
      </c>
    </row>
    <row r="307" spans="1:34" x14ac:dyDescent="0.2">
      <c r="A307" s="347">
        <f t="shared" ca="1" si="122"/>
        <v>0.1</v>
      </c>
      <c r="B307" s="304">
        <f t="shared" ca="1" si="123"/>
        <v>21.300000000000036</v>
      </c>
      <c r="D307" s="306">
        <f t="shared" ca="1" si="124"/>
        <v>-0.8185813646641481</v>
      </c>
      <c r="E307" s="307">
        <f t="shared" ca="1" si="125"/>
        <v>-5.5628189484014063</v>
      </c>
      <c r="F307" s="304">
        <f t="shared" ca="1" si="126"/>
        <v>5.6227244377854007</v>
      </c>
      <c r="G307" s="306">
        <f t="shared" ca="1" si="127"/>
        <v>15.044730616233432</v>
      </c>
      <c r="H307" s="307">
        <f t="shared" ca="1" si="128"/>
        <v>-79.040063592155107</v>
      </c>
      <c r="I307" s="304">
        <f t="shared" ca="1" si="129"/>
        <v>80.459154680912192</v>
      </c>
      <c r="J307" s="306">
        <f t="shared" ca="1" si="130"/>
        <v>572.74962562554299</v>
      </c>
      <c r="K307" s="307">
        <f t="shared" ca="1" si="131"/>
        <v>884.23283541128865</v>
      </c>
      <c r="L307" s="304">
        <f t="shared" ca="1" si="116"/>
        <v>1053.5225867885731</v>
      </c>
      <c r="M307" s="306">
        <f t="shared" ca="1" si="132"/>
        <v>-1.3827032568533077</v>
      </c>
      <c r="N307" s="304">
        <f t="shared" ca="1" si="133"/>
        <v>-79.223060936687958</v>
      </c>
      <c r="P307" s="310">
        <f t="shared" ca="1" si="134"/>
        <v>23</v>
      </c>
      <c r="Q307" s="304">
        <f t="shared" ca="1" si="135"/>
        <v>0</v>
      </c>
      <c r="R307" s="306">
        <f t="shared" ca="1" si="136"/>
        <v>0</v>
      </c>
      <c r="S307" s="307">
        <f t="shared" ca="1" si="137"/>
        <v>5.0810000000000022</v>
      </c>
      <c r="T307" s="304">
        <f t="shared" ca="1" si="117"/>
        <v>49.844610000000024</v>
      </c>
      <c r="U307" s="311">
        <f t="shared" ca="1" si="118"/>
        <v>0</v>
      </c>
      <c r="V307" s="306">
        <f t="shared" ca="1" si="119"/>
        <v>1.121267654941849</v>
      </c>
      <c r="W307" s="304">
        <f t="shared" ca="1" si="120"/>
        <v>22.287618420762676</v>
      </c>
      <c r="Y307" s="314" t="str">
        <f t="shared" ca="1" si="138"/>
        <v/>
      </c>
      <c r="Z307" s="315" t="str">
        <f t="shared" ca="1" si="139"/>
        <v/>
      </c>
      <c r="AA307" s="316" t="str">
        <f t="shared" ca="1" si="140"/>
        <v/>
      </c>
      <c r="AC307" s="310" t="e">
        <f t="shared" ca="1" si="141"/>
        <v>#N/A</v>
      </c>
      <c r="AD307" s="323" t="e">
        <f t="shared" ca="1" si="142"/>
        <v>#N/A</v>
      </c>
      <c r="AE307" s="324" t="e">
        <f t="shared" ca="1" si="121"/>
        <v>#N/A</v>
      </c>
      <c r="AG307" s="306">
        <f t="shared" ca="1" si="143"/>
        <v>5.3073722038993516</v>
      </c>
      <c r="AH307" s="304">
        <f t="shared" ca="1" si="144"/>
        <v>-4.325346498910065</v>
      </c>
    </row>
    <row r="308" spans="1:34" x14ac:dyDescent="0.2">
      <c r="A308" s="347">
        <f t="shared" ca="1" si="122"/>
        <v>0.1</v>
      </c>
      <c r="B308" s="304">
        <f t="shared" ca="1" si="123"/>
        <v>21.400000000000038</v>
      </c>
      <c r="D308" s="306">
        <f t="shared" ca="1" si="124"/>
        <v>-0.82020690139351105</v>
      </c>
      <c r="E308" s="307">
        <f t="shared" ca="1" si="125"/>
        <v>-5.5009028617025448</v>
      </c>
      <c r="F308" s="304">
        <f t="shared" ca="1" si="126"/>
        <v>5.5617148124459588</v>
      </c>
      <c r="G308" s="306">
        <f t="shared" ca="1" si="127"/>
        <v>14.96270992609408</v>
      </c>
      <c r="H308" s="307">
        <f t="shared" ca="1" si="128"/>
        <v>-79.590153878325367</v>
      </c>
      <c r="I308" s="304">
        <f t="shared" ca="1" si="129"/>
        <v>80.98441382579702</v>
      </c>
      <c r="J308" s="306">
        <f t="shared" ca="1" si="130"/>
        <v>574.24999765265932</v>
      </c>
      <c r="K308" s="307">
        <f t="shared" ca="1" si="131"/>
        <v>876.30132453776457</v>
      </c>
      <c r="L308" s="304">
        <f t="shared" ca="1" si="116"/>
        <v>1047.6960776822255</v>
      </c>
      <c r="M308" s="306">
        <f t="shared" ca="1" si="132"/>
        <v>-1.3849683021215535</v>
      </c>
      <c r="N308" s="304">
        <f t="shared" ca="1" si="133"/>
        <v>-79.352838470964514</v>
      </c>
      <c r="P308" s="310">
        <f t="shared" ca="1" si="134"/>
        <v>23</v>
      </c>
      <c r="Q308" s="304">
        <f t="shared" ca="1" si="135"/>
        <v>0</v>
      </c>
      <c r="R308" s="306">
        <f t="shared" ca="1" si="136"/>
        <v>0</v>
      </c>
      <c r="S308" s="307">
        <f t="shared" ca="1" si="137"/>
        <v>5.0810000000000022</v>
      </c>
      <c r="T308" s="304">
        <f t="shared" ca="1" si="117"/>
        <v>49.844610000000024</v>
      </c>
      <c r="U308" s="311">
        <f t="shared" ca="1" si="118"/>
        <v>0</v>
      </c>
      <c r="V308" s="306">
        <f t="shared" ca="1" si="119"/>
        <v>1.1221590699069839</v>
      </c>
      <c r="W308" s="304">
        <f t="shared" ca="1" si="120"/>
        <v>22.59751839651388</v>
      </c>
      <c r="Y308" s="314" t="str">
        <f t="shared" ca="1" si="138"/>
        <v/>
      </c>
      <c r="Z308" s="315" t="str">
        <f t="shared" ca="1" si="139"/>
        <v/>
      </c>
      <c r="AA308" s="316" t="str">
        <f t="shared" ca="1" si="140"/>
        <v/>
      </c>
      <c r="AC308" s="310" t="e">
        <f t="shared" ca="1" si="141"/>
        <v>#N/A</v>
      </c>
      <c r="AD308" s="323" t="e">
        <f t="shared" ca="1" si="142"/>
        <v>#N/A</v>
      </c>
      <c r="AE308" s="324" t="e">
        <f t="shared" ca="1" si="121"/>
        <v>#N/A</v>
      </c>
      <c r="AG308" s="306">
        <f t="shared" ca="1" si="143"/>
        <v>5.2505140253781093</v>
      </c>
      <c r="AH308" s="304">
        <f t="shared" ca="1" si="144"/>
        <v>-4.3864629838147344</v>
      </c>
    </row>
    <row r="309" spans="1:34" x14ac:dyDescent="0.2">
      <c r="A309" s="347">
        <f t="shared" ca="1" si="122"/>
        <v>0.1</v>
      </c>
      <c r="B309" s="304">
        <f t="shared" ca="1" si="123"/>
        <v>21.500000000000039</v>
      </c>
      <c r="D309" s="306">
        <f t="shared" ca="1" si="124"/>
        <v>-0.82171339620158679</v>
      </c>
      <c r="E309" s="307">
        <f t="shared" ca="1" si="125"/>
        <v>-5.4391142466438236</v>
      </c>
      <c r="F309" s="304">
        <f t="shared" ca="1" si="126"/>
        <v>5.5008341816074546</v>
      </c>
      <c r="G309" s="306">
        <f t="shared" ca="1" si="127"/>
        <v>14.880538586473921</v>
      </c>
      <c r="H309" s="307">
        <f t="shared" ca="1" si="128"/>
        <v>-80.134065302989754</v>
      </c>
      <c r="I309" s="304">
        <f t="shared" ca="1" si="129"/>
        <v>81.503980581364033</v>
      </c>
      <c r="J309" s="306">
        <f t="shared" ca="1" si="130"/>
        <v>575.74216007828772</v>
      </c>
      <c r="K309" s="307">
        <f t="shared" ca="1" si="131"/>
        <v>868.31511357869886</v>
      </c>
      <c r="L309" s="304">
        <f t="shared" ca="1" si="116"/>
        <v>1041.8493995586894</v>
      </c>
      <c r="M309" s="306">
        <f t="shared" ca="1" si="132"/>
        <v>-1.3871921207251507</v>
      </c>
      <c r="N309" s="304">
        <f t="shared" ca="1" si="133"/>
        <v>-79.480253891353314</v>
      </c>
      <c r="P309" s="310">
        <f t="shared" ca="1" si="134"/>
        <v>23</v>
      </c>
      <c r="Q309" s="304">
        <f t="shared" ca="1" si="135"/>
        <v>0</v>
      </c>
      <c r="R309" s="306">
        <f t="shared" ca="1" si="136"/>
        <v>0</v>
      </c>
      <c r="S309" s="307">
        <f t="shared" ca="1" si="137"/>
        <v>5.0810000000000022</v>
      </c>
      <c r="T309" s="304">
        <f t="shared" ca="1" si="117"/>
        <v>49.844610000000024</v>
      </c>
      <c r="U309" s="311">
        <f t="shared" ca="1" si="118"/>
        <v>0</v>
      </c>
      <c r="V309" s="306">
        <f t="shared" ca="1" si="119"/>
        <v>1.1230573171964633</v>
      </c>
      <c r="W309" s="304">
        <f t="shared" ca="1" si="120"/>
        <v>22.90672488585858</v>
      </c>
      <c r="Y309" s="314" t="str">
        <f t="shared" ca="1" si="138"/>
        <v/>
      </c>
      <c r="Z309" s="315" t="str">
        <f t="shared" ca="1" si="139"/>
        <v/>
      </c>
      <c r="AA309" s="316" t="str">
        <f t="shared" ca="1" si="140"/>
        <v/>
      </c>
      <c r="AC309" s="310" t="e">
        <f t="shared" ca="1" si="141"/>
        <v>#N/A</v>
      </c>
      <c r="AD309" s="323" t="e">
        <f t="shared" ca="1" si="142"/>
        <v>#N/A</v>
      </c>
      <c r="AE309" s="324" t="e">
        <f t="shared" ca="1" si="121"/>
        <v>#N/A</v>
      </c>
      <c r="AG309" s="306">
        <f t="shared" ca="1" si="143"/>
        <v>5.1936522201318081</v>
      </c>
      <c r="AH309" s="304">
        <f t="shared" ca="1" si="144"/>
        <v>-4.4474549097645877</v>
      </c>
    </row>
    <row r="310" spans="1:34" x14ac:dyDescent="0.2">
      <c r="A310" s="347">
        <f t="shared" ca="1" si="122"/>
        <v>0.1</v>
      </c>
      <c r="B310" s="304">
        <f t="shared" ca="1" si="123"/>
        <v>21.600000000000041</v>
      </c>
      <c r="D310" s="306">
        <f t="shared" ca="1" si="124"/>
        <v>-0.82310195940316466</v>
      </c>
      <c r="E310" s="307">
        <f t="shared" ca="1" si="125"/>
        <v>-5.377465130207935</v>
      </c>
      <c r="F310" s="304">
        <f t="shared" ca="1" si="126"/>
        <v>5.4400944901881596</v>
      </c>
      <c r="G310" s="306">
        <f t="shared" ca="1" si="127"/>
        <v>14.798228390533605</v>
      </c>
      <c r="H310" s="307">
        <f t="shared" ca="1" si="128"/>
        <v>-80.671811816010546</v>
      </c>
      <c r="I310" s="304">
        <f t="shared" ca="1" si="129"/>
        <v>82.017856501960679</v>
      </c>
      <c r="J310" s="306">
        <f t="shared" ca="1" si="130"/>
        <v>577.22609842713814</v>
      </c>
      <c r="K310" s="307">
        <f t="shared" ca="1" si="131"/>
        <v>860.27481972274882</v>
      </c>
      <c r="L310" s="304">
        <f t="shared" ca="1" si="116"/>
        <v>1035.9839449308199</v>
      </c>
      <c r="M310" s="306">
        <f t="shared" ca="1" si="132"/>
        <v>-1.3893758599148358</v>
      </c>
      <c r="N310" s="304">
        <f t="shared" ca="1" si="133"/>
        <v>-79.605372930479589</v>
      </c>
      <c r="P310" s="310">
        <f t="shared" ca="1" si="134"/>
        <v>23</v>
      </c>
      <c r="Q310" s="304">
        <f t="shared" ca="1" si="135"/>
        <v>0</v>
      </c>
      <c r="R310" s="306">
        <f t="shared" ca="1" si="136"/>
        <v>0</v>
      </c>
      <c r="S310" s="307">
        <f t="shared" ca="1" si="137"/>
        <v>5.0810000000000022</v>
      </c>
      <c r="T310" s="304">
        <f t="shared" ca="1" si="117"/>
        <v>49.844610000000024</v>
      </c>
      <c r="U310" s="311">
        <f t="shared" ca="1" si="118"/>
        <v>0</v>
      </c>
      <c r="V310" s="306">
        <f t="shared" ca="1" si="119"/>
        <v>1.1239623422253291</v>
      </c>
      <c r="W310" s="304">
        <f t="shared" ca="1" si="120"/>
        <v>23.215178601219879</v>
      </c>
      <c r="Y310" s="314" t="str">
        <f t="shared" ca="1" si="138"/>
        <v/>
      </c>
      <c r="Z310" s="315" t="str">
        <f t="shared" ca="1" si="139"/>
        <v/>
      </c>
      <c r="AA310" s="316" t="str">
        <f t="shared" ca="1" si="140"/>
        <v/>
      </c>
      <c r="AC310" s="310" t="e">
        <f t="shared" ca="1" si="141"/>
        <v>#N/A</v>
      </c>
      <c r="AD310" s="323" t="e">
        <f t="shared" ca="1" si="142"/>
        <v>#N/A</v>
      </c>
      <c r="AE310" s="324" t="e">
        <f t="shared" ca="1" si="121"/>
        <v>#N/A</v>
      </c>
      <c r="AG310" s="306">
        <f t="shared" ca="1" si="143"/>
        <v>5.1368036070726744</v>
      </c>
      <c r="AH310" s="304">
        <f t="shared" ca="1" si="144"/>
        <v>-4.5083103495096575</v>
      </c>
    </row>
    <row r="311" spans="1:34" x14ac:dyDescent="0.2">
      <c r="A311" s="347">
        <f t="shared" ca="1" si="122"/>
        <v>0.1</v>
      </c>
      <c r="B311" s="304">
        <f t="shared" ca="1" si="123"/>
        <v>21.700000000000042</v>
      </c>
      <c r="D311" s="306">
        <f t="shared" ca="1" si="124"/>
        <v>-0.82437373226204613</v>
      </c>
      <c r="E311" s="307">
        <f t="shared" ca="1" si="125"/>
        <v>-5.3159672793232264</v>
      </c>
      <c r="F311" s="304">
        <f t="shared" ca="1" si="126"/>
        <v>5.3795074277557084</v>
      </c>
      <c r="G311" s="306">
        <f t="shared" ca="1" si="127"/>
        <v>14.715791017307401</v>
      </c>
      <c r="H311" s="307">
        <f t="shared" ca="1" si="128"/>
        <v>-81.203408543942871</v>
      </c>
      <c r="I311" s="304">
        <f t="shared" ca="1" si="129"/>
        <v>82.52604476418071</v>
      </c>
      <c r="J311" s="306">
        <f t="shared" ca="1" si="130"/>
        <v>578.70179939753018</v>
      </c>
      <c r="K311" s="307">
        <f t="shared" ca="1" si="131"/>
        <v>852.18105870475119</v>
      </c>
      <c r="L311" s="304">
        <f t="shared" ca="1" si="116"/>
        <v>1030.1011258323572</v>
      </c>
      <c r="M311" s="306">
        <f t="shared" ca="1" si="132"/>
        <v>-1.3915206244511833</v>
      </c>
      <c r="N311" s="304">
        <f t="shared" ca="1" si="133"/>
        <v>-79.728258886461632</v>
      </c>
      <c r="P311" s="310">
        <f t="shared" ca="1" si="134"/>
        <v>23</v>
      </c>
      <c r="Q311" s="304">
        <f t="shared" ca="1" si="135"/>
        <v>0</v>
      </c>
      <c r="R311" s="306">
        <f t="shared" ca="1" si="136"/>
        <v>0</v>
      </c>
      <c r="S311" s="307">
        <f t="shared" ca="1" si="137"/>
        <v>5.0810000000000022</v>
      </c>
      <c r="T311" s="304">
        <f t="shared" ca="1" si="117"/>
        <v>49.844610000000024</v>
      </c>
      <c r="U311" s="311">
        <f t="shared" ca="1" si="118"/>
        <v>0</v>
      </c>
      <c r="V311" s="306">
        <f t="shared" ca="1" si="119"/>
        <v>1.1248740904872843</v>
      </c>
      <c r="W311" s="304">
        <f t="shared" ca="1" si="120"/>
        <v>23.522821575492248</v>
      </c>
      <c r="Y311" s="314" t="str">
        <f t="shared" ca="1" si="138"/>
        <v/>
      </c>
      <c r="Z311" s="315" t="str">
        <f t="shared" ca="1" si="139"/>
        <v/>
      </c>
      <c r="AA311" s="316" t="str">
        <f t="shared" ca="1" si="140"/>
        <v/>
      </c>
      <c r="AC311" s="310" t="e">
        <f t="shared" ca="1" si="141"/>
        <v>#N/A</v>
      </c>
      <c r="AD311" s="323" t="e">
        <f t="shared" ca="1" si="142"/>
        <v>#N/A</v>
      </c>
      <c r="AE311" s="324" t="e">
        <f t="shared" ca="1" si="121"/>
        <v>#N/A</v>
      </c>
      <c r="AG311" s="306">
        <f t="shared" ca="1" si="143"/>
        <v>5.0799845177434308</v>
      </c>
      <c r="AH311" s="304">
        <f t="shared" ca="1" si="144"/>
        <v>-4.5690176345640365</v>
      </c>
    </row>
    <row r="312" spans="1:34" x14ac:dyDescent="0.2">
      <c r="A312" s="347">
        <f t="shared" ca="1" si="122"/>
        <v>0.1</v>
      </c>
      <c r="B312" s="304">
        <f t="shared" ca="1" si="123"/>
        <v>21.800000000000043</v>
      </c>
      <c r="D312" s="306">
        <f t="shared" ca="1" si="124"/>
        <v>-0.82552988549657313</v>
      </c>
      <c r="E312" s="307">
        <f t="shared" ca="1" si="125"/>
        <v>-5.2546321996302439</v>
      </c>
      <c r="F312" s="304">
        <f t="shared" ca="1" si="126"/>
        <v>5.3190844273463984</v>
      </c>
      <c r="G312" s="306">
        <f t="shared" ca="1" si="127"/>
        <v>14.633238028757743</v>
      </c>
      <c r="H312" s="307">
        <f t="shared" ca="1" si="128"/>
        <v>-81.7288717639059</v>
      </c>
      <c r="I312" s="304">
        <f t="shared" ca="1" si="129"/>
        <v>83.028550119866949</v>
      </c>
      <c r="J312" s="306">
        <f t="shared" ca="1" si="130"/>
        <v>580.16925084983347</v>
      </c>
      <c r="K312" s="307">
        <f t="shared" ca="1" si="131"/>
        <v>844.03444468935879</v>
      </c>
      <c r="L312" s="304">
        <f t="shared" ca="1" si="116"/>
        <v>1024.2023742667907</v>
      </c>
      <c r="M312" s="306">
        <f t="shared" ca="1" si="132"/>
        <v>-1.3936274785191156</v>
      </c>
      <c r="N312" s="304">
        <f t="shared" ca="1" si="133"/>
        <v>-79.848972732604125</v>
      </c>
      <c r="P312" s="310">
        <f t="shared" ca="1" si="134"/>
        <v>23</v>
      </c>
      <c r="Q312" s="304">
        <f t="shared" ca="1" si="135"/>
        <v>0</v>
      </c>
      <c r="R312" s="306">
        <f t="shared" ca="1" si="136"/>
        <v>0</v>
      </c>
      <c r="S312" s="307">
        <f t="shared" ca="1" si="137"/>
        <v>5.0810000000000022</v>
      </c>
      <c r="T312" s="304">
        <f t="shared" ca="1" si="117"/>
        <v>49.844610000000024</v>
      </c>
      <c r="U312" s="311">
        <f t="shared" ca="1" si="118"/>
        <v>0</v>
      </c>
      <c r="V312" s="306">
        <f t="shared" ca="1" si="119"/>
        <v>1.1257925075648789</v>
      </c>
      <c r="W312" s="304">
        <f t="shared" ca="1" si="120"/>
        <v>23.829597166602497</v>
      </c>
      <c r="Y312" s="314" t="str">
        <f t="shared" ca="1" si="138"/>
        <v/>
      </c>
      <c r="Z312" s="315" t="str">
        <f t="shared" ca="1" si="139"/>
        <v/>
      </c>
      <c r="AA312" s="316" t="str">
        <f t="shared" ca="1" si="140"/>
        <v/>
      </c>
      <c r="AC312" s="310" t="e">
        <f t="shared" ca="1" si="141"/>
        <v>#N/A</v>
      </c>
      <c r="AD312" s="323" t="e">
        <f t="shared" ca="1" si="142"/>
        <v>#N/A</v>
      </c>
      <c r="AE312" s="324" t="e">
        <f t="shared" ca="1" si="121"/>
        <v>#N/A</v>
      </c>
      <c r="AG312" s="306">
        <f t="shared" ca="1" si="143"/>
        <v>5.0232108077612647</v>
      </c>
      <c r="AH312" s="304">
        <f t="shared" ca="1" si="144"/>
        <v>-4.6295653563259673</v>
      </c>
    </row>
    <row r="313" spans="1:34" x14ac:dyDescent="0.2">
      <c r="A313" s="347">
        <f t="shared" ca="1" si="122"/>
        <v>0.1</v>
      </c>
      <c r="B313" s="304">
        <f t="shared" ca="1" si="123"/>
        <v>21.900000000000045</v>
      </c>
      <c r="D313" s="306">
        <f t="shared" ca="1" si="124"/>
        <v>-0.82657161781133492</v>
      </c>
      <c r="E313" s="307">
        <f t="shared" ca="1" si="125"/>
        <v>-5.1934711344798838</v>
      </c>
      <c r="F313" s="304">
        <f t="shared" ca="1" si="126"/>
        <v>5.2588366645149778</v>
      </c>
      <c r="G313" s="306">
        <f t="shared" ca="1" si="127"/>
        <v>14.55058086697661</v>
      </c>
      <c r="H313" s="307">
        <f t="shared" ca="1" si="128"/>
        <v>-82.248218877353892</v>
      </c>
      <c r="I313" s="304">
        <f t="shared" ca="1" si="129"/>
        <v>83.525378850164685</v>
      </c>
      <c r="J313" s="306">
        <f t="shared" ca="1" si="130"/>
        <v>581.62844179462024</v>
      </c>
      <c r="K313" s="307">
        <f t="shared" ca="1" si="131"/>
        <v>835.83559015729577</v>
      </c>
      <c r="L313" s="304">
        <f t="shared" ca="1" si="116"/>
        <v>1018.2891426692288</v>
      </c>
      <c r="M313" s="306">
        <f t="shared" ca="1" si="132"/>
        <v>-1.3956974475417301</v>
      </c>
      <c r="N313" s="304">
        <f t="shared" ca="1" si="133"/>
        <v>-79.967573221322752</v>
      </c>
      <c r="P313" s="310">
        <f t="shared" ca="1" si="134"/>
        <v>23</v>
      </c>
      <c r="Q313" s="304">
        <f t="shared" ca="1" si="135"/>
        <v>0</v>
      </c>
      <c r="R313" s="306">
        <f t="shared" ca="1" si="136"/>
        <v>0</v>
      </c>
      <c r="S313" s="307">
        <f t="shared" ca="1" si="137"/>
        <v>5.0810000000000022</v>
      </c>
      <c r="T313" s="304">
        <f t="shared" ca="1" si="117"/>
        <v>49.844610000000024</v>
      </c>
      <c r="U313" s="311">
        <f t="shared" ca="1" si="118"/>
        <v>0</v>
      </c>
      <c r="V313" s="306">
        <f t="shared" ca="1" si="119"/>
        <v>1.1267175391395037</v>
      </c>
      <c r="W313" s="304">
        <f t="shared" ca="1" si="120"/>
        <v>24.135450060966303</v>
      </c>
      <c r="Y313" s="314" t="str">
        <f t="shared" ca="1" si="138"/>
        <v/>
      </c>
      <c r="Z313" s="315" t="str">
        <f t="shared" ca="1" si="139"/>
        <v/>
      </c>
      <c r="AA313" s="316" t="str">
        <f t="shared" ca="1" si="140"/>
        <v/>
      </c>
      <c r="AC313" s="310" t="e">
        <f t="shared" ca="1" si="141"/>
        <v>#N/A</v>
      </c>
      <c r="AD313" s="323" t="e">
        <f t="shared" ca="1" si="142"/>
        <v>#N/A</v>
      </c>
      <c r="AE313" s="324" t="e">
        <f t="shared" ca="1" si="121"/>
        <v>#N/A</v>
      </c>
      <c r="AG313" s="306">
        <f t="shared" ca="1" si="143"/>
        <v>4.9664978676959395</v>
      </c>
      <c r="AH313" s="304">
        <f t="shared" ca="1" si="144"/>
        <v>-4.6899423669754947</v>
      </c>
    </row>
    <row r="314" spans="1:34" x14ac:dyDescent="0.2">
      <c r="A314" s="347">
        <f t="shared" ca="1" si="122"/>
        <v>0.1</v>
      </c>
      <c r="B314" s="304">
        <f t="shared" ca="1" si="123"/>
        <v>22.000000000000046</v>
      </c>
      <c r="D314" s="306">
        <f t="shared" ca="1" si="124"/>
        <v>-0.8275001544549857</v>
      </c>
      <c r="E314" s="307">
        <f t="shared" ca="1" si="125"/>
        <v>-5.1324950641575509</v>
      </c>
      <c r="F314" s="304">
        <f t="shared" ca="1" si="126"/>
        <v>5.1987750566094553</v>
      </c>
      <c r="G314" s="306">
        <f t="shared" ca="1" si="127"/>
        <v>14.467830851531112</v>
      </c>
      <c r="H314" s="307">
        <f t="shared" ca="1" si="128"/>
        <v>-82.761468383769653</v>
      </c>
      <c r="I314" s="304">
        <f t="shared" ca="1" si="129"/>
        <v>84.016538720577032</v>
      </c>
      <c r="J314" s="306">
        <f t="shared" ca="1" si="130"/>
        <v>583.0793623805456</v>
      </c>
      <c r="K314" s="307">
        <f t="shared" ca="1" si="131"/>
        <v>827.58510579423955</v>
      </c>
      <c r="L314" s="304">
        <f t="shared" ca="1" si="116"/>
        <v>1012.3629043809173</v>
      </c>
      <c r="M314" s="306">
        <f t="shared" ca="1" si="132"/>
        <v>-1.3977315198994504</v>
      </c>
      <c r="N314" s="304">
        <f t="shared" ca="1" si="133"/>
        <v>-80.084116982644346</v>
      </c>
      <c r="P314" s="310">
        <f t="shared" ca="1" si="134"/>
        <v>23</v>
      </c>
      <c r="Q314" s="304">
        <f t="shared" ca="1" si="135"/>
        <v>0</v>
      </c>
      <c r="R314" s="306">
        <f t="shared" ca="1" si="136"/>
        <v>0</v>
      </c>
      <c r="S314" s="307">
        <f t="shared" ca="1" si="137"/>
        <v>5.0810000000000022</v>
      </c>
      <c r="T314" s="304">
        <f t="shared" ca="1" si="117"/>
        <v>49.844610000000024</v>
      </c>
      <c r="U314" s="311">
        <f t="shared" ca="1" si="118"/>
        <v>0</v>
      </c>
      <c r="V314" s="306">
        <f t="shared" ca="1" si="119"/>
        <v>1.1276491310011834</v>
      </c>
      <c r="W314" s="304">
        <f t="shared" ca="1" si="120"/>
        <v>24.440326275866283</v>
      </c>
      <c r="Y314" s="314" t="str">
        <f t="shared" ca="1" si="138"/>
        <v/>
      </c>
      <c r="Z314" s="315" t="str">
        <f t="shared" ca="1" si="139"/>
        <v/>
      </c>
      <c r="AA314" s="316" t="str">
        <f t="shared" ca="1" si="140"/>
        <v/>
      </c>
      <c r="AC314" s="310">
        <f t="shared" ca="1" si="141"/>
        <v>22.000000000000046</v>
      </c>
      <c r="AD314" s="323">
        <f t="shared" ca="1" si="142"/>
        <v>583.0793623805456</v>
      </c>
      <c r="AE314" s="324" t="e">
        <f t="shared" ca="1" si="121"/>
        <v>#N/A</v>
      </c>
      <c r="AG314" s="306">
        <f t="shared" ca="1" si="143"/>
        <v>4.9098606334322215</v>
      </c>
      <c r="AH314" s="304">
        <f t="shared" ca="1" si="144"/>
        <v>-4.7501377801547511</v>
      </c>
    </row>
    <row r="315" spans="1:34" x14ac:dyDescent="0.2">
      <c r="A315" s="347">
        <f t="shared" ca="1" si="122"/>
        <v>0.1</v>
      </c>
      <c r="B315" s="304">
        <f t="shared" ca="1" si="123"/>
        <v>22.100000000000048</v>
      </c>
      <c r="D315" s="306">
        <f t="shared" ca="1" si="124"/>
        <v>-0.82831674580413528</v>
      </c>
      <c r="E315" s="307">
        <f t="shared" ca="1" si="125"/>
        <v>-5.0717147053277145</v>
      </c>
      <c r="F315" s="304">
        <f t="shared" ca="1" si="126"/>
        <v>5.138910262265429</v>
      </c>
      <c r="G315" s="306">
        <f t="shared" ca="1" si="127"/>
        <v>14.384999176950698</v>
      </c>
      <c r="H315" s="307">
        <f t="shared" ca="1" si="128"/>
        <v>-83.268639854302421</v>
      </c>
      <c r="I315" s="304">
        <f t="shared" ca="1" si="129"/>
        <v>84.502038936977101</v>
      </c>
      <c r="J315" s="306">
        <f t="shared" ca="1" si="130"/>
        <v>584.52200388196968</v>
      </c>
      <c r="K315" s="307">
        <f t="shared" ca="1" si="131"/>
        <v>819.28360038233598</v>
      </c>
      <c r="L315" s="304">
        <f t="shared" ca="1" si="116"/>
        <v>1006.4251541359827</v>
      </c>
      <c r="M315" s="306">
        <f t="shared" ca="1" si="132"/>
        <v>-1.3997306485601186</v>
      </c>
      <c r="N315" s="304">
        <f t="shared" ca="1" si="133"/>
        <v>-80.198658617604281</v>
      </c>
      <c r="P315" s="310">
        <f t="shared" ca="1" si="134"/>
        <v>23</v>
      </c>
      <c r="Q315" s="304">
        <f t="shared" ca="1" si="135"/>
        <v>0</v>
      </c>
      <c r="R315" s="306">
        <f t="shared" ca="1" si="136"/>
        <v>0</v>
      </c>
      <c r="S315" s="307">
        <f t="shared" ca="1" si="137"/>
        <v>5.0810000000000022</v>
      </c>
      <c r="T315" s="304">
        <f t="shared" ca="1" si="117"/>
        <v>49.844610000000024</v>
      </c>
      <c r="U315" s="311">
        <f t="shared" ca="1" si="118"/>
        <v>0</v>
      </c>
      <c r="V315" s="306">
        <f t="shared" ca="1" si="119"/>
        <v>1.1285872290581671</v>
      </c>
      <c r="W315" s="304">
        <f t="shared" ca="1" si="120"/>
        <v>24.744173160777894</v>
      </c>
      <c r="Y315" s="314" t="str">
        <f t="shared" ca="1" si="138"/>
        <v/>
      </c>
      <c r="Z315" s="315" t="str">
        <f t="shared" ca="1" si="139"/>
        <v/>
      </c>
      <c r="AA315" s="316" t="str">
        <f t="shared" ca="1" si="140"/>
        <v/>
      </c>
      <c r="AC315" s="310" t="e">
        <f t="shared" ca="1" si="141"/>
        <v>#N/A</v>
      </c>
      <c r="AD315" s="323" t="e">
        <f t="shared" ca="1" si="142"/>
        <v>#N/A</v>
      </c>
      <c r="AE315" s="324" t="e">
        <f t="shared" ca="1" si="121"/>
        <v>#N/A</v>
      </c>
      <c r="AG315" s="306">
        <f t="shared" ca="1" si="143"/>
        <v>4.8533135960625753</v>
      </c>
      <c r="AH315" s="304">
        <f t="shared" ca="1" si="144"/>
        <v>-4.8101409714359917</v>
      </c>
    </row>
    <row r="316" spans="1:34" x14ac:dyDescent="0.2">
      <c r="A316" s="347">
        <f t="shared" ca="1" si="122"/>
        <v>0.1</v>
      </c>
      <c r="B316" s="304">
        <f t="shared" ca="1" si="123"/>
        <v>22.200000000000049</v>
      </c>
      <c r="D316" s="306">
        <f t="shared" ca="1" si="124"/>
        <v>-0.82902266597324636</v>
      </c>
      <c r="E316" s="307">
        <f t="shared" ca="1" si="125"/>
        <v>-5.0111405106932327</v>
      </c>
      <c r="F316" s="304">
        <f t="shared" ca="1" si="126"/>
        <v>5.0792526811144398</v>
      </c>
      <c r="G316" s="306">
        <f t="shared" ca="1" si="127"/>
        <v>14.302096910353374</v>
      </c>
      <c r="H316" s="307">
        <f t="shared" ca="1" si="128"/>
        <v>-83.769753905371743</v>
      </c>
      <c r="I316" s="304">
        <f t="shared" ca="1" si="129"/>
        <v>84.981890102537051</v>
      </c>
      <c r="J316" s="306">
        <f t="shared" ca="1" si="130"/>
        <v>585.95635868633485</v>
      </c>
      <c r="K316" s="307">
        <f t="shared" ca="1" si="131"/>
        <v>810.93168069435228</v>
      </c>
      <c r="L316" s="304">
        <f t="shared" ca="1" si="116"/>
        <v>1000.4774085598913</v>
      </c>
      <c r="M316" s="306">
        <f t="shared" ca="1" si="132"/>
        <v>-1.4016957526252671</v>
      </c>
      <c r="N316" s="304">
        <f t="shared" ca="1" si="133"/>
        <v>-80.311250786841285</v>
      </c>
      <c r="P316" s="310">
        <f t="shared" ca="1" si="134"/>
        <v>23</v>
      </c>
      <c r="Q316" s="304">
        <f t="shared" ca="1" si="135"/>
        <v>0</v>
      </c>
      <c r="R316" s="306">
        <f t="shared" ca="1" si="136"/>
        <v>0</v>
      </c>
      <c r="S316" s="307">
        <f t="shared" ca="1" si="137"/>
        <v>5.0810000000000022</v>
      </c>
      <c r="T316" s="304">
        <f t="shared" ca="1" si="117"/>
        <v>49.844610000000024</v>
      </c>
      <c r="U316" s="311">
        <f t="shared" ca="1" si="118"/>
        <v>0</v>
      </c>
      <c r="V316" s="306">
        <f t="shared" ca="1" si="119"/>
        <v>1.1295317793463213</v>
      </c>
      <c r="W316" s="304">
        <f t="shared" ca="1" si="120"/>
        <v>25.046939397670876</v>
      </c>
      <c r="Y316" s="314" t="str">
        <f t="shared" ca="1" si="138"/>
        <v/>
      </c>
      <c r="Z316" s="315" t="str">
        <f t="shared" ca="1" si="139"/>
        <v/>
      </c>
      <c r="AA316" s="316" t="str">
        <f t="shared" ca="1" si="140"/>
        <v/>
      </c>
      <c r="AC316" s="310" t="e">
        <f t="shared" ca="1" si="141"/>
        <v>#N/A</v>
      </c>
      <c r="AD316" s="323" t="e">
        <f t="shared" ca="1" si="142"/>
        <v>#N/A</v>
      </c>
      <c r="AE316" s="324" t="e">
        <f t="shared" ca="1" si="121"/>
        <v>#N/A</v>
      </c>
      <c r="AG316" s="306">
        <f t="shared" ca="1" si="143"/>
        <v>4.7968708113520657</v>
      </c>
      <c r="AH316" s="304">
        <f t="shared" ca="1" si="144"/>
        <v>-4.86994157858254</v>
      </c>
    </row>
    <row r="317" spans="1:34" x14ac:dyDescent="0.2">
      <c r="A317" s="347">
        <f t="shared" ca="1" si="122"/>
        <v>0.1</v>
      </c>
      <c r="B317" s="304">
        <f t="shared" ca="1" si="123"/>
        <v>22.30000000000005</v>
      </c>
      <c r="D317" s="306">
        <f t="shared" ca="1" si="124"/>
        <v>-0.82961921145056439</v>
      </c>
      <c r="E317" s="307">
        <f t="shared" ca="1" si="125"/>
        <v>-4.950782668863539</v>
      </c>
      <c r="F317" s="304">
        <f t="shared" ca="1" si="126"/>
        <v>5.0198124537005802</v>
      </c>
      <c r="G317" s="306">
        <f t="shared" ca="1" si="127"/>
        <v>14.219134989208317</v>
      </c>
      <c r="H317" s="307">
        <f t="shared" ca="1" si="128"/>
        <v>-84.264832172258096</v>
      </c>
      <c r="I317" s="304">
        <f t="shared" ca="1" si="129"/>
        <v>85.456104175536524</v>
      </c>
      <c r="J317" s="306">
        <f t="shared" ca="1" si="130"/>
        <v>587.38242028131299</v>
      </c>
      <c r="K317" s="307">
        <f t="shared" ca="1" si="131"/>
        <v>802.52995139047084</v>
      </c>
      <c r="L317" s="304">
        <f t="shared" ca="1" si="116"/>
        <v>994.52120667903534</v>
      </c>
      <c r="M317" s="306">
        <f t="shared" ca="1" si="132"/>
        <v>-1.4036277187974724</v>
      </c>
      <c r="N317" s="304">
        <f t="shared" ca="1" si="133"/>
        <v>-80.421944294670695</v>
      </c>
      <c r="P317" s="310">
        <f t="shared" ca="1" si="134"/>
        <v>23</v>
      </c>
      <c r="Q317" s="304">
        <f t="shared" ca="1" si="135"/>
        <v>0</v>
      </c>
      <c r="R317" s="306">
        <f t="shared" ca="1" si="136"/>
        <v>0</v>
      </c>
      <c r="S317" s="307">
        <f t="shared" ca="1" si="137"/>
        <v>5.0810000000000022</v>
      </c>
      <c r="T317" s="304">
        <f t="shared" ca="1" si="117"/>
        <v>49.844610000000024</v>
      </c>
      <c r="U317" s="311">
        <f t="shared" ca="1" si="118"/>
        <v>0</v>
      </c>
      <c r="V317" s="306">
        <f t="shared" ca="1" si="119"/>
        <v>1.1304827280383158</v>
      </c>
      <c r="W317" s="304">
        <f t="shared" ca="1" si="120"/>
        <v>25.348575000313275</v>
      </c>
      <c r="Y317" s="314" t="str">
        <f t="shared" ca="1" si="138"/>
        <v/>
      </c>
      <c r="Z317" s="315" t="str">
        <f t="shared" ca="1" si="139"/>
        <v/>
      </c>
      <c r="AA317" s="316" t="str">
        <f t="shared" ca="1" si="140"/>
        <v/>
      </c>
      <c r="AC317" s="310" t="e">
        <f t="shared" ca="1" si="141"/>
        <v>#N/A</v>
      </c>
      <c r="AD317" s="323" t="e">
        <f t="shared" ca="1" si="142"/>
        <v>#N/A</v>
      </c>
      <c r="AE317" s="324" t="e">
        <f t="shared" ca="1" si="121"/>
        <v>#N/A</v>
      </c>
      <c r="AG317" s="306">
        <f t="shared" ca="1" si="143"/>
        <v>4.740545908813508</v>
      </c>
      <c r="AH317" s="304">
        <f t="shared" ca="1" si="144"/>
        <v>-4.9295295016081218</v>
      </c>
    </row>
    <row r="318" spans="1:34" x14ac:dyDescent="0.2">
      <c r="A318" s="347">
        <f t="shared" ca="1" si="122"/>
        <v>0.1</v>
      </c>
      <c r="B318" s="304">
        <f t="shared" ca="1" si="123"/>
        <v>22.400000000000052</v>
      </c>
      <c r="D318" s="306">
        <f t="shared" ca="1" si="124"/>
        <v>-0.83010769976005006</v>
      </c>
      <c r="E318" s="307">
        <f t="shared" ca="1" si="125"/>
        <v>-4.8906511044259817</v>
      </c>
      <c r="F318" s="304">
        <f t="shared" ca="1" si="126"/>
        <v>4.9605994615997773</v>
      </c>
      <c r="G318" s="306">
        <f t="shared" ca="1" si="127"/>
        <v>14.136124219232313</v>
      </c>
      <c r="H318" s="307">
        <f t="shared" ca="1" si="128"/>
        <v>-84.753897282700692</v>
      </c>
      <c r="I318" s="304">
        <f t="shared" ca="1" si="129"/>
        <v>85.92469442801729</v>
      </c>
      <c r="J318" s="306">
        <f t="shared" ca="1" si="130"/>
        <v>588.800183241735</v>
      </c>
      <c r="K318" s="307">
        <f t="shared" ca="1" si="131"/>
        <v>794.07901491772293</v>
      </c>
      <c r="L318" s="304">
        <f t="shared" ca="1" si="116"/>
        <v>988.55811044075801</v>
      </c>
      <c r="M318" s="306">
        <f t="shared" ca="1" si="132"/>
        <v>-1.4055274027733708</v>
      </c>
      <c r="N318" s="304">
        <f t="shared" ca="1" si="133"/>
        <v>-80.530788168898312</v>
      </c>
      <c r="P318" s="310">
        <f t="shared" ca="1" si="134"/>
        <v>23</v>
      </c>
      <c r="Q318" s="304">
        <f t="shared" ca="1" si="135"/>
        <v>0</v>
      </c>
      <c r="R318" s="306">
        <f t="shared" ca="1" si="136"/>
        <v>0</v>
      </c>
      <c r="S318" s="307">
        <f t="shared" ca="1" si="137"/>
        <v>5.0810000000000022</v>
      </c>
      <c r="T318" s="304">
        <f t="shared" ca="1" si="117"/>
        <v>49.844610000000024</v>
      </c>
      <c r="U318" s="311">
        <f t="shared" ca="1" si="118"/>
        <v>0</v>
      </c>
      <c r="V318" s="306">
        <f t="shared" ca="1" si="119"/>
        <v>1.1314400214526108</v>
      </c>
      <c r="W318" s="304">
        <f t="shared" ca="1" si="120"/>
        <v>25.649031312606493</v>
      </c>
      <c r="Y318" s="314" t="str">
        <f t="shared" ca="1" si="138"/>
        <v/>
      </c>
      <c r="Z318" s="315" t="str">
        <f t="shared" ca="1" si="139"/>
        <v/>
      </c>
      <c r="AA318" s="316" t="str">
        <f t="shared" ca="1" si="140"/>
        <v/>
      </c>
      <c r="AC318" s="310" t="e">
        <f t="shared" ca="1" si="141"/>
        <v>#N/A</v>
      </c>
      <c r="AD318" s="323" t="e">
        <f t="shared" ca="1" si="142"/>
        <v>#N/A</v>
      </c>
      <c r="AE318" s="324" t="e">
        <f t="shared" ca="1" si="121"/>
        <v>#N/A</v>
      </c>
      <c r="AG318" s="306">
        <f t="shared" ca="1" si="143"/>
        <v>4.684352100427839</v>
      </c>
      <c r="AH318" s="304">
        <f t="shared" ca="1" si="144"/>
        <v>-4.9888949026398866</v>
      </c>
    </row>
    <row r="319" spans="1:34" x14ac:dyDescent="0.2">
      <c r="A319" s="347">
        <f t="shared" ca="1" si="122"/>
        <v>0.1</v>
      </c>
      <c r="B319" s="304">
        <f t="shared" ca="1" si="123"/>
        <v>22.500000000000053</v>
      </c>
      <c r="D319" s="306">
        <f t="shared" ca="1" si="124"/>
        <v>-0.83048946814934321</v>
      </c>
      <c r="E319" s="307">
        <f t="shared" ca="1" si="125"/>
        <v>-4.8307554782143365</v>
      </c>
      <c r="F319" s="304">
        <f t="shared" ca="1" si="126"/>
        <v>4.901623327735904</v>
      </c>
      <c r="G319" s="306">
        <f t="shared" ca="1" si="127"/>
        <v>14.053075272417379</v>
      </c>
      <c r="H319" s="307">
        <f t="shared" ca="1" si="128"/>
        <v>-85.23697283052212</v>
      </c>
      <c r="I319" s="304">
        <f t="shared" ca="1" si="129"/>
        <v>86.387675405253233</v>
      </c>
      <c r="J319" s="306">
        <f t="shared" ca="1" si="130"/>
        <v>590.20964321631743</v>
      </c>
      <c r="K319" s="307">
        <f t="shared" ca="1" si="131"/>
        <v>785.57947141206182</v>
      </c>
      <c r="L319" s="304">
        <f t="shared" ca="1" si="116"/>
        <v>982.58970524303129</v>
      </c>
      <c r="M319" s="306">
        <f t="shared" ca="1" si="132"/>
        <v>-1.407395630566622</v>
      </c>
      <c r="N319" s="304">
        <f t="shared" ca="1" si="133"/>
        <v>-80.637829736620631</v>
      </c>
      <c r="P319" s="310">
        <f t="shared" ca="1" si="134"/>
        <v>23</v>
      </c>
      <c r="Q319" s="304">
        <f t="shared" ca="1" si="135"/>
        <v>0</v>
      </c>
      <c r="R319" s="306">
        <f t="shared" ca="1" si="136"/>
        <v>0</v>
      </c>
      <c r="S319" s="307">
        <f t="shared" ca="1" si="137"/>
        <v>5.0810000000000022</v>
      </c>
      <c r="T319" s="304">
        <f t="shared" ca="1" si="117"/>
        <v>49.844610000000024</v>
      </c>
      <c r="U319" s="311">
        <f t="shared" ca="1" si="118"/>
        <v>0</v>
      </c>
      <c r="V319" s="306">
        <f t="shared" ca="1" si="119"/>
        <v>1.1324036060622371</v>
      </c>
      <c r="W319" s="304">
        <f t="shared" ca="1" si="120"/>
        <v>25.948261005979454</v>
      </c>
      <c r="Y319" s="314" t="str">
        <f t="shared" ca="1" si="138"/>
        <v/>
      </c>
      <c r="Z319" s="315" t="str">
        <f t="shared" ca="1" si="139"/>
        <v/>
      </c>
      <c r="AA319" s="316" t="str">
        <f t="shared" ca="1" si="140"/>
        <v/>
      </c>
      <c r="AC319" s="310" t="e">
        <f t="shared" ca="1" si="141"/>
        <v>#N/A</v>
      </c>
      <c r="AD319" s="323" t="e">
        <f t="shared" ca="1" si="142"/>
        <v>#N/A</v>
      </c>
      <c r="AE319" s="324" t="e">
        <f t="shared" ca="1" si="121"/>
        <v>#N/A</v>
      </c>
      <c r="AG319" s="306">
        <f t="shared" ca="1" si="143"/>
        <v>4.6283021890413112</v>
      </c>
      <c r="AH319" s="304">
        <f t="shared" ca="1" si="144"/>
        <v>-5.0480282055907262</v>
      </c>
    </row>
    <row r="320" spans="1:34" x14ac:dyDescent="0.2">
      <c r="A320" s="347">
        <f t="shared" ca="1" si="122"/>
        <v>0.1</v>
      </c>
      <c r="B320" s="304">
        <f t="shared" ca="1" si="123"/>
        <v>22.600000000000055</v>
      </c>
      <c r="D320" s="306">
        <f t="shared" ca="1" si="124"/>
        <v>-0.83076587230376864</v>
      </c>
      <c r="E320" s="307">
        <f t="shared" ca="1" si="125"/>
        <v>-4.7711051877685957</v>
      </c>
      <c r="F320" s="304">
        <f t="shared" ca="1" si="126"/>
        <v>4.8428934168879918</v>
      </c>
      <c r="G320" s="306">
        <f t="shared" ca="1" si="127"/>
        <v>13.969998685187003</v>
      </c>
      <c r="H320" s="307">
        <f t="shared" ca="1" si="128"/>
        <v>-85.714083349298974</v>
      </c>
      <c r="I320" s="304">
        <f t="shared" ca="1" si="129"/>
        <v>86.84506288600808</v>
      </c>
      <c r="J320" s="306">
        <f t="shared" ca="1" si="130"/>
        <v>591.61079691419764</v>
      </c>
      <c r="K320" s="307">
        <f t="shared" ca="1" si="131"/>
        <v>777.03191860307072</v>
      </c>
      <c r="L320" s="304">
        <f t="shared" ca="1" si="116"/>
        <v>976.61760047288783</v>
      </c>
      <c r="M320" s="306">
        <f t="shared" ca="1" si="132"/>
        <v>-1.4092331997648291</v>
      </c>
      <c r="N320" s="304">
        <f t="shared" ca="1" si="133"/>
        <v>-80.743114696241136</v>
      </c>
      <c r="P320" s="310">
        <f t="shared" ca="1" si="134"/>
        <v>23</v>
      </c>
      <c r="Q320" s="304">
        <f t="shared" ca="1" si="135"/>
        <v>0</v>
      </c>
      <c r="R320" s="306">
        <f t="shared" ca="1" si="136"/>
        <v>0</v>
      </c>
      <c r="S320" s="307">
        <f t="shared" ca="1" si="137"/>
        <v>5.0810000000000022</v>
      </c>
      <c r="T320" s="304">
        <f t="shared" ca="1" si="117"/>
        <v>49.844610000000024</v>
      </c>
      <c r="U320" s="311">
        <f t="shared" ca="1" si="118"/>
        <v>0</v>
      </c>
      <c r="V320" s="306">
        <f t="shared" ca="1" si="119"/>
        <v>1.1333734285033761</v>
      </c>
      <c r="W320" s="304">
        <f t="shared" ca="1" si="120"/>
        <v>26.246218075870775</v>
      </c>
      <c r="Y320" s="314" t="str">
        <f t="shared" ca="1" si="138"/>
        <v/>
      </c>
      <c r="Z320" s="315" t="str">
        <f t="shared" ca="1" si="139"/>
        <v/>
      </c>
      <c r="AA320" s="316" t="str">
        <f t="shared" ca="1" si="140"/>
        <v/>
      </c>
      <c r="AC320" s="310" t="e">
        <f t="shared" ca="1" si="141"/>
        <v>#N/A</v>
      </c>
      <c r="AD320" s="323" t="e">
        <f t="shared" ca="1" si="142"/>
        <v>#N/A</v>
      </c>
      <c r="AE320" s="324" t="e">
        <f t="shared" ca="1" si="121"/>
        <v>#N/A</v>
      </c>
      <c r="AG320" s="306">
        <f t="shared" ca="1" si="143"/>
        <v>4.5724085764684732</v>
      </c>
      <c r="AH320" s="304">
        <f t="shared" ca="1" si="144"/>
        <v>-5.1069200956464167</v>
      </c>
    </row>
    <row r="321" spans="1:34" x14ac:dyDescent="0.2">
      <c r="A321" s="347">
        <f t="shared" ca="1" si="122"/>
        <v>0.1</v>
      </c>
      <c r="B321" s="304">
        <f t="shared" ca="1" si="123"/>
        <v>22.700000000000056</v>
      </c>
      <c r="D321" s="306">
        <f t="shared" ca="1" si="124"/>
        <v>-0.83093828508641165</v>
      </c>
      <c r="E321" s="307">
        <f t="shared" ca="1" si="125"/>
        <v>-4.7117093679800295</v>
      </c>
      <c r="F321" s="304">
        <f t="shared" ca="1" si="126"/>
        <v>4.7844188363826508</v>
      </c>
      <c r="G321" s="306">
        <f t="shared" ca="1" si="127"/>
        <v>13.886904856678361</v>
      </c>
      <c r="H321" s="307">
        <f t="shared" ca="1" si="128"/>
        <v>-86.185254286096978</v>
      </c>
      <c r="I321" s="304">
        <f t="shared" ca="1" si="129"/>
        <v>87.296873843555446</v>
      </c>
      <c r="J321" s="306">
        <f t="shared" ca="1" si="130"/>
        <v>593.00364209129089</v>
      </c>
      <c r="K321" s="307">
        <f t="shared" ca="1" si="131"/>
        <v>768.43695172130094</v>
      </c>
      <c r="L321" s="304">
        <f t="shared" ca="1" si="116"/>
        <v>970.64343005259184</v>
      </c>
      <c r="M321" s="306">
        <f t="shared" ca="1" si="132"/>
        <v>-1.4110408807241748</v>
      </c>
      <c r="N321" s="304">
        <f t="shared" ca="1" si="133"/>
        <v>-80.846687185917816</v>
      </c>
      <c r="P321" s="310">
        <f t="shared" ca="1" si="134"/>
        <v>23</v>
      </c>
      <c r="Q321" s="304">
        <f t="shared" ca="1" si="135"/>
        <v>0</v>
      </c>
      <c r="R321" s="306">
        <f t="shared" ca="1" si="136"/>
        <v>0</v>
      </c>
      <c r="S321" s="307">
        <f t="shared" ca="1" si="137"/>
        <v>5.0810000000000022</v>
      </c>
      <c r="T321" s="304">
        <f t="shared" ca="1" si="117"/>
        <v>49.844610000000024</v>
      </c>
      <c r="U321" s="311">
        <f t="shared" ca="1" si="118"/>
        <v>0</v>
      </c>
      <c r="V321" s="306">
        <f t="shared" ca="1" si="119"/>
        <v>1.1343494355837331</v>
      </c>
      <c r="W321" s="304">
        <f t="shared" ca="1" si="120"/>
        <v>26.542857837327649</v>
      </c>
      <c r="Y321" s="314" t="str">
        <f t="shared" ca="1" si="138"/>
        <v/>
      </c>
      <c r="Z321" s="315" t="str">
        <f t="shared" ca="1" si="139"/>
        <v/>
      </c>
      <c r="AA321" s="316" t="str">
        <f t="shared" ca="1" si="140"/>
        <v/>
      </c>
      <c r="AC321" s="310" t="e">
        <f t="shared" ca="1" si="141"/>
        <v>#N/A</v>
      </c>
      <c r="AD321" s="323" t="e">
        <f t="shared" ca="1" si="142"/>
        <v>#N/A</v>
      </c>
      <c r="AE321" s="324" t="e">
        <f t="shared" ca="1" si="121"/>
        <v>#N/A</v>
      </c>
      <c r="AG321" s="306">
        <f t="shared" ca="1" si="143"/>
        <v>4.5166832713271186</v>
      </c>
      <c r="AH321" s="304">
        <f t="shared" ca="1" si="144"/>
        <v>-5.1655615185732655</v>
      </c>
    </row>
    <row r="322" spans="1:34" x14ac:dyDescent="0.2">
      <c r="A322" s="347">
        <f t="shared" ca="1" si="122"/>
        <v>0.1</v>
      </c>
      <c r="B322" s="304">
        <f t="shared" ca="1" si="123"/>
        <v>22.800000000000058</v>
      </c>
      <c r="D322" s="306">
        <f t="shared" ca="1" si="124"/>
        <v>-0.83100809530426789</v>
      </c>
      <c r="E322" s="307">
        <f t="shared" ca="1" si="125"/>
        <v>-4.6525768919155324</v>
      </c>
      <c r="F322" s="304">
        <f t="shared" ca="1" si="126"/>
        <v>4.726208436965897</v>
      </c>
      <c r="G322" s="306">
        <f t="shared" ca="1" si="127"/>
        <v>13.803804047147935</v>
      </c>
      <c r="H322" s="307">
        <f t="shared" ca="1" si="128"/>
        <v>-86.650511975288538</v>
      </c>
      <c r="I322" s="304">
        <f t="shared" ca="1" si="129"/>
        <v>87.743126407438211</v>
      </c>
      <c r="J322" s="306">
        <f t="shared" ca="1" si="130"/>
        <v>594.3881775364822</v>
      </c>
      <c r="K322" s="307">
        <f t="shared" ca="1" si="131"/>
        <v>759.7951634082317</v>
      </c>
      <c r="L322" s="304">
        <f t="shared" ca="1" si="116"/>
        <v>964.66885299240494</v>
      </c>
      <c r="M322" s="306">
        <f t="shared" ca="1" si="132"/>
        <v>-1.4128194177052831</v>
      </c>
      <c r="N322" s="304">
        <f t="shared" ca="1" si="133"/>
        <v>-80.948589848643252</v>
      </c>
      <c r="P322" s="310">
        <f t="shared" ca="1" si="134"/>
        <v>23</v>
      </c>
      <c r="Q322" s="304">
        <f t="shared" ca="1" si="135"/>
        <v>0</v>
      </c>
      <c r="R322" s="306">
        <f t="shared" ca="1" si="136"/>
        <v>0</v>
      </c>
      <c r="S322" s="307">
        <f t="shared" ca="1" si="137"/>
        <v>5.0810000000000022</v>
      </c>
      <c r="T322" s="304">
        <f t="shared" ca="1" si="117"/>
        <v>49.844610000000024</v>
      </c>
      <c r="U322" s="311">
        <f t="shared" ca="1" si="118"/>
        <v>0</v>
      </c>
      <c r="V322" s="306">
        <f t="shared" ca="1" si="119"/>
        <v>1.1353315742907093</v>
      </c>
      <c r="W322" s="304">
        <f t="shared" ca="1" si="120"/>
        <v>26.838136919750674</v>
      </c>
      <c r="Y322" s="314" t="str">
        <f t="shared" ca="1" si="138"/>
        <v/>
      </c>
      <c r="Z322" s="315" t="str">
        <f t="shared" ca="1" si="139"/>
        <v/>
      </c>
      <c r="AA322" s="316" t="str">
        <f t="shared" ca="1" si="140"/>
        <v/>
      </c>
      <c r="AC322" s="310" t="e">
        <f t="shared" ca="1" si="141"/>
        <v>#N/A</v>
      </c>
      <c r="AD322" s="323" t="e">
        <f t="shared" ca="1" si="142"/>
        <v>#N/A</v>
      </c>
      <c r="AE322" s="324" t="e">
        <f t="shared" ca="1" si="121"/>
        <v>#N/A</v>
      </c>
      <c r="AG322" s="306">
        <f t="shared" ca="1" si="143"/>
        <v>4.4611378966291486</v>
      </c>
      <c r="AH322" s="304">
        <f t="shared" ca="1" si="144"/>
        <v>-5.2239436798519261</v>
      </c>
    </row>
    <row r="323" spans="1:34" x14ac:dyDescent="0.2">
      <c r="A323" s="347">
        <f t="shared" ca="1" si="122"/>
        <v>0.1</v>
      </c>
      <c r="B323" s="304">
        <f t="shared" ca="1" si="123"/>
        <v>22.900000000000059</v>
      </c>
      <c r="D323" s="306">
        <f t="shared" ca="1" si="124"/>
        <v>-0.83097670650051259</v>
      </c>
      <c r="E323" s="307">
        <f t="shared" ca="1" si="125"/>
        <v>-4.593716371815229</v>
      </c>
      <c r="F323" s="304">
        <f t="shared" ca="1" si="126"/>
        <v>4.6682708138484976</v>
      </c>
      <c r="G323" s="306">
        <f t="shared" ca="1" si="127"/>
        <v>13.720706376497883</v>
      </c>
      <c r="H323" s="307">
        <f t="shared" ca="1" si="128"/>
        <v>-87.109883612470057</v>
      </c>
      <c r="I323" s="304">
        <f t="shared" ca="1" si="129"/>
        <v>88.183839825946279</v>
      </c>
      <c r="J323" s="306">
        <f t="shared" ca="1" si="130"/>
        <v>595.76440305766448</v>
      </c>
      <c r="K323" s="307">
        <f t="shared" ca="1" si="131"/>
        <v>751.1071436288438</v>
      </c>
      <c r="L323" s="304">
        <f t="shared" ca="1" si="116"/>
        <v>958.69555394866416</v>
      </c>
      <c r="M323" s="306">
        <f t="shared" ca="1" si="132"/>
        <v>-1.414569529953609</v>
      </c>
      <c r="N323" s="304">
        <f t="shared" ca="1" si="133"/>
        <v>-81.048863894146479</v>
      </c>
      <c r="P323" s="310">
        <f t="shared" ca="1" si="134"/>
        <v>23</v>
      </c>
      <c r="Q323" s="304">
        <f t="shared" ca="1" si="135"/>
        <v>0</v>
      </c>
      <c r="R323" s="306">
        <f t="shared" ca="1" si="136"/>
        <v>0</v>
      </c>
      <c r="S323" s="307">
        <f t="shared" ca="1" si="137"/>
        <v>5.0810000000000022</v>
      </c>
      <c r="T323" s="304">
        <f t="shared" ca="1" si="117"/>
        <v>49.844610000000024</v>
      </c>
      <c r="U323" s="311">
        <f t="shared" ca="1" si="118"/>
        <v>0</v>
      </c>
      <c r="V323" s="306">
        <f t="shared" ca="1" si="119"/>
        <v>1.1363197917993662</v>
      </c>
      <c r="W323" s="304">
        <f t="shared" ca="1" si="120"/>
        <v>27.132013260813697</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4.4057836971490216</v>
      </c>
      <c r="AH323" s="304">
        <f t="shared" ca="1" si="144"/>
        <v>-5.2820580436431142</v>
      </c>
    </row>
    <row r="324" spans="1:34" x14ac:dyDescent="0.2">
      <c r="A324" s="347">
        <f t="shared" ca="1" si="122"/>
        <v>0.1</v>
      </c>
      <c r="B324" s="304">
        <f t="shared" ca="1" si="123"/>
        <v>23.00000000000006</v>
      </c>
      <c r="D324" s="306">
        <f t="shared" ca="1" si="124"/>
        <v>-0.83084553577287568</v>
      </c>
      <c r="E324" s="307">
        <f t="shared" ca="1" si="125"/>
        <v>-4.5351361602573181</v>
      </c>
      <c r="F324" s="304">
        <f t="shared" ca="1" si="126"/>
        <v>4.6106143079189792</v>
      </c>
      <c r="G324" s="306">
        <f t="shared" ca="1" si="127"/>
        <v>13.637621822920595</v>
      </c>
      <c r="H324" s="307">
        <f t="shared" ca="1" si="128"/>
        <v>-87.563397228495788</v>
      </c>
      <c r="I324" s="304">
        <f t="shared" ca="1" si="129"/>
        <v>88.619034429293706</v>
      </c>
      <c r="J324" s="306">
        <f t="shared" ca="1" si="130"/>
        <v>597.1323194676354</v>
      </c>
      <c r="K324" s="307">
        <f t="shared" ca="1" si="131"/>
        <v>742.3734795867955</v>
      </c>
      <c r="L324" s="304">
        <f t="shared" ref="L324:L387" ca="1" si="145">SQRT(pos_x^2+pos_z^2)</f>
        <v>952.7252437857436</v>
      </c>
      <c r="M324" s="306">
        <f t="shared" ca="1" si="132"/>
        <v>-1.4162919127274409</v>
      </c>
      <c r="N324" s="304">
        <f t="shared" ca="1" si="133"/>
        <v>-81.147549157793094</v>
      </c>
      <c r="P324" s="310">
        <f t="shared" ca="1" si="134"/>
        <v>23</v>
      </c>
      <c r="Q324" s="304">
        <f t="shared" ca="1" si="135"/>
        <v>0</v>
      </c>
      <c r="R324" s="306">
        <f t="shared" ca="1" si="136"/>
        <v>0</v>
      </c>
      <c r="S324" s="307">
        <f t="shared" ca="1" si="137"/>
        <v>5.0810000000000022</v>
      </c>
      <c r="T324" s="304">
        <f t="shared" ref="T324:T387" ca="1" si="146">m*g</f>
        <v>49.844610000000024</v>
      </c>
      <c r="U324" s="311">
        <f t="shared" ref="U324:U387" ca="1" si="147">IF(pos_xz&lt;L_rampe,Poids*COS(Beta),0)</f>
        <v>0</v>
      </c>
      <c r="V324" s="306">
        <f t="shared" ref="V324:V387" ca="1" si="148">Rho_moyen*(20000-Alt_rampe-pos_z)/(20000+Alt_rampe+pos_z)</f>
        <v>1.1373140354801923</v>
      </c>
      <c r="W324" s="304">
        <f t="shared" ref="W324:W387" ca="1" si="149">1/2*Rho*Sref*Cx*vit_xz^2</f>
        <v>27.424446099588302</v>
      </c>
      <c r="Y324" s="314" t="str">
        <f t="shared" ca="1" si="138"/>
        <v/>
      </c>
      <c r="Z324" s="315" t="str">
        <f t="shared" ca="1" si="139"/>
        <v/>
      </c>
      <c r="AA324" s="316" t="str">
        <f t="shared" ca="1" si="140"/>
        <v/>
      </c>
      <c r="AC324" s="310">
        <f t="shared" ca="1" si="141"/>
        <v>23.00000000000006</v>
      </c>
      <c r="AD324" s="323">
        <f t="shared" ca="1" si="142"/>
        <v>597.1323194676354</v>
      </c>
      <c r="AE324" s="324" t="e">
        <f t="shared" ref="AE324:AE387" ca="1" si="150">IF(t&lt;T_para, pos_z, NA())</f>
        <v>#N/A</v>
      </c>
      <c r="AG324" s="306">
        <f t="shared" ca="1" si="143"/>
        <v>4.350631546589482</v>
      </c>
      <c r="AH324" s="304">
        <f t="shared" ca="1" si="144"/>
        <v>-5.3398963315909631</v>
      </c>
    </row>
    <row r="325" spans="1:34" x14ac:dyDescent="0.2">
      <c r="A325" s="347">
        <f t="shared" ref="A325:A388" ca="1" si="151">IF(B324+0.01&lt;=T_ini+ROUNDUP(Temps_fin_propu,0), 0.01, IF(K324&gt;0, 0.1, 0.0001))</f>
        <v>0.1</v>
      </c>
      <c r="B325" s="304">
        <f t="shared" ref="B325:B388" ca="1" si="152">B324+pas</f>
        <v>23.100000000000062</v>
      </c>
      <c r="D325" s="306">
        <f t="shared" ref="D325:D388" ca="1" si="153">IF(AND(L324&lt;L_rampe,Poussee&lt;Poids*SIN(M324)),0,(-W324+Poussee)/m*COS(M324)-U324/m*SIN(M324))</f>
        <v>-0.83061601261815954</v>
      </c>
      <c r="E325" s="307">
        <f t="shared" ref="E325:E388" ca="1" si="154">IF(AND(L324&lt;L_rampe,Poussee&lt;Poids*SIN(M324)),0,(-W324+Poussee)/m*SIN(M324)+U324/m*COS(M324)-Poids/m)</f>
        <v>-4.4768443514840657</v>
      </c>
      <c r="F325" s="304">
        <f t="shared" ref="F325:F388" ca="1" si="155">SQRT(acc_x^2+acc_z^2)</f>
        <v>4.5532470071183786</v>
      </c>
      <c r="G325" s="306">
        <f t="shared" ref="G325:G388" ca="1" si="156">G324+acc_x*pas</f>
        <v>13.554560221658779</v>
      </c>
      <c r="H325" s="307">
        <f t="shared" ref="H325:H388" ca="1" si="157">H324+acc_z*pas</f>
        <v>-88.011081663644191</v>
      </c>
      <c r="I325" s="304">
        <f t="shared" ref="I325:I388" ca="1" si="158">SQRT(vit_x^2+vit_z^2)</f>
        <v>89.048731593477626</v>
      </c>
      <c r="J325" s="306">
        <f t="shared" ref="J325:J388" ca="1" si="159">J324+0.5*(vit_x+G324)*pas*(K324&gt;=0)</f>
        <v>598.4919285698644</v>
      </c>
      <c r="K325" s="307">
        <f t="shared" ref="K325:K388" ca="1" si="160">K324+0.5*(vit_z+H324)*pas</f>
        <v>733.59475564218849</v>
      </c>
      <c r="L325" s="304">
        <f t="shared" ca="1" si="145"/>
        <v>946.75966014031144</v>
      </c>
      <c r="M325" s="306">
        <f t="shared" ref="M325:M388" ca="1" si="161">IF(AND(L324&gt;L_rampe,G325&gt;0),ATAN2(G325,H325),$M$4)</f>
        <v>-1.4179872382764163</v>
      </c>
      <c r="N325" s="304">
        <f t="shared" ref="N325:N388" ca="1" si="162">DEGREES(Beta)</f>
        <v>-81.244684156650067</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5.0810000000000022</v>
      </c>
      <c r="T325" s="304">
        <f t="shared" ca="1" si="146"/>
        <v>49.844610000000024</v>
      </c>
      <c r="U325" s="311">
        <f t="shared" ca="1" si="147"/>
        <v>0</v>
      </c>
      <c r="V325" s="306">
        <f t="shared" ca="1" si="148"/>
        <v>1.1383142529066619</v>
      </c>
      <c r="W325" s="304">
        <f t="shared" ca="1" si="149"/>
        <v>27.715395968901792</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4.2956919545623187</v>
      </c>
      <c r="AH325" s="304">
        <f t="shared" ref="AH325:AH388" ca="1" si="173">IF(AND(L324&lt;L_rampe,Poussee&lt;Poids*SIN(M324)), g*SIN(M324), (-W324+Poussee)/m)</f>
        <v>-5.3974505214698461</v>
      </c>
    </row>
    <row r="326" spans="1:34" x14ac:dyDescent="0.2">
      <c r="A326" s="347">
        <f t="shared" ca="1" si="151"/>
        <v>0.1</v>
      </c>
      <c r="B326" s="304">
        <f t="shared" ca="1" si="152"/>
        <v>23.200000000000063</v>
      </c>
      <c r="D326" s="306">
        <f t="shared" ca="1" si="153"/>
        <v>-0.83028957780287227</v>
      </c>
      <c r="E326" s="307">
        <f t="shared" ca="1" si="154"/>
        <v>-4.4188487828830123</v>
      </c>
      <c r="F326" s="304">
        <f t="shared" ca="1" si="155"/>
        <v>4.4961767479709636</v>
      </c>
      <c r="G326" s="306">
        <f t="shared" ca="1" si="156"/>
        <v>13.471531263878491</v>
      </c>
      <c r="H326" s="307">
        <f t="shared" ca="1" si="157"/>
        <v>-88.452966541932497</v>
      </c>
      <c r="I326" s="304">
        <f t="shared" ca="1" si="158"/>
        <v>89.472953704803359</v>
      </c>
      <c r="J326" s="306">
        <f t="shared" ca="1" si="159"/>
        <v>599.84323314414121</v>
      </c>
      <c r="K326" s="307">
        <f t="shared" ca="1" si="160"/>
        <v>724.77155323190971</v>
      </c>
      <c r="L326" s="304">
        <f t="shared" ca="1" si="145"/>
        <v>940.80056798612293</v>
      </c>
      <c r="M326" s="306">
        <f t="shared" ca="1" si="161"/>
        <v>-1.4196561567732657</v>
      </c>
      <c r="N326" s="304">
        <f t="shared" ca="1" si="162"/>
        <v>-81.340306142870858</v>
      </c>
      <c r="P326" s="310">
        <f t="shared" ca="1" si="163"/>
        <v>23</v>
      </c>
      <c r="Q326" s="304">
        <f t="shared" ca="1" si="164"/>
        <v>0</v>
      </c>
      <c r="R326" s="306">
        <f t="shared" ca="1" si="165"/>
        <v>0</v>
      </c>
      <c r="S326" s="307">
        <f t="shared" ca="1" si="166"/>
        <v>5.0810000000000022</v>
      </c>
      <c r="T326" s="304">
        <f t="shared" ca="1" si="146"/>
        <v>49.844610000000024</v>
      </c>
      <c r="U326" s="311">
        <f t="shared" ca="1" si="147"/>
        <v>0</v>
      </c>
      <c r="V326" s="306">
        <f t="shared" ca="1" si="148"/>
        <v>1.1393203918625936</v>
      </c>
      <c r="W326" s="304">
        <f t="shared" ca="1" si="149"/>
        <v>28.004824686958472</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4.2409750734004623</v>
      </c>
      <c r="AH326" s="304">
        <f t="shared" ca="1" si="173"/>
        <v>-5.4547128456803344</v>
      </c>
    </row>
    <row r="327" spans="1:34" x14ac:dyDescent="0.2">
      <c r="A327" s="347">
        <f t="shared" ca="1" si="151"/>
        <v>0.1</v>
      </c>
      <c r="B327" s="304">
        <f t="shared" ca="1" si="152"/>
        <v>23.300000000000065</v>
      </c>
      <c r="D327" s="306">
        <f t="shared" ca="1" si="153"/>
        <v>-0.8298676822599933</v>
      </c>
      <c r="E327" s="307">
        <f t="shared" ca="1" si="154"/>
        <v>-4.3611570366173087</v>
      </c>
      <c r="F327" s="304">
        <f t="shared" ca="1" si="155"/>
        <v>4.4394111172650179</v>
      </c>
      <c r="G327" s="306">
        <f t="shared" ca="1" si="156"/>
        <v>13.388544495652491</v>
      </c>
      <c r="H327" s="307">
        <f t="shared" ca="1" si="157"/>
        <v>-88.889082245594224</v>
      </c>
      <c r="I327" s="304">
        <f t="shared" ca="1" si="158"/>
        <v>89.891724125061032</v>
      </c>
      <c r="J327" s="306">
        <f t="shared" ca="1" si="159"/>
        <v>601.18623693211771</v>
      </c>
      <c r="K327" s="307">
        <f t="shared" ca="1" si="160"/>
        <v>715.90445079253334</v>
      </c>
      <c r="L327" s="304">
        <f t="shared" ca="1" si="145"/>
        <v>934.84976019741225</v>
      </c>
      <c r="M327" s="306">
        <f t="shared" ca="1" si="161"/>
        <v>-1.4212992972013403</v>
      </c>
      <c r="N327" s="304">
        <f t="shared" ca="1" si="162"/>
        <v>-81.434451154546863</v>
      </c>
      <c r="P327" s="310">
        <f t="shared" ca="1" si="163"/>
        <v>23</v>
      </c>
      <c r="Q327" s="304">
        <f t="shared" ca="1" si="164"/>
        <v>0</v>
      </c>
      <c r="R327" s="306">
        <f t="shared" ca="1" si="165"/>
        <v>0</v>
      </c>
      <c r="S327" s="307">
        <f t="shared" ca="1" si="166"/>
        <v>5.0810000000000022</v>
      </c>
      <c r="T327" s="304">
        <f t="shared" ca="1" si="146"/>
        <v>49.844610000000024</v>
      </c>
      <c r="U327" s="311">
        <f t="shared" ca="1" si="147"/>
        <v>0</v>
      </c>
      <c r="V327" s="306">
        <f t="shared" ca="1" si="148"/>
        <v>1.1403324003493076</v>
      </c>
      <c r="W327" s="304">
        <f t="shared" ca="1" si="149"/>
        <v>28.292695348253261</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4.1864907048158306</v>
      </c>
      <c r="AH327" s="304">
        <f t="shared" ca="1" si="173"/>
        <v>-5.5116757896001696</v>
      </c>
    </row>
    <row r="328" spans="1:34" x14ac:dyDescent="0.2">
      <c r="A328" s="347">
        <f t="shared" ca="1" si="151"/>
        <v>0.1</v>
      </c>
      <c r="B328" s="304">
        <f t="shared" ca="1" si="152"/>
        <v>23.400000000000066</v>
      </c>
      <c r="D328" s="306">
        <f t="shared" ca="1" si="153"/>
        <v>-0.82935178601183779</v>
      </c>
      <c r="E328" s="307">
        <f t="shared" ca="1" si="154"/>
        <v>-4.3037764413992088</v>
      </c>
      <c r="F328" s="304">
        <f t="shared" ca="1" si="155"/>
        <v>4.3829574538779017</v>
      </c>
      <c r="G328" s="306">
        <f t="shared" ca="1" si="156"/>
        <v>13.305609317051307</v>
      </c>
      <c r="H328" s="307">
        <f t="shared" ca="1" si="157"/>
        <v>-89.319459889734148</v>
      </c>
      <c r="I328" s="304">
        <f t="shared" ca="1" si="158"/>
        <v>90.305067157340787</v>
      </c>
      <c r="J328" s="306">
        <f t="shared" ca="1" si="159"/>
        <v>602.52094462275295</v>
      </c>
      <c r="K328" s="307">
        <f t="shared" ca="1" si="160"/>
        <v>706.99402368576693</v>
      </c>
      <c r="L328" s="304">
        <f t="shared" ca="1" si="145"/>
        <v>928.90905810875017</v>
      </c>
      <c r="M328" s="306">
        <f t="shared" ca="1" si="161"/>
        <v>-1.4229172682003164</v>
      </c>
      <c r="N328" s="304">
        <f t="shared" ca="1" si="162"/>
        <v>-81.527154064162758</v>
      </c>
      <c r="P328" s="310">
        <f t="shared" ca="1" si="163"/>
        <v>23</v>
      </c>
      <c r="Q328" s="304">
        <f t="shared" ca="1" si="164"/>
        <v>0</v>
      </c>
      <c r="R328" s="306">
        <f t="shared" ca="1" si="165"/>
        <v>0</v>
      </c>
      <c r="S328" s="307">
        <f t="shared" ca="1" si="166"/>
        <v>5.0810000000000022</v>
      </c>
      <c r="T328" s="304">
        <f t="shared" ca="1" si="146"/>
        <v>49.844610000000024</v>
      </c>
      <c r="U328" s="311">
        <f t="shared" ca="1" si="147"/>
        <v>0</v>
      </c>
      <c r="V328" s="306">
        <f t="shared" ca="1" si="148"/>
        <v>1.1413502265925795</v>
      </c>
      <c r="W328" s="304">
        <f t="shared" ca="1" si="149"/>
        <v>28.578972313806915</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4.1322483064162103</v>
      </c>
      <c r="AH328" s="304">
        <f t="shared" ca="1" si="173"/>
        <v>-5.5683320897959554</v>
      </c>
    </row>
    <row r="329" spans="1:34" x14ac:dyDescent="0.2">
      <c r="A329" s="347">
        <f t="shared" ca="1" si="151"/>
        <v>0.1</v>
      </c>
      <c r="B329" s="304">
        <f t="shared" ca="1" si="152"/>
        <v>23.500000000000068</v>
      </c>
      <c r="D329" s="306">
        <f t="shared" ca="1" si="153"/>
        <v>-0.8287433571189925</v>
      </c>
      <c r="E329" s="307">
        <f t="shared" ca="1" si="154"/>
        <v>-4.2467140744007761</v>
      </c>
      <c r="F329" s="304">
        <f t="shared" ca="1" si="155"/>
        <v>4.3268228507396165</v>
      </c>
      <c r="G329" s="306">
        <f t="shared" ca="1" si="156"/>
        <v>13.222734981339407</v>
      </c>
      <c r="H329" s="307">
        <f t="shared" ca="1" si="157"/>
        <v>-89.744131297174221</v>
      </c>
      <c r="I329" s="304">
        <f t="shared" ca="1" si="158"/>
        <v>90.713008012474049</v>
      </c>
      <c r="J329" s="306">
        <f t="shared" ca="1" si="159"/>
        <v>603.84736183767245</v>
      </c>
      <c r="K329" s="307">
        <f t="shared" ca="1" si="160"/>
        <v>698.04084412642146</v>
      </c>
      <c r="L329" s="304">
        <f t="shared" ca="1" si="145"/>
        <v>922.98031206902999</v>
      </c>
      <c r="M329" s="306">
        <f t="shared" ca="1" si="161"/>
        <v>-1.4245106588723295</v>
      </c>
      <c r="N329" s="304">
        <f t="shared" ca="1" si="162"/>
        <v>-81.618448624784619</v>
      </c>
      <c r="P329" s="310">
        <f t="shared" ca="1" si="163"/>
        <v>23</v>
      </c>
      <c r="Q329" s="304">
        <f t="shared" ca="1" si="164"/>
        <v>0</v>
      </c>
      <c r="R329" s="306">
        <f t="shared" ca="1" si="165"/>
        <v>0</v>
      </c>
      <c r="S329" s="307">
        <f t="shared" ca="1" si="166"/>
        <v>5.0810000000000022</v>
      </c>
      <c r="T329" s="304">
        <f t="shared" ca="1" si="146"/>
        <v>49.844610000000024</v>
      </c>
      <c r="U329" s="311">
        <f t="shared" ca="1" si="147"/>
        <v>0</v>
      </c>
      <c r="V329" s="306">
        <f t="shared" ca="1" si="148"/>
        <v>1.1423738190493984</v>
      </c>
      <c r="W329" s="304">
        <f t="shared" ca="1" si="149"/>
        <v>28.863621200751894</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4.0782569980929937</v>
      </c>
      <c r="AH329" s="304">
        <f t="shared" ca="1" si="173"/>
        <v>-5.6246747321013393</v>
      </c>
    </row>
    <row r="330" spans="1:34" x14ac:dyDescent="0.2">
      <c r="A330" s="347">
        <f t="shared" ca="1" si="151"/>
        <v>0.1</v>
      </c>
      <c r="B330" s="304">
        <f t="shared" ca="1" si="152"/>
        <v>23.600000000000069</v>
      </c>
      <c r="D330" s="306">
        <f t="shared" ca="1" si="153"/>
        <v>-0.82804387065528318</v>
      </c>
      <c r="E330" s="307">
        <f t="shared" ca="1" si="154"/>
        <v>-4.1899767632958662</v>
      </c>
      <c r="F330" s="304">
        <f t="shared" ca="1" si="155"/>
        <v>4.2710141569291347</v>
      </c>
      <c r="G330" s="306">
        <f t="shared" ca="1" si="156"/>
        <v>13.13993059427388</v>
      </c>
      <c r="H330" s="307">
        <f t="shared" ca="1" si="157"/>
        <v>-90.163128973503802</v>
      </c>
      <c r="I330" s="304">
        <f t="shared" ca="1" si="158"/>
        <v>91.115572776090346</v>
      </c>
      <c r="J330" s="306">
        <f t="shared" ca="1" si="159"/>
        <v>605.16549511645314</v>
      </c>
      <c r="K330" s="307">
        <f t="shared" ca="1" si="160"/>
        <v>689.04548111288761</v>
      </c>
      <c r="L330" s="304">
        <f t="shared" ca="1" si="145"/>
        <v>917.06540198702987</v>
      </c>
      <c r="M330" s="306">
        <f t="shared" ca="1" si="161"/>
        <v>-1.4260800395506523</v>
      </c>
      <c r="N330" s="304">
        <f t="shared" ca="1" si="162"/>
        <v>-81.708367514101894</v>
      </c>
      <c r="P330" s="310">
        <f t="shared" ca="1" si="163"/>
        <v>23</v>
      </c>
      <c r="Q330" s="304">
        <f t="shared" ca="1" si="164"/>
        <v>0</v>
      </c>
      <c r="R330" s="306">
        <f t="shared" ca="1" si="165"/>
        <v>0</v>
      </c>
      <c r="S330" s="307">
        <f t="shared" ca="1" si="166"/>
        <v>5.0810000000000022</v>
      </c>
      <c r="T330" s="304">
        <f t="shared" ca="1" si="146"/>
        <v>49.844610000000024</v>
      </c>
      <c r="U330" s="311">
        <f t="shared" ca="1" si="147"/>
        <v>0</v>
      </c>
      <c r="V330" s="306">
        <f t="shared" ca="1" si="148"/>
        <v>1.1434031264145221</v>
      </c>
      <c r="W330" s="304">
        <f t="shared" ca="1" si="149"/>
        <v>29.146608871297779</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4.024525568290426</v>
      </c>
      <c r="AH330" s="304">
        <f t="shared" ca="1" si="173"/>
        <v>-5.6806969495673849</v>
      </c>
    </row>
    <row r="331" spans="1:34" x14ac:dyDescent="0.2">
      <c r="A331" s="347">
        <f t="shared" ca="1" si="151"/>
        <v>0.1</v>
      </c>
      <c r="B331" s="304">
        <f t="shared" ca="1" si="152"/>
        <v>23.70000000000007</v>
      </c>
      <c r="D331" s="306">
        <f t="shared" ca="1" si="153"/>
        <v>-0.82725480770871718</v>
      </c>
      <c r="E331" s="307">
        <f t="shared" ca="1" si="154"/>
        <v>-4.1335710884275043</v>
      </c>
      <c r="F331" s="304">
        <f t="shared" ca="1" si="155"/>
        <v>4.215537979897813</v>
      </c>
      <c r="G331" s="306">
        <f t="shared" ca="1" si="156"/>
        <v>13.057205113503008</v>
      </c>
      <c r="H331" s="307">
        <f t="shared" ca="1" si="157"/>
        <v>-90.576486082346548</v>
      </c>
      <c r="I331" s="304">
        <f t="shared" ca="1" si="158"/>
        <v>91.512788376278905</v>
      </c>
      <c r="J331" s="306">
        <f t="shared" ca="1" si="159"/>
        <v>606.47535190184203</v>
      </c>
      <c r="K331" s="307">
        <f t="shared" ca="1" si="160"/>
        <v>680.00850036009513</v>
      </c>
      <c r="L331" s="304">
        <f t="shared" ca="1" si="145"/>
        <v>911.16623786576315</v>
      </c>
      <c r="M331" s="306">
        <f t="shared" ca="1" si="161"/>
        <v>-1.4276259625329062</v>
      </c>
      <c r="N331" s="304">
        <f t="shared" ca="1" si="162"/>
        <v>-81.796942376437315</v>
      </c>
      <c r="P331" s="310">
        <f t="shared" ca="1" si="163"/>
        <v>23</v>
      </c>
      <c r="Q331" s="304">
        <f t="shared" ca="1" si="164"/>
        <v>0</v>
      </c>
      <c r="R331" s="306">
        <f t="shared" ca="1" si="165"/>
        <v>0</v>
      </c>
      <c r="S331" s="307">
        <f t="shared" ca="1" si="166"/>
        <v>5.0810000000000022</v>
      </c>
      <c r="T331" s="304">
        <f t="shared" ca="1" si="146"/>
        <v>49.844610000000024</v>
      </c>
      <c r="U331" s="311">
        <f t="shared" ca="1" si="147"/>
        <v>0</v>
      </c>
      <c r="V331" s="306">
        <f t="shared" ca="1" si="148"/>
        <v>1.1444380976268351</v>
      </c>
      <c r="W331" s="304">
        <f t="shared" ca="1" si="149"/>
        <v>29.427903421104823</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3.9710624801659655</v>
      </c>
      <c r="AH331" s="304">
        <f t="shared" ca="1" si="173"/>
        <v>-5.7363922202908419</v>
      </c>
    </row>
    <row r="332" spans="1:34" x14ac:dyDescent="0.2">
      <c r="A332" s="347">
        <f t="shared" ca="1" si="151"/>
        <v>0.1</v>
      </c>
      <c r="B332" s="304">
        <f t="shared" ca="1" si="152"/>
        <v>23.800000000000072</v>
      </c>
      <c r="D332" s="306">
        <f t="shared" ca="1" si="153"/>
        <v>-0.82637765440832756</v>
      </c>
      <c r="E332" s="307">
        <f t="shared" ca="1" si="154"/>
        <v>-4.0775033850948592</v>
      </c>
      <c r="F332" s="304">
        <f t="shared" ca="1" si="155"/>
        <v>4.1604006878142696</v>
      </c>
      <c r="G332" s="306">
        <f t="shared" ca="1" si="156"/>
        <v>12.974567348062175</v>
      </c>
      <c r="H332" s="307">
        <f t="shared" ca="1" si="157"/>
        <v>-90.984236420856035</v>
      </c>
      <c r="I332" s="304">
        <f t="shared" ca="1" si="158"/>
        <v>91.904682551846221</v>
      </c>
      <c r="J332" s="306">
        <f t="shared" ca="1" si="159"/>
        <v>607.77694052492029</v>
      </c>
      <c r="K332" s="307">
        <f t="shared" ca="1" si="160"/>
        <v>670.93046423493502</v>
      </c>
      <c r="L332" s="304">
        <f t="shared" ca="1" si="145"/>
        <v>905.28476032259482</v>
      </c>
      <c r="M332" s="306">
        <f t="shared" ca="1" si="161"/>
        <v>-1.4291489627806775</v>
      </c>
      <c r="N332" s="304">
        <f t="shared" ca="1" si="162"/>
        <v>-81.884203862831995</v>
      </c>
      <c r="P332" s="310">
        <f t="shared" ca="1" si="163"/>
        <v>23</v>
      </c>
      <c r="Q332" s="304">
        <f t="shared" ca="1" si="164"/>
        <v>0</v>
      </c>
      <c r="R332" s="306">
        <f t="shared" ca="1" si="165"/>
        <v>0</v>
      </c>
      <c r="S332" s="307">
        <f t="shared" ca="1" si="166"/>
        <v>5.0810000000000022</v>
      </c>
      <c r="T332" s="304">
        <f t="shared" ca="1" si="146"/>
        <v>49.844610000000024</v>
      </c>
      <c r="U332" s="311">
        <f t="shared" ca="1" si="147"/>
        <v>0</v>
      </c>
      <c r="V332" s="306">
        <f t="shared" ca="1" si="148"/>
        <v>1.1454786818755125</v>
      </c>
      <c r="W332" s="304">
        <f t="shared" ca="1" si="149"/>
        <v>29.707474167094279</v>
      </c>
      <c r="Y332" s="314" t="str">
        <f t="shared" ca="1" si="167"/>
        <v/>
      </c>
      <c r="Z332" s="315" t="str">
        <f t="shared" ca="1" si="168"/>
        <v/>
      </c>
      <c r="AA332" s="316" t="str">
        <f t="shared" ca="1" si="169"/>
        <v/>
      </c>
      <c r="AC332" s="310" t="e">
        <f t="shared" ca="1" si="170"/>
        <v>#N/A</v>
      </c>
      <c r="AD332" s="323" t="e">
        <f t="shared" ca="1" si="171"/>
        <v>#N/A</v>
      </c>
      <c r="AE332" s="324" t="e">
        <f t="shared" ca="1" si="150"/>
        <v>#N/A</v>
      </c>
      <c r="AG332" s="306">
        <f t="shared" ca="1" si="172"/>
        <v>3.9178758776503049</v>
      </c>
      <c r="AH332" s="304">
        <f t="shared" ca="1" si="173"/>
        <v>-5.7917542651259222</v>
      </c>
    </row>
    <row r="333" spans="1:34" x14ac:dyDescent="0.2">
      <c r="A333" s="347">
        <f t="shared" ca="1" si="151"/>
        <v>0.1</v>
      </c>
      <c r="B333" s="304">
        <f t="shared" ca="1" si="152"/>
        <v>23.900000000000073</v>
      </c>
      <c r="D333" s="306">
        <f t="shared" ca="1" si="153"/>
        <v>-0.8254139009768372</v>
      </c>
      <c r="E333" s="307">
        <f t="shared" ca="1" si="154"/>
        <v>-4.0217797459539852</v>
      </c>
      <c r="F333" s="304">
        <f t="shared" ca="1" si="155"/>
        <v>4.1056084120251297</v>
      </c>
      <c r="G333" s="306">
        <f t="shared" ca="1" si="156"/>
        <v>12.892025957964492</v>
      </c>
      <c r="H333" s="307">
        <f t="shared" ca="1" si="157"/>
        <v>-91.386414395451439</v>
      </c>
      <c r="I333" s="304">
        <f t="shared" ca="1" si="158"/>
        <v>92.291283821160505</v>
      </c>
      <c r="J333" s="306">
        <f t="shared" ca="1" si="159"/>
        <v>609.07027019022166</v>
      </c>
      <c r="K333" s="307">
        <f t="shared" ca="1" si="160"/>
        <v>661.81193169411961</v>
      </c>
      <c r="L333" s="304">
        <f t="shared" ca="1" si="145"/>
        <v>899.42294109183786</v>
      </c>
      <c r="M333" s="306">
        <f t="shared" ca="1" si="161"/>
        <v>-1.4306495585872978</v>
      </c>
      <c r="N333" s="304">
        <f t="shared" ca="1" si="162"/>
        <v>-81.970181669306371</v>
      </c>
      <c r="P333" s="310">
        <f t="shared" ca="1" si="163"/>
        <v>23</v>
      </c>
      <c r="Q333" s="304">
        <f t="shared" ca="1" si="164"/>
        <v>0</v>
      </c>
      <c r="R333" s="306">
        <f t="shared" ca="1" si="165"/>
        <v>0</v>
      </c>
      <c r="S333" s="307">
        <f t="shared" ca="1" si="166"/>
        <v>5.0810000000000022</v>
      </c>
      <c r="T333" s="304">
        <f t="shared" ca="1" si="146"/>
        <v>49.844610000000024</v>
      </c>
      <c r="U333" s="311">
        <f t="shared" ca="1" si="147"/>
        <v>0</v>
      </c>
      <c r="V333" s="306">
        <f t="shared" ca="1" si="148"/>
        <v>1.1465248286059855</v>
      </c>
      <c r="W333" s="304">
        <f t="shared" ca="1" si="149"/>
        <v>29.985291634723371</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3.8649735914146994</v>
      </c>
      <c r="AH333" s="304">
        <f t="shared" ca="1" si="173"/>
        <v>-5.8467770452852328</v>
      </c>
    </row>
    <row r="334" spans="1:34" x14ac:dyDescent="0.2">
      <c r="A334" s="347">
        <f t="shared" ca="1" si="151"/>
        <v>0.1</v>
      </c>
      <c r="B334" s="304">
        <f t="shared" ca="1" si="152"/>
        <v>24.000000000000075</v>
      </c>
      <c r="D334" s="306">
        <f t="shared" ca="1" si="153"/>
        <v>-0.82436504080904616</v>
      </c>
      <c r="E334" s="307">
        <f t="shared" ca="1" si="154"/>
        <v>-3.9664060235266962</v>
      </c>
      <c r="F334" s="304">
        <f t="shared" ca="1" si="155"/>
        <v>4.0511670496261889</v>
      </c>
      <c r="G334" s="306">
        <f t="shared" ca="1" si="156"/>
        <v>12.809589453883587</v>
      </c>
      <c r="H334" s="307">
        <f t="shared" ca="1" si="157"/>
        <v>-91.783054997804115</v>
      </c>
      <c r="I334" s="304">
        <f t="shared" ca="1" si="158"/>
        <v>92.672621451575338</v>
      </c>
      <c r="J334" s="306">
        <f t="shared" ca="1" si="159"/>
        <v>610.35535096081412</v>
      </c>
      <c r="K334" s="307">
        <f t="shared" ca="1" si="160"/>
        <v>652.65345822445681</v>
      </c>
      <c r="L334" s="304">
        <f t="shared" ca="1" si="145"/>
        <v>893.58278350628564</v>
      </c>
      <c r="M334" s="306">
        <f t="shared" ca="1" si="161"/>
        <v>-1.4321282522154444</v>
      </c>
      <c r="N334" s="304">
        <f t="shared" ca="1" si="162"/>
        <v>-82.054904573392051</v>
      </c>
      <c r="P334" s="310">
        <f t="shared" ca="1" si="163"/>
        <v>23</v>
      </c>
      <c r="Q334" s="304">
        <f t="shared" ca="1" si="164"/>
        <v>0</v>
      </c>
      <c r="R334" s="306">
        <f t="shared" ca="1" si="165"/>
        <v>0</v>
      </c>
      <c r="S334" s="307">
        <f t="shared" ca="1" si="166"/>
        <v>5.0810000000000022</v>
      </c>
      <c r="T334" s="304">
        <f t="shared" ca="1" si="146"/>
        <v>49.844610000000024</v>
      </c>
      <c r="U334" s="311">
        <f t="shared" ca="1" si="147"/>
        <v>0</v>
      </c>
      <c r="V334" s="306">
        <f t="shared" ca="1" si="148"/>
        <v>1.1475764875257155</v>
      </c>
      <c r="W334" s="304">
        <f t="shared" ca="1" si="149"/>
        <v>30.26132754475303</v>
      </c>
      <c r="Y334" s="314" t="str">
        <f t="shared" ca="1" si="167"/>
        <v/>
      </c>
      <c r="Z334" s="315" t="str">
        <f t="shared" ca="1" si="168"/>
        <v/>
      </c>
      <c r="AA334" s="316" t="str">
        <f t="shared" ca="1" si="169"/>
        <v/>
      </c>
      <c r="AC334" s="310">
        <f t="shared" ca="1" si="170"/>
        <v>24.000000000000075</v>
      </c>
      <c r="AD334" s="323">
        <f t="shared" ca="1" si="171"/>
        <v>610.35535096081412</v>
      </c>
      <c r="AE334" s="324" t="e">
        <f t="shared" ca="1" si="150"/>
        <v>#N/A</v>
      </c>
      <c r="AG334" s="306">
        <f t="shared" ca="1" si="172"/>
        <v>3.8123631447524122</v>
      </c>
      <c r="AH334" s="304">
        <f t="shared" ca="1" si="173"/>
        <v>-5.9014547598353388</v>
      </c>
    </row>
    <row r="335" spans="1:34" x14ac:dyDescent="0.2">
      <c r="A335" s="347">
        <f t="shared" ca="1" si="151"/>
        <v>0.1</v>
      </c>
      <c r="B335" s="304">
        <f t="shared" ca="1" si="152"/>
        <v>24.100000000000076</v>
      </c>
      <c r="D335" s="306">
        <f t="shared" ca="1" si="153"/>
        <v>-0.82323256957583668</v>
      </c>
      <c r="E335" s="307">
        <f t="shared" ca="1" si="154"/>
        <v>-3.9113878328118643</v>
      </c>
      <c r="F335" s="304">
        <f t="shared" ca="1" si="155"/>
        <v>3.9970822661385301</v>
      </c>
      <c r="G335" s="306">
        <f t="shared" ca="1" si="156"/>
        <v>12.727266196926005</v>
      </c>
      <c r="H335" s="307">
        <f t="shared" ca="1" si="157"/>
        <v>-92.174193781085307</v>
      </c>
      <c r="I335" s="304">
        <f t="shared" ca="1" si="158"/>
        <v>93.048725429424778</v>
      </c>
      <c r="J335" s="306">
        <f t="shared" ca="1" si="159"/>
        <v>611.63219374335461</v>
      </c>
      <c r="K335" s="307">
        <f t="shared" ca="1" si="160"/>
        <v>643.45559578551229</v>
      </c>
      <c r="L335" s="304">
        <f t="shared" ca="1" si="145"/>
        <v>887.76632295384866</v>
      </c>
      <c r="M335" s="306">
        <f t="shared" ca="1" si="161"/>
        <v>-1.4335855305061258</v>
      </c>
      <c r="N335" s="304">
        <f t="shared" ca="1" si="162"/>
        <v>-82.138400469024134</v>
      </c>
      <c r="P335" s="310">
        <f t="shared" ca="1" si="163"/>
        <v>23</v>
      </c>
      <c r="Q335" s="304">
        <f t="shared" ca="1" si="164"/>
        <v>0</v>
      </c>
      <c r="R335" s="306">
        <f t="shared" ca="1" si="165"/>
        <v>0</v>
      </c>
      <c r="S335" s="307">
        <f t="shared" ca="1" si="166"/>
        <v>5.0810000000000022</v>
      </c>
      <c r="T335" s="304">
        <f t="shared" ca="1" si="146"/>
        <v>49.844610000000024</v>
      </c>
      <c r="U335" s="311">
        <f t="shared" ca="1" si="147"/>
        <v>0</v>
      </c>
      <c r="V335" s="306">
        <f t="shared" ca="1" si="148"/>
        <v>1.1486336086097741</v>
      </c>
      <c r="W335" s="304">
        <f t="shared" ca="1" si="149"/>
        <v>30.535554799535578</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3.7600517593803078</v>
      </c>
      <c r="AH335" s="304">
        <f t="shared" ca="1" si="173"/>
        <v>-5.9557818430925051</v>
      </c>
    </row>
    <row r="336" spans="1:34" x14ac:dyDescent="0.2">
      <c r="A336" s="347">
        <f t="shared" ca="1" si="151"/>
        <v>0.1</v>
      </c>
      <c r="B336" s="304">
        <f t="shared" ca="1" si="152"/>
        <v>24.200000000000077</v>
      </c>
      <c r="D336" s="306">
        <f t="shared" ca="1" si="153"/>
        <v>-0.82201798435363493</v>
      </c>
      <c r="E336" s="307">
        <f t="shared" ca="1" si="154"/>
        <v>-3.8567305539936445</v>
      </c>
      <c r="F336" s="304">
        <f t="shared" ca="1" si="155"/>
        <v>3.9433594982842912</v>
      </c>
      <c r="G336" s="306">
        <f t="shared" ca="1" si="156"/>
        <v>12.645064398490641</v>
      </c>
      <c r="H336" s="307">
        <f t="shared" ca="1" si="157"/>
        <v>-92.559866836484673</v>
      </c>
      <c r="I336" s="304">
        <f t="shared" ca="1" si="158"/>
        <v>93.419626430583378</v>
      </c>
      <c r="J336" s="306">
        <f t="shared" ca="1" si="159"/>
        <v>612.90081027312544</v>
      </c>
      <c r="K336" s="307">
        <f t="shared" ca="1" si="160"/>
        <v>634.21889275463377</v>
      </c>
      <c r="L336" s="304">
        <f t="shared" ca="1" si="145"/>
        <v>881.97562730518086</v>
      </c>
      <c r="M336" s="306">
        <f t="shared" ca="1" si="161"/>
        <v>-1.4350218654605151</v>
      </c>
      <c r="N336" s="304">
        <f t="shared" ca="1" si="162"/>
        <v>-82.220696399877767</v>
      </c>
      <c r="P336" s="310">
        <f t="shared" ca="1" si="163"/>
        <v>23</v>
      </c>
      <c r="Q336" s="304">
        <f t="shared" ca="1" si="164"/>
        <v>0</v>
      </c>
      <c r="R336" s="306">
        <f t="shared" ca="1" si="165"/>
        <v>0</v>
      </c>
      <c r="S336" s="307">
        <f t="shared" ca="1" si="166"/>
        <v>5.0810000000000022</v>
      </c>
      <c r="T336" s="304">
        <f t="shared" ca="1" si="146"/>
        <v>49.844610000000024</v>
      </c>
      <c r="U336" s="311">
        <f t="shared" ca="1" si="147"/>
        <v>0</v>
      </c>
      <c r="V336" s="306">
        <f t="shared" ca="1" si="148"/>
        <v>1.1496961421062342</v>
      </c>
      <c r="W336" s="304">
        <f t="shared" ca="1" si="149"/>
        <v>30.807947468849971</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3.7080463611660068</v>
      </c>
      <c r="AH336" s="304">
        <f t="shared" ca="1" si="173"/>
        <v>-6.0097529619239456</v>
      </c>
    </row>
    <row r="337" spans="1:34" x14ac:dyDescent="0.2">
      <c r="A337" s="347">
        <f t="shared" ca="1" si="151"/>
        <v>0.1</v>
      </c>
      <c r="B337" s="304">
        <f t="shared" ca="1" si="152"/>
        <v>24.300000000000079</v>
      </c>
      <c r="D337" s="306">
        <f t="shared" ca="1" si="153"/>
        <v>-0.82072278277924504</v>
      </c>
      <c r="E337" s="307">
        <f t="shared" ca="1" si="154"/>
        <v>-3.8024393352410559</v>
      </c>
      <c r="F337" s="304">
        <f t="shared" ca="1" si="155"/>
        <v>3.890003956856773</v>
      </c>
      <c r="G337" s="306">
        <f t="shared" ca="1" si="156"/>
        <v>12.562992120212716</v>
      </c>
      <c r="H337" s="307">
        <f t="shared" ca="1" si="157"/>
        <v>-92.940110770008772</v>
      </c>
      <c r="I337" s="304">
        <f t="shared" ca="1" si="158"/>
        <v>93.785355791584138</v>
      </c>
      <c r="J337" s="306">
        <f t="shared" ca="1" si="159"/>
        <v>614.16121309906066</v>
      </c>
      <c r="K337" s="307">
        <f t="shared" ca="1" si="160"/>
        <v>624.94389387430908</v>
      </c>
      <c r="L337" s="304">
        <f t="shared" ca="1" si="145"/>
        <v>876.21279730787626</v>
      </c>
      <c r="M337" s="306">
        <f t="shared" ca="1" si="161"/>
        <v>-1.4364377147960232</v>
      </c>
      <c r="N337" s="304">
        <f t="shared" ca="1" si="162"/>
        <v>-82.301818591228781</v>
      </c>
      <c r="P337" s="310">
        <f t="shared" ca="1" si="163"/>
        <v>23</v>
      </c>
      <c r="Q337" s="304">
        <f t="shared" ca="1" si="164"/>
        <v>0</v>
      </c>
      <c r="R337" s="306">
        <f t="shared" ca="1" si="165"/>
        <v>0</v>
      </c>
      <c r="S337" s="307">
        <f t="shared" ca="1" si="166"/>
        <v>5.0810000000000022</v>
      </c>
      <c r="T337" s="304">
        <f t="shared" ca="1" si="146"/>
        <v>49.844610000000024</v>
      </c>
      <c r="U337" s="311">
        <f t="shared" ca="1" si="147"/>
        <v>0</v>
      </c>
      <c r="V337" s="306">
        <f t="shared" ca="1" si="148"/>
        <v>1.1507640385413704</v>
      </c>
      <c r="W337" s="304">
        <f t="shared" ca="1" si="149"/>
        <v>31.078480775310712</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3.656353585785137</v>
      </c>
      <c r="AH337" s="304">
        <f t="shared" ca="1" si="173"/>
        <v>-6.0633630129600391</v>
      </c>
    </row>
    <row r="338" spans="1:34" x14ac:dyDescent="0.2">
      <c r="A338" s="347">
        <f t="shared" ca="1" si="151"/>
        <v>0.1</v>
      </c>
      <c r="B338" s="304">
        <f t="shared" ca="1" si="152"/>
        <v>24.40000000000008</v>
      </c>
      <c r="D338" s="306">
        <f t="shared" ca="1" si="153"/>
        <v>-0.81934846222983559</v>
      </c>
      <c r="E338" s="307">
        <f t="shared" ca="1" si="154"/>
        <v>-3.7485190955936192</v>
      </c>
      <c r="F338" s="304">
        <f t="shared" ca="1" si="155"/>
        <v>3.8370206296798042</v>
      </c>
      <c r="G338" s="306">
        <f t="shared" ca="1" si="156"/>
        <v>12.481057273989732</v>
      </c>
      <c r="H338" s="307">
        <f t="shared" ca="1" si="157"/>
        <v>-93.31496267956814</v>
      </c>
      <c r="I338" s="304">
        <f t="shared" ca="1" si="158"/>
        <v>94.145945481288805</v>
      </c>
      <c r="J338" s="306">
        <f t="shared" ca="1" si="159"/>
        <v>615.4134155687708</v>
      </c>
      <c r="K338" s="307">
        <f t="shared" ca="1" si="160"/>
        <v>615.63114020183025</v>
      </c>
      <c r="L338" s="304">
        <f t="shared" ca="1" si="145"/>
        <v>870.47996694250594</v>
      </c>
      <c r="M338" s="306">
        <f t="shared" ca="1" si="161"/>
        <v>-1.4378335224779148</v>
      </c>
      <c r="N338" s="304">
        <f t="shared" ca="1" si="162"/>
        <v>-82.381792480413111</v>
      </c>
      <c r="P338" s="310">
        <f t="shared" ca="1" si="163"/>
        <v>23</v>
      </c>
      <c r="Q338" s="304">
        <f t="shared" ca="1" si="164"/>
        <v>0</v>
      </c>
      <c r="R338" s="306">
        <f t="shared" ca="1" si="165"/>
        <v>0</v>
      </c>
      <c r="S338" s="307">
        <f t="shared" ca="1" si="166"/>
        <v>5.0810000000000022</v>
      </c>
      <c r="T338" s="304">
        <f t="shared" ca="1" si="146"/>
        <v>49.844610000000024</v>
      </c>
      <c r="U338" s="311">
        <f t="shared" ca="1" si="147"/>
        <v>0</v>
      </c>
      <c r="V338" s="306">
        <f t="shared" ca="1" si="148"/>
        <v>1.1518372487246726</v>
      </c>
      <c r="W338" s="304">
        <f t="shared" ca="1" si="149"/>
        <v>31.347131079377483</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3.6049797843129907</v>
      </c>
      <c r="AH338" s="304">
        <f t="shared" ca="1" si="173"/>
        <v>-6.1166071197226328</v>
      </c>
    </row>
    <row r="339" spans="1:34" x14ac:dyDescent="0.2">
      <c r="A339" s="347">
        <f t="shared" ca="1" si="151"/>
        <v>0.1</v>
      </c>
      <c r="B339" s="304">
        <f t="shared" ca="1" si="152"/>
        <v>24.500000000000082</v>
      </c>
      <c r="D339" s="306">
        <f t="shared" ca="1" si="153"/>
        <v>-0.81789651902794647</v>
      </c>
      <c r="E339" s="307">
        <f t="shared" ca="1" si="154"/>
        <v>-3.6949745279276165</v>
      </c>
      <c r="F339" s="304">
        <f t="shared" ca="1" si="155"/>
        <v>3.7844142846511857</v>
      </c>
      <c r="G339" s="306">
        <f t="shared" ca="1" si="156"/>
        <v>12.399267622086937</v>
      </c>
      <c r="H339" s="307">
        <f t="shared" ca="1" si="157"/>
        <v>-93.684460132360897</v>
      </c>
      <c r="I339" s="304">
        <f t="shared" ca="1" si="158"/>
        <v>94.501428073104023</v>
      </c>
      <c r="J339" s="306">
        <f t="shared" ca="1" si="159"/>
        <v>616.65743181357459</v>
      </c>
      <c r="K339" s="307">
        <f t="shared" ca="1" si="160"/>
        <v>606.28116906123375</v>
      </c>
      <c r="L339" s="304">
        <f t="shared" ca="1" si="145"/>
        <v>864.77930373544996</v>
      </c>
      <c r="M339" s="306">
        <f t="shared" ca="1" si="161"/>
        <v>-1.4392097192276976</v>
      </c>
      <c r="N339" s="304">
        <f t="shared" ca="1" si="162"/>
        <v>-82.460642745955283</v>
      </c>
      <c r="P339" s="310">
        <f t="shared" ca="1" si="163"/>
        <v>23</v>
      </c>
      <c r="Q339" s="304">
        <f t="shared" ca="1" si="164"/>
        <v>0</v>
      </c>
      <c r="R339" s="306">
        <f t="shared" ca="1" si="165"/>
        <v>0</v>
      </c>
      <c r="S339" s="307">
        <f t="shared" ca="1" si="166"/>
        <v>5.0810000000000022</v>
      </c>
      <c r="T339" s="304">
        <f t="shared" ca="1" si="146"/>
        <v>49.844610000000024</v>
      </c>
      <c r="U339" s="311">
        <f t="shared" ca="1" si="147"/>
        <v>0</v>
      </c>
      <c r="V339" s="306">
        <f t="shared" ca="1" si="148"/>
        <v>1.1529157237536767</v>
      </c>
      <c r="W339" s="304">
        <f t="shared" ca="1" si="149"/>
        <v>31.613875863990675</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3.553931028754012</v>
      </c>
      <c r="AH339" s="304">
        <f t="shared" ca="1" si="173"/>
        <v>-6.1694806296747631</v>
      </c>
    </row>
    <row r="340" spans="1:34" x14ac:dyDescent="0.2">
      <c r="A340" s="347">
        <f t="shared" ca="1" si="151"/>
        <v>0.1</v>
      </c>
      <c r="B340" s="304">
        <f t="shared" ca="1" si="152"/>
        <v>24.600000000000083</v>
      </c>
      <c r="D340" s="306">
        <f t="shared" ca="1" si="153"/>
        <v>-0.81636844767132233</v>
      </c>
      <c r="E340" s="307">
        <f t="shared" ca="1" si="154"/>
        <v>-3.6418101019978844</v>
      </c>
      <c r="F340" s="304">
        <f t="shared" ca="1" si="155"/>
        <v>3.7321894728653748</v>
      </c>
      <c r="G340" s="306">
        <f t="shared" ca="1" si="156"/>
        <v>12.317630777319804</v>
      </c>
      <c r="H340" s="307">
        <f t="shared" ca="1" si="157"/>
        <v>-94.048641142560683</v>
      </c>
      <c r="I340" s="304">
        <f t="shared" ca="1" si="158"/>
        <v>94.85183671773855</v>
      </c>
      <c r="J340" s="306">
        <f t="shared" ca="1" si="159"/>
        <v>617.89327673354489</v>
      </c>
      <c r="K340" s="307">
        <f t="shared" ca="1" si="160"/>
        <v>596.89451399748771</v>
      </c>
      <c r="L340" s="304">
        <f t="shared" ca="1" si="145"/>
        <v>859.1130090231519</v>
      </c>
      <c r="M340" s="306">
        <f t="shared" ca="1" si="161"/>
        <v>-1.4405667230094503</v>
      </c>
      <c r="N340" s="304">
        <f t="shared" ca="1" si="162"/>
        <v>-82.538393335433</v>
      </c>
      <c r="P340" s="310">
        <f t="shared" ca="1" si="163"/>
        <v>23</v>
      </c>
      <c r="Q340" s="304">
        <f t="shared" ca="1" si="164"/>
        <v>0</v>
      </c>
      <c r="R340" s="306">
        <f t="shared" ca="1" si="165"/>
        <v>0</v>
      </c>
      <c r="S340" s="307">
        <f t="shared" ca="1" si="166"/>
        <v>5.0810000000000022</v>
      </c>
      <c r="T340" s="304">
        <f t="shared" ca="1" si="146"/>
        <v>49.844610000000024</v>
      </c>
      <c r="U340" s="311">
        <f t="shared" ca="1" si="147"/>
        <v>0</v>
      </c>
      <c r="V340" s="306">
        <f t="shared" ca="1" si="148"/>
        <v>1.1539994150186079</v>
      </c>
      <c r="W340" s="304">
        <f t="shared" ca="1" si="149"/>
        <v>31.878693718858756</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3.5032131175123258</v>
      </c>
      <c r="AH340" s="304">
        <f t="shared" ca="1" si="173"/>
        <v>-6.2219791111967453</v>
      </c>
    </row>
    <row r="341" spans="1:34" x14ac:dyDescent="0.2">
      <c r="A341" s="347">
        <f t="shared" ca="1" si="151"/>
        <v>0.1</v>
      </c>
      <c r="B341" s="304">
        <f t="shared" ca="1" si="152"/>
        <v>24.700000000000085</v>
      </c>
      <c r="D341" s="306">
        <f t="shared" ca="1" si="153"/>
        <v>-0.81476574008735592</v>
      </c>
      <c r="E341" s="307">
        <f t="shared" ca="1" si="154"/>
        <v>-3.589030067549893</v>
      </c>
      <c r="F341" s="304">
        <f t="shared" ca="1" si="155"/>
        <v>3.6803505318104262</v>
      </c>
      <c r="G341" s="306">
        <f t="shared" ca="1" si="156"/>
        <v>12.236154203311068</v>
      </c>
      <c r="H341" s="307">
        <f t="shared" ca="1" si="157"/>
        <v>-94.407544149315669</v>
      </c>
      <c r="I341" s="304">
        <f t="shared" ca="1" si="158"/>
        <v>95.197205116495908</v>
      </c>
      <c r="J341" s="306">
        <f t="shared" ca="1" si="159"/>
        <v>619.12096598257642</v>
      </c>
      <c r="K341" s="307">
        <f t="shared" ca="1" si="160"/>
        <v>587.47170473289384</v>
      </c>
      <c r="L341" s="304">
        <f t="shared" ca="1" si="145"/>
        <v>853.48331816208974</v>
      </c>
      <c r="M341" s="306">
        <f t="shared" ca="1" si="161"/>
        <v>-1.4419049394951848</v>
      </c>
      <c r="N341" s="304">
        <f t="shared" ca="1" si="162"/>
        <v>-82.615067492140412</v>
      </c>
      <c r="P341" s="310">
        <f t="shared" ca="1" si="163"/>
        <v>23</v>
      </c>
      <c r="Q341" s="304">
        <f t="shared" ca="1" si="164"/>
        <v>0</v>
      </c>
      <c r="R341" s="306">
        <f t="shared" ca="1" si="165"/>
        <v>0</v>
      </c>
      <c r="S341" s="307">
        <f t="shared" ca="1" si="166"/>
        <v>5.0810000000000022</v>
      </c>
      <c r="T341" s="304">
        <f t="shared" ca="1" si="146"/>
        <v>49.844610000000024</v>
      </c>
      <c r="U341" s="311">
        <f t="shared" ca="1" si="147"/>
        <v>0</v>
      </c>
      <c r="V341" s="306">
        <f t="shared" ca="1" si="148"/>
        <v>1.1550882742068469</v>
      </c>
      <c r="W341" s="304">
        <f t="shared" ca="1" si="149"/>
        <v>32.141564324422369</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3.4528315808059222</v>
      </c>
      <c r="AH341" s="304">
        <f t="shared" ca="1" si="173"/>
        <v>-6.27409835049375</v>
      </c>
    </row>
    <row r="342" spans="1:34" x14ac:dyDescent="0.2">
      <c r="A342" s="347">
        <f t="shared" ca="1" si="151"/>
        <v>0.1</v>
      </c>
      <c r="B342" s="304">
        <f t="shared" ca="1" si="152"/>
        <v>24.800000000000086</v>
      </c>
      <c r="D342" s="306">
        <f t="shared" ca="1" si="153"/>
        <v>-0.81308988491194556</v>
      </c>
      <c r="E342" s="307">
        <f t="shared" ca="1" si="154"/>
        <v>-3.5366384574971299</v>
      </c>
      <c r="F342" s="304">
        <f t="shared" ca="1" si="155"/>
        <v>3.6289015886344727</v>
      </c>
      <c r="G342" s="306">
        <f t="shared" ca="1" si="156"/>
        <v>12.154845214819874</v>
      </c>
      <c r="H342" s="307">
        <f t="shared" ca="1" si="157"/>
        <v>-94.761207995065377</v>
      </c>
      <c r="I342" s="304">
        <f t="shared" ca="1" si="158"/>
        <v>95.537567495097306</v>
      </c>
      <c r="J342" s="306">
        <f t="shared" ca="1" si="159"/>
        <v>620.34051595348296</v>
      </c>
      <c r="K342" s="307">
        <f t="shared" ca="1" si="160"/>
        <v>578.01326712567482</v>
      </c>
      <c r="L342" s="304">
        <f t="shared" ca="1" si="145"/>
        <v>847.89250067843523</v>
      </c>
      <c r="M342" s="306">
        <f t="shared" ca="1" si="161"/>
        <v>-1.4432247625102759</v>
      </c>
      <c r="N342" s="304">
        <f t="shared" ca="1" si="162"/>
        <v>-82.690687780609366</v>
      </c>
      <c r="P342" s="310">
        <f t="shared" ca="1" si="163"/>
        <v>23</v>
      </c>
      <c r="Q342" s="304">
        <f t="shared" ca="1" si="164"/>
        <v>0</v>
      </c>
      <c r="R342" s="306">
        <f t="shared" ca="1" si="165"/>
        <v>0</v>
      </c>
      <c r="S342" s="307">
        <f t="shared" ca="1" si="166"/>
        <v>5.0810000000000022</v>
      </c>
      <c r="T342" s="304">
        <f t="shared" ca="1" si="146"/>
        <v>49.844610000000024</v>
      </c>
      <c r="U342" s="311">
        <f t="shared" ca="1" si="147"/>
        <v>0</v>
      </c>
      <c r="V342" s="306">
        <f t="shared" ca="1" si="148"/>
        <v>1.156182253307211</v>
      </c>
      <c r="W342" s="304">
        <f t="shared" ca="1" si="149"/>
        <v>32.402468435519232</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3.402791686026724</v>
      </c>
      <c r="AH342" s="304">
        <f t="shared" ca="1" si="173"/>
        <v>-6.3258343484397468</v>
      </c>
    </row>
    <row r="343" spans="1:34" x14ac:dyDescent="0.2">
      <c r="A343" s="347">
        <f t="shared" ca="1" si="151"/>
        <v>0.1</v>
      </c>
      <c r="B343" s="304">
        <f t="shared" ca="1" si="152"/>
        <v>24.900000000000087</v>
      </c>
      <c r="D343" s="306">
        <f t="shared" ca="1" si="153"/>
        <v>-0.81134236679253191</v>
      </c>
      <c r="E343" s="307">
        <f t="shared" ca="1" si="154"/>
        <v>-3.484639091158912</v>
      </c>
      <c r="F343" s="304">
        <f t="shared" ca="1" si="155"/>
        <v>3.5778465634771588</v>
      </c>
      <c r="G343" s="306">
        <f t="shared" ca="1" si="156"/>
        <v>12.073710978140621</v>
      </c>
      <c r="H343" s="307">
        <f t="shared" ca="1" si="157"/>
        <v>-95.109671904181269</v>
      </c>
      <c r="I343" s="304">
        <f t="shared" ca="1" si="158"/>
        <v>95.872958578030136</v>
      </c>
      <c r="J343" s="306">
        <f t="shared" ca="1" si="159"/>
        <v>621.55194376313102</v>
      </c>
      <c r="K343" s="307">
        <f t="shared" ca="1" si="160"/>
        <v>568.51972313071246</v>
      </c>
      <c r="L343" s="304">
        <f t="shared" ca="1" si="145"/>
        <v>842.34286035102616</v>
      </c>
      <c r="M343" s="306">
        <f t="shared" ca="1" si="161"/>
        <v>-1.4445265744599407</v>
      </c>
      <c r="N343" s="304">
        <f t="shared" ca="1" si="162"/>
        <v>-82.765276111044855</v>
      </c>
      <c r="P343" s="310">
        <f t="shared" ca="1" si="163"/>
        <v>23</v>
      </c>
      <c r="Q343" s="304">
        <f t="shared" ca="1" si="164"/>
        <v>0</v>
      </c>
      <c r="R343" s="306">
        <f t="shared" ca="1" si="165"/>
        <v>0</v>
      </c>
      <c r="S343" s="307">
        <f t="shared" ca="1" si="166"/>
        <v>5.0810000000000022</v>
      </c>
      <c r="T343" s="304">
        <f t="shared" ca="1" si="146"/>
        <v>49.844610000000024</v>
      </c>
      <c r="U343" s="311">
        <f t="shared" ca="1" si="147"/>
        <v>0</v>
      </c>
      <c r="V343" s="306">
        <f t="shared" ca="1" si="148"/>
        <v>1.1572813046140669</v>
      </c>
      <c r="W343" s="304">
        <f t="shared" ca="1" si="149"/>
        <v>32.661387864774426</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3.3530984430485491</v>
      </c>
      <c r="AH343" s="304">
        <f t="shared" ca="1" si="173"/>
        <v>-6.3771833173625696</v>
      </c>
    </row>
    <row r="344" spans="1:34" x14ac:dyDescent="0.2">
      <c r="A344" s="347">
        <f t="shared" ca="1" si="151"/>
        <v>0.1</v>
      </c>
      <c r="B344" s="304">
        <f t="shared" ca="1" si="152"/>
        <v>25.000000000000089</v>
      </c>
      <c r="D344" s="306">
        <f t="shared" ca="1" si="153"/>
        <v>-0.80952466571506765</v>
      </c>
      <c r="E344" s="307">
        <f t="shared" ca="1" si="154"/>
        <v>-3.4330355775536914</v>
      </c>
      <c r="F344" s="304">
        <f t="shared" ca="1" si="155"/>
        <v>3.5271891728613736</v>
      </c>
      <c r="G344" s="306">
        <f t="shared" ca="1" si="156"/>
        <v>11.992758511569114</v>
      </c>
      <c r="H344" s="307">
        <f t="shared" ca="1" si="157"/>
        <v>-95.452975461936632</v>
      </c>
      <c r="I344" s="304">
        <f t="shared" ca="1" si="158"/>
        <v>96.203413563417229</v>
      </c>
      <c r="J344" s="306">
        <f t="shared" ca="1" si="159"/>
        <v>622.75526723761652</v>
      </c>
      <c r="K344" s="307">
        <f t="shared" ca="1" si="160"/>
        <v>558.99159076240653</v>
      </c>
      <c r="L344" s="304">
        <f t="shared" ca="1" si="145"/>
        <v>836.83673522096353</v>
      </c>
      <c r="M344" s="306">
        <f t="shared" ca="1" si="161"/>
        <v>-1.4458107467376902</v>
      </c>
      <c r="N344" s="304">
        <f t="shared" ca="1" si="162"/>
        <v>-82.838853762727609</v>
      </c>
      <c r="P344" s="310">
        <f t="shared" ca="1" si="163"/>
        <v>23</v>
      </c>
      <c r="Q344" s="304">
        <f t="shared" ca="1" si="164"/>
        <v>0</v>
      </c>
      <c r="R344" s="306">
        <f t="shared" ca="1" si="165"/>
        <v>0</v>
      </c>
      <c r="S344" s="307">
        <f t="shared" ca="1" si="166"/>
        <v>5.0810000000000022</v>
      </c>
      <c r="T344" s="304">
        <f t="shared" ca="1" si="146"/>
        <v>49.844610000000024</v>
      </c>
      <c r="U344" s="311">
        <f t="shared" ca="1" si="147"/>
        <v>0</v>
      </c>
      <c r="V344" s="306">
        <f t="shared" ca="1" si="148"/>
        <v>1.1583853807312587</v>
      </c>
      <c r="W344" s="304">
        <f t="shared" ca="1" si="149"/>
        <v>32.918305465738797</v>
      </c>
      <c r="Y344" s="314" t="str">
        <f t="shared" ca="1" si="167"/>
        <v/>
      </c>
      <c r="Z344" s="315" t="str">
        <f t="shared" ca="1" si="168"/>
        <v/>
      </c>
      <c r="AA344" s="316" t="str">
        <f t="shared" ca="1" si="169"/>
        <v/>
      </c>
      <c r="AC344" s="310">
        <f t="shared" ca="1" si="170"/>
        <v>25.000000000000089</v>
      </c>
      <c r="AD344" s="323">
        <f t="shared" ca="1" si="171"/>
        <v>622.75526723761652</v>
      </c>
      <c r="AE344" s="324" t="e">
        <f t="shared" ca="1" si="150"/>
        <v>#N/A</v>
      </c>
      <c r="AG344" s="306">
        <f t="shared" ca="1" si="172"/>
        <v>3.3037566094844246</v>
      </c>
      <c r="AH344" s="304">
        <f t="shared" ca="1" si="173"/>
        <v>-6.4281416777749287</v>
      </c>
    </row>
    <row r="345" spans="1:34" x14ac:dyDescent="0.2">
      <c r="A345" s="347">
        <f t="shared" ca="1" si="151"/>
        <v>0.1</v>
      </c>
      <c r="B345" s="304">
        <f t="shared" ca="1" si="152"/>
        <v>25.10000000000009</v>
      </c>
      <c r="D345" s="306">
        <f t="shared" ca="1" si="153"/>
        <v>-0.8076382563546689</v>
      </c>
      <c r="E345" s="307">
        <f t="shared" ca="1" si="154"/>
        <v>-3.3818313187432807</v>
      </c>
      <c r="F345" s="304">
        <f t="shared" ca="1" si="155"/>
        <v>3.4769329331410068</v>
      </c>
      <c r="G345" s="306">
        <f t="shared" ca="1" si="156"/>
        <v>11.911994685933648</v>
      </c>
      <c r="H345" s="307">
        <f t="shared" ca="1" si="157"/>
        <v>-95.791158593810962</v>
      </c>
      <c r="I345" s="304">
        <f t="shared" ca="1" si="158"/>
        <v>96.528968098402231</v>
      </c>
      <c r="J345" s="306">
        <f t="shared" ca="1" si="159"/>
        <v>623.95050489749167</v>
      </c>
      <c r="K345" s="307">
        <f t="shared" ca="1" si="160"/>
        <v>549.42938405961911</v>
      </c>
      <c r="L345" s="304">
        <f t="shared" ca="1" si="145"/>
        <v>831.3764975208087</v>
      </c>
      <c r="M345" s="306">
        <f t="shared" ca="1" si="161"/>
        <v>-1.4470776401166252</v>
      </c>
      <c r="N345" s="304">
        <f t="shared" ca="1" si="162"/>
        <v>-82.911441406433653</v>
      </c>
      <c r="P345" s="310">
        <f t="shared" ca="1" si="163"/>
        <v>23</v>
      </c>
      <c r="Q345" s="304">
        <f t="shared" ca="1" si="164"/>
        <v>0</v>
      </c>
      <c r="R345" s="306">
        <f t="shared" ca="1" si="165"/>
        <v>0</v>
      </c>
      <c r="S345" s="307">
        <f t="shared" ca="1" si="166"/>
        <v>5.0810000000000022</v>
      </c>
      <c r="T345" s="304">
        <f t="shared" ca="1" si="146"/>
        <v>49.844610000000024</v>
      </c>
      <c r="U345" s="311">
        <f t="shared" ca="1" si="147"/>
        <v>0</v>
      </c>
      <c r="V345" s="306">
        <f t="shared" ca="1" si="148"/>
        <v>1.1594944345758698</v>
      </c>
      <c r="W345" s="304">
        <f t="shared" ca="1" si="149"/>
        <v>33.173205115799</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3.2547706958946563</v>
      </c>
      <c r="AH345" s="304">
        <f t="shared" ca="1" si="173"/>
        <v>-6.4787060550558522</v>
      </c>
    </row>
    <row r="346" spans="1:34" x14ac:dyDescent="0.2">
      <c r="A346" s="347">
        <f t="shared" ca="1" si="151"/>
        <v>0.1</v>
      </c>
      <c r="B346" s="304">
        <f t="shared" ca="1" si="152"/>
        <v>25.200000000000092</v>
      </c>
      <c r="D346" s="306">
        <f t="shared" ca="1" si="153"/>
        <v>-0.80568460744968862</v>
      </c>
      <c r="E346" s="307">
        <f t="shared" ca="1" si="154"/>
        <v>-3.3310295132232586</v>
      </c>
      <c r="F346" s="304">
        <f t="shared" ca="1" si="155"/>
        <v>3.4270811640003127</v>
      </c>
      <c r="G346" s="306">
        <f t="shared" ca="1" si="156"/>
        <v>11.831426225188679</v>
      </c>
      <c r="H346" s="307">
        <f t="shared" ca="1" si="157"/>
        <v>-96.124261545133294</v>
      </c>
      <c r="I346" s="304">
        <f t="shared" ca="1" si="158"/>
        <v>96.849658255046378</v>
      </c>
      <c r="J346" s="306">
        <f t="shared" ca="1" si="159"/>
        <v>625.13767594304784</v>
      </c>
      <c r="K346" s="307">
        <f t="shared" ca="1" si="160"/>
        <v>539.83361305267192</v>
      </c>
      <c r="L346" s="304">
        <f t="shared" ca="1" si="145"/>
        <v>825.9645535160555</v>
      </c>
      <c r="M346" s="306">
        <f t="shared" ca="1" si="161"/>
        <v>-1.4483276051244054</v>
      </c>
      <c r="N346" s="304">
        <f t="shared" ca="1" si="162"/>
        <v>-82.983059125918487</v>
      </c>
      <c r="P346" s="310">
        <f t="shared" ca="1" si="163"/>
        <v>23</v>
      </c>
      <c r="Q346" s="304">
        <f t="shared" ca="1" si="164"/>
        <v>0</v>
      </c>
      <c r="R346" s="306">
        <f t="shared" ca="1" si="165"/>
        <v>0</v>
      </c>
      <c r="S346" s="307">
        <f t="shared" ca="1" si="166"/>
        <v>5.0810000000000022</v>
      </c>
      <c r="T346" s="304">
        <f t="shared" ca="1" si="146"/>
        <v>49.844610000000024</v>
      </c>
      <c r="U346" s="311">
        <f t="shared" ca="1" si="147"/>
        <v>0</v>
      </c>
      <c r="V346" s="306">
        <f t="shared" ca="1" si="148"/>
        <v>1.160608419381812</v>
      </c>
      <c r="W346" s="304">
        <f t="shared" ca="1" si="149"/>
        <v>33.426071698881003</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3.2061449709465775</v>
      </c>
      <c r="AH346" s="304">
        <f t="shared" ca="1" si="173"/>
        <v>-6.528873276087185</v>
      </c>
    </row>
    <row r="347" spans="1:34" x14ac:dyDescent="0.2">
      <c r="A347" s="347">
        <f t="shared" ca="1" si="151"/>
        <v>0.1</v>
      </c>
      <c r="B347" s="304">
        <f t="shared" ca="1" si="152"/>
        <v>25.300000000000093</v>
      </c>
      <c r="D347" s="306">
        <f t="shared" ca="1" si="153"/>
        <v>-0.80366518119892527</v>
      </c>
      <c r="E347" s="307">
        <f t="shared" ca="1" si="154"/>
        <v>-3.2806331593551805</v>
      </c>
      <c r="F347" s="304">
        <f t="shared" ca="1" si="155"/>
        <v>3.3776369920008062</v>
      </c>
      <c r="G347" s="306">
        <f t="shared" ca="1" si="156"/>
        <v>11.751059707068785</v>
      </c>
      <c r="H347" s="307">
        <f t="shared" ca="1" si="157"/>
        <v>-96.452324861068817</v>
      </c>
      <c r="I347" s="304">
        <f t="shared" ca="1" si="158"/>
        <v>97.165520506732477</v>
      </c>
      <c r="J347" s="306">
        <f t="shared" ca="1" si="159"/>
        <v>626.31680023966067</v>
      </c>
      <c r="K347" s="307">
        <f t="shared" ca="1" si="160"/>
        <v>530.20478373236176</v>
      </c>
      <c r="L347" s="304">
        <f t="shared" ca="1" si="145"/>
        <v>820.60334325124927</v>
      </c>
      <c r="M347" s="306">
        <f t="shared" ca="1" si="161"/>
        <v>-1.4495609824026707</v>
      </c>
      <c r="N347" s="304">
        <f t="shared" ca="1" si="162"/>
        <v>-83.053726438510424</v>
      </c>
      <c r="P347" s="310">
        <f t="shared" ca="1" si="163"/>
        <v>23</v>
      </c>
      <c r="Q347" s="304">
        <f t="shared" ca="1" si="164"/>
        <v>0</v>
      </c>
      <c r="R347" s="306">
        <f t="shared" ca="1" si="165"/>
        <v>0</v>
      </c>
      <c r="S347" s="307">
        <f t="shared" ca="1" si="166"/>
        <v>5.0810000000000022</v>
      </c>
      <c r="T347" s="304">
        <f t="shared" ca="1" si="146"/>
        <v>49.844610000000024</v>
      </c>
      <c r="U347" s="311">
        <f t="shared" ca="1" si="147"/>
        <v>0</v>
      </c>
      <c r="V347" s="306">
        <f t="shared" ca="1" si="148"/>
        <v>1.1617272887032484</v>
      </c>
      <c r="W347" s="304">
        <f t="shared" ca="1" si="149"/>
        <v>33.676891087969302</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3.1578834665268465</v>
      </c>
      <c r="AH347" s="304">
        <f t="shared" ca="1" si="173"/>
        <v>-6.578640365849437</v>
      </c>
    </row>
    <row r="348" spans="1:34" x14ac:dyDescent="0.2">
      <c r="A348" s="347">
        <f t="shared" ca="1" si="151"/>
        <v>0.1</v>
      </c>
      <c r="B348" s="304">
        <f t="shared" ca="1" si="152"/>
        <v>25.400000000000095</v>
      </c>
      <c r="D348" s="306">
        <f t="shared" ca="1" si="153"/>
        <v>-0.80158143268168358</v>
      </c>
      <c r="E348" s="307">
        <f t="shared" ca="1" si="154"/>
        <v>-3.2306450588361235</v>
      </c>
      <c r="F348" s="304">
        <f t="shared" ca="1" si="155"/>
        <v>3.328603354171578</v>
      </c>
      <c r="G348" s="306">
        <f t="shared" ca="1" si="156"/>
        <v>11.670901563800617</v>
      </c>
      <c r="H348" s="307">
        <f t="shared" ca="1" si="157"/>
        <v>-96.775389366952425</v>
      </c>
      <c r="I348" s="304">
        <f t="shared" ca="1" si="158"/>
        <v>97.476591705071286</v>
      </c>
      <c r="J348" s="306">
        <f t="shared" ca="1" si="159"/>
        <v>627.48789830320413</v>
      </c>
      <c r="K348" s="307">
        <f t="shared" ca="1" si="160"/>
        <v>520.54339802096069</v>
      </c>
      <c r="L348" s="304">
        <f t="shared" ca="1" si="145"/>
        <v>815.29534019285336</v>
      </c>
      <c r="M348" s="306">
        <f t="shared" ca="1" si="161"/>
        <v>-1.4507781030516556</v>
      </c>
      <c r="N348" s="304">
        <f t="shared" ca="1" si="162"/>
        <v>-83.123462314855487</v>
      </c>
      <c r="P348" s="310">
        <f t="shared" ca="1" si="163"/>
        <v>23</v>
      </c>
      <c r="Q348" s="304">
        <f t="shared" ca="1" si="164"/>
        <v>0</v>
      </c>
      <c r="R348" s="306">
        <f t="shared" ca="1" si="165"/>
        <v>0</v>
      </c>
      <c r="S348" s="307">
        <f t="shared" ca="1" si="166"/>
        <v>5.0810000000000022</v>
      </c>
      <c r="T348" s="304">
        <f t="shared" ca="1" si="146"/>
        <v>49.844610000000024</v>
      </c>
      <c r="U348" s="311">
        <f t="shared" ca="1" si="147"/>
        <v>0</v>
      </c>
      <c r="V348" s="306">
        <f t="shared" ca="1" si="148"/>
        <v>1.1628509964178462</v>
      </c>
      <c r="W348" s="304">
        <f t="shared" ca="1" si="149"/>
        <v>33.925650127462504</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3.1099899828068169</v>
      </c>
      <c r="AH348" s="304">
        <f t="shared" ca="1" si="173"/>
        <v>-6.6280045439813593</v>
      </c>
    </row>
    <row r="349" spans="1:34" x14ac:dyDescent="0.2">
      <c r="A349" s="347">
        <f t="shared" ca="1" si="151"/>
        <v>0.1</v>
      </c>
      <c r="B349" s="304">
        <f t="shared" ca="1" si="152"/>
        <v>25.500000000000096</v>
      </c>
      <c r="D349" s="306">
        <f t="shared" ca="1" si="153"/>
        <v>-0.79943480930038091</v>
      </c>
      <c r="E349" s="307">
        <f t="shared" ca="1" si="154"/>
        <v>-3.1810678202013962</v>
      </c>
      <c r="F349" s="304">
        <f t="shared" ca="1" si="155"/>
        <v>3.2799830016391849</v>
      </c>
      <c r="G349" s="306">
        <f t="shared" ca="1" si="156"/>
        <v>11.59095808287058</v>
      </c>
      <c r="H349" s="307">
        <f t="shared" ca="1" si="157"/>
        <v>-97.093496148972562</v>
      </c>
      <c r="I349" s="304">
        <f t="shared" ca="1" si="158"/>
        <v>97.782909057306185</v>
      </c>
      <c r="J349" s="306">
        <f t="shared" ca="1" si="159"/>
        <v>628.65099128553766</v>
      </c>
      <c r="K349" s="307">
        <f t="shared" ca="1" si="160"/>
        <v>510.84995374516444</v>
      </c>
      <c r="L349" s="304">
        <f t="shared" ca="1" si="145"/>
        <v>810.04305076071478</v>
      </c>
      <c r="M349" s="306">
        <f t="shared" ca="1" si="161"/>
        <v>-1.4519792889606951</v>
      </c>
      <c r="N349" s="304">
        <f t="shared" ca="1" si="162"/>
        <v>-83.192285197854034</v>
      </c>
      <c r="P349" s="310">
        <f t="shared" ca="1" si="163"/>
        <v>23</v>
      </c>
      <c r="Q349" s="304">
        <f t="shared" ca="1" si="164"/>
        <v>0</v>
      </c>
      <c r="R349" s="306">
        <f t="shared" ca="1" si="165"/>
        <v>0</v>
      </c>
      <c r="S349" s="307">
        <f t="shared" ca="1" si="166"/>
        <v>5.0810000000000022</v>
      </c>
      <c r="T349" s="304">
        <f t="shared" ca="1" si="146"/>
        <v>49.844610000000024</v>
      </c>
      <c r="U349" s="311">
        <f t="shared" ca="1" si="147"/>
        <v>0</v>
      </c>
      <c r="V349" s="306">
        <f t="shared" ca="1" si="148"/>
        <v>1.1639794967298702</v>
      </c>
      <c r="W349" s="304">
        <f t="shared" ca="1" si="149"/>
        <v>34.172336615386541</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3.062468093261427</v>
      </c>
      <c r="AH349" s="304">
        <f t="shared" ca="1" si="173"/>
        <v>-6.6769632213073189</v>
      </c>
    </row>
    <row r="350" spans="1:34" x14ac:dyDescent="0.2">
      <c r="A350" s="347">
        <f t="shared" ca="1" si="151"/>
        <v>0.1</v>
      </c>
      <c r="B350" s="304">
        <f t="shared" ca="1" si="152"/>
        <v>25.600000000000097</v>
      </c>
      <c r="D350" s="306">
        <f t="shared" ca="1" si="153"/>
        <v>-0.7972267502453988</v>
      </c>
      <c r="E350" s="307">
        <f t="shared" ca="1" si="154"/>
        <v>-3.131903862356177</v>
      </c>
      <c r="F350" s="304">
        <f t="shared" ca="1" si="155"/>
        <v>3.2317785032932531</v>
      </c>
      <c r="G350" s="306">
        <f t="shared" ca="1" si="156"/>
        <v>11.511235407846041</v>
      </c>
      <c r="H350" s="307">
        <f t="shared" ca="1" si="157"/>
        <v>-97.406686535208181</v>
      </c>
      <c r="I350" s="304">
        <f t="shared" ca="1" si="158"/>
        <v>98.084510104211432</v>
      </c>
      <c r="J350" s="306">
        <f t="shared" ca="1" si="159"/>
        <v>629.80610096007354</v>
      </c>
      <c r="K350" s="307">
        <f t="shared" ca="1" si="160"/>
        <v>501.12494461095542</v>
      </c>
      <c r="L350" s="304">
        <f t="shared" ca="1" si="145"/>
        <v>804.84901373975947</v>
      </c>
      <c r="M350" s="306">
        <f t="shared" ca="1" si="161"/>
        <v>-1.4531648531252865</v>
      </c>
      <c r="N350" s="304">
        <f t="shared" ca="1" si="162"/>
        <v>-83.260213020827081</v>
      </c>
      <c r="P350" s="310">
        <f t="shared" ca="1" si="163"/>
        <v>23</v>
      </c>
      <c r="Q350" s="304">
        <f t="shared" ca="1" si="164"/>
        <v>0</v>
      </c>
      <c r="R350" s="306">
        <f t="shared" ca="1" si="165"/>
        <v>0</v>
      </c>
      <c r="S350" s="307">
        <f t="shared" ca="1" si="166"/>
        <v>5.0810000000000022</v>
      </c>
      <c r="T350" s="304">
        <f t="shared" ca="1" si="146"/>
        <v>49.844610000000024</v>
      </c>
      <c r="U350" s="311">
        <f t="shared" ca="1" si="147"/>
        <v>0</v>
      </c>
      <c r="V350" s="306">
        <f t="shared" ca="1" si="148"/>
        <v>1.1651127441731157</v>
      </c>
      <c r="W350" s="304">
        <f t="shared" ca="1" si="149"/>
        <v>34.416939285485107</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3.01532114964178</v>
      </c>
      <c r="AH350" s="304">
        <f t="shared" ca="1" si="173"/>
        <v>-6.7255139963366517</v>
      </c>
    </row>
    <row r="351" spans="1:34" x14ac:dyDescent="0.2">
      <c r="A351" s="347">
        <f t="shared" ca="1" si="151"/>
        <v>0.1</v>
      </c>
      <c r="B351" s="304">
        <f t="shared" ca="1" si="152"/>
        <v>25.700000000000099</v>
      </c>
      <c r="D351" s="306">
        <f t="shared" ca="1" si="153"/>
        <v>-0.79495868598184904</v>
      </c>
      <c r="E351" s="307">
        <f t="shared" ca="1" si="154"/>
        <v>-3.0831554181321126</v>
      </c>
      <c r="F351" s="304">
        <f t="shared" ca="1" si="155"/>
        <v>3.1839922494841897</v>
      </c>
      <c r="G351" s="306">
        <f t="shared" ca="1" si="156"/>
        <v>11.431739539247856</v>
      </c>
      <c r="H351" s="307">
        <f t="shared" ca="1" si="157"/>
        <v>-97.715002077021396</v>
      </c>
      <c r="I351" s="304">
        <f t="shared" ca="1" si="158"/>
        <v>98.381432698479742</v>
      </c>
      <c r="J351" s="306">
        <f t="shared" ca="1" si="159"/>
        <v>630.9532497074282</v>
      </c>
      <c r="K351" s="307">
        <f t="shared" ca="1" si="160"/>
        <v>491.36886018034397</v>
      </c>
      <c r="L351" s="304">
        <f t="shared" ca="1" si="145"/>
        <v>799.71579956337905</v>
      </c>
      <c r="M351" s="306">
        <f t="shared" ca="1" si="161"/>
        <v>-1.4543350999513318</v>
      </c>
      <c r="N351" s="304">
        <f t="shared" ca="1" si="162"/>
        <v>-83.327263224948055</v>
      </c>
      <c r="P351" s="310">
        <f t="shared" ca="1" si="163"/>
        <v>23</v>
      </c>
      <c r="Q351" s="304">
        <f t="shared" ca="1" si="164"/>
        <v>0</v>
      </c>
      <c r="R351" s="306">
        <f t="shared" ca="1" si="165"/>
        <v>0</v>
      </c>
      <c r="S351" s="307">
        <f t="shared" ca="1" si="166"/>
        <v>5.0810000000000022</v>
      </c>
      <c r="T351" s="304">
        <f t="shared" ca="1" si="146"/>
        <v>49.844610000000024</v>
      </c>
      <c r="U351" s="311">
        <f t="shared" ca="1" si="147"/>
        <v>0</v>
      </c>
      <c r="V351" s="306">
        <f t="shared" ca="1" si="148"/>
        <v>1.1662506936136794</v>
      </c>
      <c r="W351" s="304">
        <f t="shared" ca="1" si="149"/>
        <v>34.659447789206908</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2.9685522869015424</v>
      </c>
      <c r="AH351" s="304">
        <f t="shared" ca="1" si="173"/>
        <v>-6.7736546517388492</v>
      </c>
    </row>
    <row r="352" spans="1:34" x14ac:dyDescent="0.2">
      <c r="A352" s="347">
        <f t="shared" ca="1" si="151"/>
        <v>0.1</v>
      </c>
      <c r="B352" s="304">
        <f t="shared" ca="1" si="152"/>
        <v>25.8000000000001</v>
      </c>
      <c r="D352" s="306">
        <f t="shared" ca="1" si="153"/>
        <v>-0.79263203775794122</v>
      </c>
      <c r="E352" s="307">
        <f t="shared" ca="1" si="154"/>
        <v>-3.0348245378649716</v>
      </c>
      <c r="F352" s="304">
        <f t="shared" ca="1" si="155"/>
        <v>3.1366264557494961</v>
      </c>
      <c r="G352" s="306">
        <f t="shared" ca="1" si="156"/>
        <v>11.352476335472062</v>
      </c>
      <c r="H352" s="307">
        <f t="shared" ca="1" si="157"/>
        <v>-98.018484530807896</v>
      </c>
      <c r="I352" s="304">
        <f t="shared" ca="1" si="158"/>
        <v>98.673714983594692</v>
      </c>
      <c r="J352" s="306">
        <f t="shared" ca="1" si="159"/>
        <v>632.09246050116417</v>
      </c>
      <c r="K352" s="307">
        <f t="shared" ca="1" si="160"/>
        <v>481.58218584995251</v>
      </c>
      <c r="L352" s="304">
        <f t="shared" ca="1" si="145"/>
        <v>794.64600945983102</v>
      </c>
      <c r="M352" s="306">
        <f t="shared" ca="1" si="161"/>
        <v>-1.4554903255471583</v>
      </c>
      <c r="N352" s="304">
        <f t="shared" ca="1" si="162"/>
        <v>-83.393452775974396</v>
      </c>
      <c r="P352" s="310">
        <f t="shared" ca="1" si="163"/>
        <v>23</v>
      </c>
      <c r="Q352" s="304">
        <f t="shared" ca="1" si="164"/>
        <v>0</v>
      </c>
      <c r="R352" s="306">
        <f t="shared" ca="1" si="165"/>
        <v>0</v>
      </c>
      <c r="S352" s="307">
        <f t="shared" ca="1" si="166"/>
        <v>5.0810000000000022</v>
      </c>
      <c r="T352" s="304">
        <f t="shared" ca="1" si="146"/>
        <v>49.844610000000024</v>
      </c>
      <c r="U352" s="311">
        <f t="shared" ca="1" si="147"/>
        <v>0</v>
      </c>
      <c r="V352" s="306">
        <f t="shared" ca="1" si="148"/>
        <v>1.1673933002525794</v>
      </c>
      <c r="W352" s="304">
        <f t="shared" ca="1" si="149"/>
        <v>34.899852677608777</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2.922164428077104</v>
      </c>
      <c r="AH352" s="304">
        <f t="shared" ca="1" si="173"/>
        <v>-6.8213831507984439</v>
      </c>
    </row>
    <row r="353" spans="1:34" x14ac:dyDescent="0.2">
      <c r="A353" s="347">
        <f t="shared" ca="1" si="151"/>
        <v>0.1</v>
      </c>
      <c r="B353" s="304">
        <f t="shared" ca="1" si="152"/>
        <v>25.900000000000102</v>
      </c>
      <c r="D353" s="306">
        <f t="shared" ca="1" si="153"/>
        <v>-0.79024821713459481</v>
      </c>
      <c r="E353" s="307">
        <f t="shared" ca="1" si="154"/>
        <v>-2.986913092989516</v>
      </c>
      <c r="F353" s="304">
        <f t="shared" ca="1" si="155"/>
        <v>3.0896831665652393</v>
      </c>
      <c r="G353" s="306">
        <f t="shared" ca="1" si="156"/>
        <v>11.273451513758602</v>
      </c>
      <c r="H353" s="307">
        <f t="shared" ca="1" si="157"/>
        <v>-98.317175840106842</v>
      </c>
      <c r="I353" s="304">
        <f t="shared" ca="1" si="158"/>
        <v>98.961395373183549</v>
      </c>
      <c r="J353" s="306">
        <f t="shared" ca="1" si="159"/>
        <v>633.2237568936257</v>
      </c>
      <c r="K353" s="307">
        <f t="shared" ca="1" si="160"/>
        <v>471.76540283140679</v>
      </c>
      <c r="L353" s="304">
        <f t="shared" ca="1" si="145"/>
        <v>789.6422744529051</v>
      </c>
      <c r="M353" s="306">
        <f t="shared" ca="1" si="161"/>
        <v>-1.4566308180038787</v>
      </c>
      <c r="N353" s="304">
        <f t="shared" ca="1" si="162"/>
        <v>-83.458798180310978</v>
      </c>
      <c r="P353" s="310">
        <f t="shared" ca="1" si="163"/>
        <v>23</v>
      </c>
      <c r="Q353" s="304">
        <f t="shared" ca="1" si="164"/>
        <v>0</v>
      </c>
      <c r="R353" s="306">
        <f t="shared" ca="1" si="165"/>
        <v>0</v>
      </c>
      <c r="S353" s="307">
        <f t="shared" ca="1" si="166"/>
        <v>5.0810000000000022</v>
      </c>
      <c r="T353" s="304">
        <f t="shared" ca="1" si="146"/>
        <v>49.844610000000024</v>
      </c>
      <c r="U353" s="311">
        <f t="shared" ca="1" si="147"/>
        <v>0</v>
      </c>
      <c r="V353" s="306">
        <f t="shared" ca="1" si="148"/>
        <v>1.168540519628215</v>
      </c>
      <c r="W353" s="304">
        <f t="shared" ca="1" si="149"/>
        <v>35.138145383192722</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2.8761602891213247</v>
      </c>
      <c r="AH353" s="304">
        <f t="shared" ca="1" si="173"/>
        <v>-6.8686976338533281</v>
      </c>
    </row>
    <row r="354" spans="1:34" x14ac:dyDescent="0.2">
      <c r="A354" s="347">
        <f t="shared" ca="1" si="151"/>
        <v>0.1</v>
      </c>
      <c r="B354" s="304">
        <f t="shared" ca="1" si="152"/>
        <v>26.000000000000103</v>
      </c>
      <c r="D354" s="306">
        <f t="shared" ca="1" si="153"/>
        <v>-0.78780862553597175</v>
      </c>
      <c r="E354" s="307">
        <f t="shared" ca="1" si="154"/>
        <v>-2.9394227796479662</v>
      </c>
      <c r="F354" s="304">
        <f t="shared" ca="1" si="155"/>
        <v>3.0431642591194863</v>
      </c>
      <c r="G354" s="306">
        <f t="shared" ca="1" si="156"/>
        <v>11.194670651205005</v>
      </c>
      <c r="H354" s="307">
        <f t="shared" ca="1" si="157"/>
        <v>-98.611118118071644</v>
      </c>
      <c r="I354" s="304">
        <f t="shared" ca="1" si="158"/>
        <v>99.244512530845896</v>
      </c>
      <c r="J354" s="306">
        <f t="shared" ca="1" si="159"/>
        <v>634.34716300187392</v>
      </c>
      <c r="K354" s="307">
        <f t="shared" ca="1" si="160"/>
        <v>461.91898813349786</v>
      </c>
      <c r="L354" s="304">
        <f t="shared" ca="1" si="145"/>
        <v>784.70725420809038</v>
      </c>
      <c r="M354" s="306">
        <f t="shared" ca="1" si="161"/>
        <v>-1.4577568576646269</v>
      </c>
      <c r="N354" s="304">
        <f t="shared" ca="1" si="162"/>
        <v>-83.523315500436198</v>
      </c>
      <c r="P354" s="310">
        <f t="shared" ca="1" si="163"/>
        <v>23</v>
      </c>
      <c r="Q354" s="304">
        <f t="shared" ca="1" si="164"/>
        <v>0</v>
      </c>
      <c r="R354" s="306">
        <f t="shared" ca="1" si="165"/>
        <v>0</v>
      </c>
      <c r="S354" s="307">
        <f t="shared" ca="1" si="166"/>
        <v>5.0810000000000022</v>
      </c>
      <c r="T354" s="304">
        <f t="shared" ca="1" si="146"/>
        <v>49.844610000000024</v>
      </c>
      <c r="U354" s="311">
        <f t="shared" ca="1" si="147"/>
        <v>0</v>
      </c>
      <c r="V354" s="306">
        <f t="shared" ca="1" si="148"/>
        <v>1.1696923076186856</v>
      </c>
      <c r="W354" s="304">
        <f t="shared" ca="1" si="149"/>
        <v>35.374318201694805</v>
      </c>
      <c r="Y354" s="314" t="str">
        <f t="shared" ca="1" si="167"/>
        <v/>
      </c>
      <c r="Z354" s="315" t="str">
        <f t="shared" ca="1" si="168"/>
        <v/>
      </c>
      <c r="AA354" s="316" t="str">
        <f t="shared" ca="1" si="169"/>
        <v/>
      </c>
      <c r="AC354" s="310">
        <f t="shared" ca="1" si="170"/>
        <v>26.000000000000103</v>
      </c>
      <c r="AD354" s="323">
        <f t="shared" ca="1" si="171"/>
        <v>634.34716300187392</v>
      </c>
      <c r="AE354" s="324" t="e">
        <f t="shared" ca="1" si="150"/>
        <v>#N/A</v>
      </c>
      <c r="AG354" s="306">
        <f t="shared" ca="1" si="172"/>
        <v>2.830542383690652</v>
      </c>
      <c r="AH354" s="304">
        <f t="shared" ca="1" si="173"/>
        <v>-6.9155964147200759</v>
      </c>
    </row>
    <row r="355" spans="1:34" x14ac:dyDescent="0.2">
      <c r="A355" s="347">
        <f t="shared" ca="1" si="151"/>
        <v>0.1</v>
      </c>
      <c r="B355" s="304">
        <f t="shared" ca="1" si="152"/>
        <v>26.100000000000104</v>
      </c>
      <c r="D355" s="306">
        <f t="shared" ca="1" si="153"/>
        <v>-0.78531465382056065</v>
      </c>
      <c r="E355" s="307">
        <f t="shared" ca="1" si="154"/>
        <v>-2.8923551223084827</v>
      </c>
      <c r="F355" s="304">
        <f t="shared" ca="1" si="155"/>
        <v>2.9970714471045605</v>
      </c>
      <c r="G355" s="306">
        <f t="shared" ca="1" si="156"/>
        <v>11.116139185822949</v>
      </c>
      <c r="H355" s="307">
        <f t="shared" ca="1" si="157"/>
        <v>-98.90035363030249</v>
      </c>
      <c r="I355" s="304">
        <f t="shared" ca="1" si="158"/>
        <v>99.523105350453548</v>
      </c>
      <c r="J355" s="306">
        <f t="shared" ca="1" si="159"/>
        <v>635.46270349372537</v>
      </c>
      <c r="K355" s="307">
        <f t="shared" ca="1" si="160"/>
        <v>452.04341454607913</v>
      </c>
      <c r="L355" s="304">
        <f t="shared" ca="1" si="145"/>
        <v>779.84363571554059</v>
      </c>
      <c r="M355" s="306">
        <f t="shared" ca="1" si="161"/>
        <v>-1.4588687173831738</v>
      </c>
      <c r="N355" s="304">
        <f t="shared" ca="1" si="162"/>
        <v>-83.587020369719539</v>
      </c>
      <c r="P355" s="310">
        <f t="shared" ca="1" si="163"/>
        <v>23</v>
      </c>
      <c r="Q355" s="304">
        <f t="shared" ca="1" si="164"/>
        <v>0</v>
      </c>
      <c r="R355" s="306">
        <f t="shared" ca="1" si="165"/>
        <v>0</v>
      </c>
      <c r="S355" s="307">
        <f t="shared" ca="1" si="166"/>
        <v>5.0810000000000022</v>
      </c>
      <c r="T355" s="304">
        <f t="shared" ca="1" si="146"/>
        <v>49.844610000000024</v>
      </c>
      <c r="U355" s="311">
        <f t="shared" ca="1" si="147"/>
        <v>0</v>
      </c>
      <c r="V355" s="306">
        <f t="shared" ca="1" si="148"/>
        <v>1.1708486204439503</v>
      </c>
      <c r="W355" s="304">
        <f t="shared" ca="1" si="149"/>
        <v>35.608364273842746</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2.7853130278852403</v>
      </c>
      <c r="AH355" s="304">
        <f t="shared" ca="1" si="173"/>
        <v>-6.9620779771097796</v>
      </c>
    </row>
    <row r="356" spans="1:34" x14ac:dyDescent="0.2">
      <c r="A356" s="347">
        <f t="shared" ca="1" si="151"/>
        <v>0.1</v>
      </c>
      <c r="B356" s="304">
        <f t="shared" ca="1" si="152"/>
        <v>26.200000000000106</v>
      </c>
      <c r="D356" s="306">
        <f t="shared" ca="1" si="153"/>
        <v>-0.78276768187246692</v>
      </c>
      <c r="E356" s="307">
        <f t="shared" ca="1" si="154"/>
        <v>-2.845711477390263</v>
      </c>
      <c r="F356" s="304">
        <f t="shared" ca="1" si="155"/>
        <v>2.9514062845251701</v>
      </c>
      <c r="G356" s="306">
        <f t="shared" ca="1" si="156"/>
        <v>11.037862417635703</v>
      </c>
      <c r="H356" s="307">
        <f t="shared" ca="1" si="157"/>
        <v>-99.18492477804152</v>
      </c>
      <c r="I356" s="304">
        <f t="shared" ca="1" si="158"/>
        <v>99.797212936917276</v>
      </c>
      <c r="J356" s="306">
        <f t="shared" ca="1" si="159"/>
        <v>636.57040357389826</v>
      </c>
      <c r="K356" s="307">
        <f t="shared" ca="1" si="160"/>
        <v>442.13915062566196</v>
      </c>
      <c r="L356" s="304">
        <f t="shared" ca="1" si="145"/>
        <v>775.05413180126811</v>
      </c>
      <c r="M356" s="306">
        <f t="shared" ca="1" si="161"/>
        <v>-1.4599666627724062</v>
      </c>
      <c r="N356" s="304">
        <f t="shared" ca="1" si="162"/>
        <v>-83.649928006658399</v>
      </c>
      <c r="P356" s="310">
        <f t="shared" ca="1" si="163"/>
        <v>23</v>
      </c>
      <c r="Q356" s="304">
        <f t="shared" ca="1" si="164"/>
        <v>0</v>
      </c>
      <c r="R356" s="306">
        <f t="shared" ca="1" si="165"/>
        <v>0</v>
      </c>
      <c r="S356" s="307">
        <f t="shared" ca="1" si="166"/>
        <v>5.0810000000000022</v>
      </c>
      <c r="T356" s="304">
        <f t="shared" ca="1" si="146"/>
        <v>49.844610000000024</v>
      </c>
      <c r="U356" s="311">
        <f t="shared" ca="1" si="147"/>
        <v>0</v>
      </c>
      <c r="V356" s="306">
        <f t="shared" ca="1" si="148"/>
        <v>1.1720094146678521</v>
      </c>
      <c r="W356" s="304">
        <f t="shared" ca="1" si="149"/>
        <v>35.840277567099051</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2.7404743449417115</v>
      </c>
      <c r="AH356" s="304">
        <f t="shared" ca="1" si="173"/>
        <v>-7.0081409710377347</v>
      </c>
    </row>
    <row r="357" spans="1:34" x14ac:dyDescent="0.2">
      <c r="A357" s="347">
        <f t="shared" ca="1" si="151"/>
        <v>0.1</v>
      </c>
      <c r="B357" s="304">
        <f t="shared" ca="1" si="152"/>
        <v>26.300000000000107</v>
      </c>
      <c r="D357" s="306">
        <f t="shared" ca="1" si="153"/>
        <v>-0.78016907821253767</v>
      </c>
      <c r="E357" s="307">
        <f t="shared" ca="1" si="154"/>
        <v>-2.7994930368918824</v>
      </c>
      <c r="F357" s="304">
        <f t="shared" ca="1" si="155"/>
        <v>2.9061701695195232</v>
      </c>
      <c r="G357" s="306">
        <f t="shared" ca="1" si="156"/>
        <v>10.959845509814448</v>
      </c>
      <c r="H357" s="307">
        <f t="shared" ca="1" si="157"/>
        <v>-99.464874081730713</v>
      </c>
      <c r="I357" s="304">
        <f t="shared" ca="1" si="158"/>
        <v>100.06687458741551</v>
      </c>
      <c r="J357" s="306">
        <f t="shared" ca="1" si="159"/>
        <v>637.6702889702708</v>
      </c>
      <c r="K357" s="307">
        <f t="shared" ca="1" si="160"/>
        <v>432.20666068267332</v>
      </c>
      <c r="L357" s="304">
        <f t="shared" ca="1" si="145"/>
        <v>770.34147945823099</v>
      </c>
      <c r="M357" s="306">
        <f t="shared" ca="1" si="161"/>
        <v>-1.4610509524431237</v>
      </c>
      <c r="N357" s="304">
        <f t="shared" ca="1" si="162"/>
        <v>-83.712053228560137</v>
      </c>
      <c r="P357" s="310">
        <f t="shared" ca="1" si="163"/>
        <v>23</v>
      </c>
      <c r="Q357" s="304">
        <f t="shared" ca="1" si="164"/>
        <v>0</v>
      </c>
      <c r="R357" s="306">
        <f t="shared" ca="1" si="165"/>
        <v>0</v>
      </c>
      <c r="S357" s="307">
        <f t="shared" ca="1" si="166"/>
        <v>5.0810000000000022</v>
      </c>
      <c r="T357" s="304">
        <f t="shared" ca="1" si="146"/>
        <v>49.844610000000024</v>
      </c>
      <c r="U357" s="311">
        <f t="shared" ca="1" si="147"/>
        <v>0</v>
      </c>
      <c r="V357" s="306">
        <f t="shared" ca="1" si="148"/>
        <v>1.1731746471999922</v>
      </c>
      <c r="W357" s="304">
        <f t="shared" ca="1" si="149"/>
        <v>36.070052857405351</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2.6960282698780533</v>
      </c>
      <c r="AH357" s="304">
        <f t="shared" ca="1" si="173"/>
        <v>-7.0537842092302769</v>
      </c>
    </row>
    <row r="358" spans="1:34" x14ac:dyDescent="0.2">
      <c r="A358" s="347">
        <f t="shared" ca="1" si="151"/>
        <v>0.1</v>
      </c>
      <c r="B358" s="304">
        <f t="shared" ca="1" si="152"/>
        <v>26.400000000000109</v>
      </c>
      <c r="D358" s="306">
        <f t="shared" ca="1" si="153"/>
        <v>-0.77752019962895003</v>
      </c>
      <c r="E358" s="307">
        <f t="shared" ca="1" si="154"/>
        <v>-2.7537008320197636</v>
      </c>
      <c r="F358" s="304">
        <f t="shared" ca="1" si="155"/>
        <v>2.8613643481908033</v>
      </c>
      <c r="G358" s="306">
        <f t="shared" ca="1" si="156"/>
        <v>10.882093489851552</v>
      </c>
      <c r="H358" s="307">
        <f t="shared" ca="1" si="157"/>
        <v>-99.74024416493269</v>
      </c>
      <c r="I358" s="304">
        <f t="shared" ca="1" si="158"/>
        <v>100.33212977308047</v>
      </c>
      <c r="J358" s="306">
        <f t="shared" ca="1" si="159"/>
        <v>638.76238592025413</v>
      </c>
      <c r="K358" s="307">
        <f t="shared" ca="1" si="160"/>
        <v>422.24640477034012</v>
      </c>
      <c r="L358" s="304">
        <f t="shared" ca="1" si="145"/>
        <v>765.70843798929991</v>
      </c>
      <c r="M358" s="306">
        <f t="shared" ca="1" si="161"/>
        <v>-1.4621218382335861</v>
      </c>
      <c r="N358" s="304">
        <f t="shared" ca="1" si="162"/>
        <v>-83.773410464694166</v>
      </c>
      <c r="P358" s="310">
        <f t="shared" ca="1" si="163"/>
        <v>23</v>
      </c>
      <c r="Q358" s="304">
        <f t="shared" ca="1" si="164"/>
        <v>0</v>
      </c>
      <c r="R358" s="306">
        <f t="shared" ca="1" si="165"/>
        <v>0</v>
      </c>
      <c r="S358" s="307">
        <f t="shared" ca="1" si="166"/>
        <v>5.0810000000000022</v>
      </c>
      <c r="T358" s="304">
        <f t="shared" ca="1" si="146"/>
        <v>49.844610000000024</v>
      </c>
      <c r="U358" s="311">
        <f t="shared" ca="1" si="147"/>
        <v>0</v>
      </c>
      <c r="V358" s="306">
        <f t="shared" ca="1" si="148"/>
        <v>1.1743442752974675</v>
      </c>
      <c r="W358" s="304">
        <f t="shared" ca="1" si="149"/>
        <v>36.297685710943412</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2.6519765540901918</v>
      </c>
      <c r="AH358" s="304">
        <f t="shared" ca="1" si="173"/>
        <v>-7.0990066635318509</v>
      </c>
    </row>
    <row r="359" spans="1:34" x14ac:dyDescent="0.2">
      <c r="A359" s="347">
        <f t="shared" ca="1" si="151"/>
        <v>0.1</v>
      </c>
      <c r="B359" s="304">
        <f t="shared" ca="1" si="152"/>
        <v>26.50000000000011</v>
      </c>
      <c r="D359" s="306">
        <f t="shared" ca="1" si="153"/>
        <v>-0.77482239082689996</v>
      </c>
      <c r="E359" s="307">
        <f t="shared" ca="1" si="154"/>
        <v>-2.7083357368136278</v>
      </c>
      <c r="F359" s="304">
        <f t="shared" ca="1" si="155"/>
        <v>2.8169899184463776</v>
      </c>
      <c r="G359" s="306">
        <f t="shared" ca="1" si="156"/>
        <v>10.804611250768863</v>
      </c>
      <c r="H359" s="307">
        <f t="shared" ca="1" si="157"/>
        <v>-100.01107773861405</v>
      </c>
      <c r="I359" s="304">
        <f t="shared" ca="1" si="158"/>
        <v>100.59301812113672</v>
      </c>
      <c r="J359" s="306">
        <f t="shared" ca="1" si="159"/>
        <v>639.84672115728517</v>
      </c>
      <c r="K359" s="307">
        <f t="shared" ca="1" si="160"/>
        <v>412.25883867516279</v>
      </c>
      <c r="L359" s="304">
        <f t="shared" ca="1" si="145"/>
        <v>761.15778695453321</v>
      </c>
      <c r="M359" s="306">
        <f t="shared" ca="1" si="161"/>
        <v>-1.4631795654302251</v>
      </c>
      <c r="N359" s="304">
        <f t="shared" ca="1" si="162"/>
        <v>-83.834013768937794</v>
      </c>
      <c r="P359" s="310">
        <f t="shared" ca="1" si="163"/>
        <v>23</v>
      </c>
      <c r="Q359" s="304">
        <f t="shared" ca="1" si="164"/>
        <v>0</v>
      </c>
      <c r="R359" s="306">
        <f t="shared" ca="1" si="165"/>
        <v>0</v>
      </c>
      <c r="S359" s="307">
        <f t="shared" ca="1" si="166"/>
        <v>5.0810000000000022</v>
      </c>
      <c r="T359" s="304">
        <f t="shared" ca="1" si="146"/>
        <v>49.844610000000024</v>
      </c>
      <c r="U359" s="311">
        <f t="shared" ca="1" si="147"/>
        <v>0</v>
      </c>
      <c r="V359" s="306">
        <f t="shared" ca="1" si="148"/>
        <v>1.175518256566469</v>
      </c>
      <c r="W359" s="304">
        <f t="shared" ca="1" si="149"/>
        <v>36.523172465927509</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2.6083207698996755</v>
      </c>
      <c r="AH359" s="304">
        <f t="shared" ca="1" si="173"/>
        <v>-7.1438074613153706</v>
      </c>
    </row>
    <row r="360" spans="1:34" x14ac:dyDescent="0.2">
      <c r="A360" s="347">
        <f t="shared" ca="1" si="151"/>
        <v>0.1</v>
      </c>
      <c r="B360" s="304">
        <f t="shared" ca="1" si="152"/>
        <v>26.600000000000112</v>
      </c>
      <c r="D360" s="306">
        <f t="shared" ca="1" si="153"/>
        <v>-0.77207698409698888</v>
      </c>
      <c r="E360" s="307">
        <f t="shared" ca="1" si="154"/>
        <v>-2.6633984717660351</v>
      </c>
      <c r="F360" s="304">
        <f t="shared" ca="1" si="155"/>
        <v>2.7730478338423867</v>
      </c>
      <c r="G360" s="306">
        <f t="shared" ca="1" si="156"/>
        <v>10.727403552359164</v>
      </c>
      <c r="H360" s="307">
        <f t="shared" ca="1" si="157"/>
        <v>-100.27741758579066</v>
      </c>
      <c r="I360" s="304">
        <f t="shared" ca="1" si="158"/>
        <v>100.84957939748784</v>
      </c>
      <c r="J360" s="306">
        <f t="shared" ca="1" si="159"/>
        <v>640.92332189744161</v>
      </c>
      <c r="K360" s="307">
        <f t="shared" ca="1" si="160"/>
        <v>402.24441390894253</v>
      </c>
      <c r="L360" s="304">
        <f t="shared" ca="1" si="145"/>
        <v>756.69232391573803</v>
      </c>
      <c r="M360" s="306">
        <f t="shared" ca="1" si="161"/>
        <v>-1.4642243729799067</v>
      </c>
      <c r="N360" s="304">
        <f t="shared" ca="1" si="162"/>
        <v>-83.893876831937945</v>
      </c>
      <c r="P360" s="310">
        <f t="shared" ca="1" si="163"/>
        <v>23</v>
      </c>
      <c r="Q360" s="304">
        <f t="shared" ca="1" si="164"/>
        <v>0</v>
      </c>
      <c r="R360" s="306">
        <f t="shared" ca="1" si="165"/>
        <v>0</v>
      </c>
      <c r="S360" s="307">
        <f t="shared" ca="1" si="166"/>
        <v>5.0810000000000022</v>
      </c>
      <c r="T360" s="304">
        <f t="shared" ca="1" si="146"/>
        <v>49.844610000000024</v>
      </c>
      <c r="U360" s="311">
        <f t="shared" ca="1" si="147"/>
        <v>0</v>
      </c>
      <c r="V360" s="306">
        <f t="shared" ca="1" si="148"/>
        <v>1.1766965489637475</v>
      </c>
      <c r="W360" s="304">
        <f t="shared" ca="1" si="149"/>
        <v>36.746510214442601</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2.5650623150519403</v>
      </c>
      <c r="AH360" s="304">
        <f t="shared" ca="1" si="173"/>
        <v>-7.1881858818987387</v>
      </c>
    </row>
    <row r="361" spans="1:34" x14ac:dyDescent="0.2">
      <c r="A361" s="347">
        <f t="shared" ca="1" si="151"/>
        <v>0.1</v>
      </c>
      <c r="B361" s="304">
        <f t="shared" ca="1" si="152"/>
        <v>26.700000000000113</v>
      </c>
      <c r="D361" s="306">
        <f t="shared" ca="1" si="153"/>
        <v>-0.76928529900195919</v>
      </c>
      <c r="E361" s="307">
        <f t="shared" ca="1" si="154"/>
        <v>-2.6188896074330819</v>
      </c>
      <c r="F361" s="304">
        <f t="shared" ca="1" si="155"/>
        <v>2.7295389074313512</v>
      </c>
      <c r="G361" s="306">
        <f t="shared" ca="1" si="156"/>
        <v>10.650475022458968</v>
      </c>
      <c r="H361" s="307">
        <f t="shared" ca="1" si="157"/>
        <v>-100.53930654653396</v>
      </c>
      <c r="I361" s="304">
        <f t="shared" ca="1" si="158"/>
        <v>101.10185348974542</v>
      </c>
      <c r="J361" s="306">
        <f t="shared" ca="1" si="159"/>
        <v>641.99221582618247</v>
      </c>
      <c r="K361" s="307">
        <f t="shared" ca="1" si="160"/>
        <v>392.2035777023263</v>
      </c>
      <c r="L361" s="304">
        <f t="shared" ca="1" si="145"/>
        <v>752.31486197197796</v>
      </c>
      <c r="M361" s="306">
        <f t="shared" ca="1" si="161"/>
        <v>-1.4652564936941206</v>
      </c>
      <c r="N361" s="304">
        <f t="shared" ca="1" si="162"/>
        <v>-83.953012992810429</v>
      </c>
      <c r="P361" s="310">
        <f t="shared" ca="1" si="163"/>
        <v>23</v>
      </c>
      <c r="Q361" s="304">
        <f t="shared" ca="1" si="164"/>
        <v>0</v>
      </c>
      <c r="R361" s="306">
        <f t="shared" ca="1" si="165"/>
        <v>0</v>
      </c>
      <c r="S361" s="307">
        <f t="shared" ca="1" si="166"/>
        <v>5.0810000000000022</v>
      </c>
      <c r="T361" s="304">
        <f t="shared" ca="1" si="146"/>
        <v>49.844610000000024</v>
      </c>
      <c r="U361" s="311">
        <f t="shared" ca="1" si="147"/>
        <v>0</v>
      </c>
      <c r="V361" s="306">
        <f t="shared" ca="1" si="148"/>
        <v>1.1778791107979432</v>
      </c>
      <c r="W361" s="304">
        <f t="shared" ca="1" si="149"/>
        <v>36.967696784341364</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2.522202417164463</v>
      </c>
      <c r="AH361" s="304">
        <f t="shared" ca="1" si="173"/>
        <v>-7.2321413529703964</v>
      </c>
    </row>
    <row r="362" spans="1:34" x14ac:dyDescent="0.2">
      <c r="A362" s="347">
        <f t="shared" ca="1" si="151"/>
        <v>0.1</v>
      </c>
      <c r="B362" s="304">
        <f t="shared" ca="1" si="152"/>
        <v>26.800000000000114</v>
      </c>
      <c r="D362" s="306">
        <f t="shared" ca="1" si="153"/>
        <v>-0.76644864208135011</v>
      </c>
      <c r="E362" s="307">
        <f t="shared" ca="1" si="154"/>
        <v>-2.5748095680336611</v>
      </c>
      <c r="F362" s="304">
        <f t="shared" ca="1" si="155"/>
        <v>2.6864638156107805</v>
      </c>
      <c r="G362" s="306">
        <f t="shared" ca="1" si="156"/>
        <v>10.573830158250834</v>
      </c>
      <c r="H362" s="307">
        <f t="shared" ca="1" si="157"/>
        <v>-100.79678750333733</v>
      </c>
      <c r="I362" s="304">
        <f t="shared" ca="1" si="158"/>
        <v>101.34988039069644</v>
      </c>
      <c r="J362" s="306">
        <f t="shared" ca="1" si="159"/>
        <v>643.05343108521799</v>
      </c>
      <c r="K362" s="307">
        <f t="shared" ca="1" si="160"/>
        <v>382.13677299983271</v>
      </c>
      <c r="L362" s="304">
        <f t="shared" ca="1" si="145"/>
        <v>748.02822708050053</v>
      </c>
      <c r="M362" s="306">
        <f t="shared" ca="1" si="161"/>
        <v>-1.4662761544454439</v>
      </c>
      <c r="N362" s="304">
        <f t="shared" ca="1" si="162"/>
        <v>-84.011435250396403</v>
      </c>
      <c r="P362" s="310">
        <f t="shared" ca="1" si="163"/>
        <v>23</v>
      </c>
      <c r="Q362" s="304">
        <f t="shared" ca="1" si="164"/>
        <v>0</v>
      </c>
      <c r="R362" s="306">
        <f t="shared" ca="1" si="165"/>
        <v>0</v>
      </c>
      <c r="S362" s="307">
        <f t="shared" ca="1" si="166"/>
        <v>5.0810000000000022</v>
      </c>
      <c r="T362" s="304">
        <f t="shared" ca="1" si="146"/>
        <v>49.844610000000024</v>
      </c>
      <c r="U362" s="311">
        <f t="shared" ca="1" si="147"/>
        <v>0</v>
      </c>
      <c r="V362" s="306">
        <f t="shared" ca="1" si="148"/>
        <v>1.1790659007307904</v>
      </c>
      <c r="W362" s="304">
        <f t="shared" ca="1" si="149"/>
        <v>37.186730721213856</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2.4797421381243874</v>
      </c>
      <c r="AH362" s="304">
        <f t="shared" ca="1" si="173"/>
        <v>-7.275673447026441</v>
      </c>
    </row>
    <row r="363" spans="1:34" x14ac:dyDescent="0.2">
      <c r="A363" s="347">
        <f t="shared" ca="1" si="151"/>
        <v>0.1</v>
      </c>
      <c r="B363" s="304">
        <f t="shared" ca="1" si="152"/>
        <v>26.900000000000116</v>
      </c>
      <c r="D363" s="306">
        <f t="shared" ca="1" si="153"/>
        <v>-0.76356830657373298</v>
      </c>
      <c r="E363" s="307">
        <f t="shared" ca="1" si="154"/>
        <v>-2.5311586350345161</v>
      </c>
      <c r="F363" s="304">
        <f t="shared" ca="1" si="155"/>
        <v>2.6438231019706433</v>
      </c>
      <c r="G363" s="306">
        <f t="shared" ca="1" si="156"/>
        <v>10.497473327593461</v>
      </c>
      <c r="H363" s="307">
        <f t="shared" ca="1" si="157"/>
        <v>-101.04990336684078</v>
      </c>
      <c r="I363" s="304">
        <f t="shared" ca="1" si="158"/>
        <v>101.59370018220321</v>
      </c>
      <c r="J363" s="306">
        <f t="shared" ca="1" si="159"/>
        <v>644.1069962595102</v>
      </c>
      <c r="K363" s="307">
        <f t="shared" ca="1" si="160"/>
        <v>372.0444384563238</v>
      </c>
      <c r="L363" s="304">
        <f t="shared" ca="1" si="145"/>
        <v>743.83525515851295</v>
      </c>
      <c r="M363" s="306">
        <f t="shared" ca="1" si="161"/>
        <v>-1.4672835763566201</v>
      </c>
      <c r="N363" s="304">
        <f t="shared" ca="1" si="162"/>
        <v>-84.069156274095789</v>
      </c>
      <c r="P363" s="310">
        <f t="shared" ca="1" si="163"/>
        <v>23</v>
      </c>
      <c r="Q363" s="304">
        <f t="shared" ca="1" si="164"/>
        <v>0</v>
      </c>
      <c r="R363" s="306">
        <f t="shared" ca="1" si="165"/>
        <v>0</v>
      </c>
      <c r="S363" s="307">
        <f t="shared" ca="1" si="166"/>
        <v>5.0810000000000022</v>
      </c>
      <c r="T363" s="304">
        <f t="shared" ca="1" si="146"/>
        <v>49.844610000000024</v>
      </c>
      <c r="U363" s="311">
        <f t="shared" ca="1" si="147"/>
        <v>0</v>
      </c>
      <c r="V363" s="306">
        <f t="shared" ca="1" si="148"/>
        <v>1.1802568777781903</v>
      </c>
      <c r="W363" s="304">
        <f t="shared" ca="1" si="149"/>
        <v>37.403611270441523</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2.4376823784348236</v>
      </c>
      <c r="AH363" s="304">
        <f t="shared" ca="1" si="173"/>
        <v>-7.318781877822051</v>
      </c>
    </row>
    <row r="364" spans="1:34" x14ac:dyDescent="0.2">
      <c r="A364" s="347">
        <f t="shared" ca="1" si="151"/>
        <v>0.1</v>
      </c>
      <c r="B364" s="304">
        <f t="shared" ca="1" si="152"/>
        <v>27.000000000000117</v>
      </c>
      <c r="D364" s="306">
        <f t="shared" ca="1" si="153"/>
        <v>-0.76064557215608275</v>
      </c>
      <c r="E364" s="307">
        <f t="shared" ca="1" si="154"/>
        <v>-2.4879369507187539</v>
      </c>
      <c r="F364" s="304">
        <f t="shared" ca="1" si="155"/>
        <v>2.6016171811379909</v>
      </c>
      <c r="G364" s="306">
        <f t="shared" ca="1" si="156"/>
        <v>10.421408770377854</v>
      </c>
      <c r="H364" s="307">
        <f t="shared" ca="1" si="157"/>
        <v>-101.29869706191266</v>
      </c>
      <c r="I364" s="304">
        <f t="shared" ca="1" si="158"/>
        <v>101.83335301953119</v>
      </c>
      <c r="J364" s="306">
        <f t="shared" ca="1" si="159"/>
        <v>645.15294036440878</v>
      </c>
      <c r="K364" s="307">
        <f t="shared" ca="1" si="160"/>
        <v>361.92700843488615</v>
      </c>
      <c r="L364" s="304">
        <f t="shared" ca="1" si="145"/>
        <v>739.73878896233941</v>
      </c>
      <c r="M364" s="306">
        <f t="shared" ca="1" si="161"/>
        <v>-1.4682789749825664</v>
      </c>
      <c r="N364" s="304">
        <f t="shared" ca="1" si="162"/>
        <v>-84.12618841429564</v>
      </c>
      <c r="P364" s="310">
        <f t="shared" ca="1" si="163"/>
        <v>23</v>
      </c>
      <c r="Q364" s="304">
        <f t="shared" ca="1" si="164"/>
        <v>0</v>
      </c>
      <c r="R364" s="306">
        <f t="shared" ca="1" si="165"/>
        <v>0</v>
      </c>
      <c r="S364" s="307">
        <f t="shared" ca="1" si="166"/>
        <v>5.0810000000000022</v>
      </c>
      <c r="T364" s="304">
        <f t="shared" ca="1" si="146"/>
        <v>49.844610000000024</v>
      </c>
      <c r="U364" s="311">
        <f t="shared" ca="1" si="147"/>
        <v>0</v>
      </c>
      <c r="V364" s="306">
        <f t="shared" ca="1" si="148"/>
        <v>1.1814520013111653</v>
      </c>
      <c r="W364" s="304">
        <f t="shared" ca="1" si="149"/>
        <v>37.618338359348229</v>
      </c>
      <c r="Y364" s="314" t="str">
        <f t="shared" ca="1" si="167"/>
        <v/>
      </c>
      <c r="Z364" s="315" t="str">
        <f t="shared" ca="1" si="168"/>
        <v/>
      </c>
      <c r="AA364" s="316" t="str">
        <f t="shared" ca="1" si="169"/>
        <v/>
      </c>
      <c r="AC364" s="310">
        <f t="shared" ca="1" si="170"/>
        <v>27.000000000000117</v>
      </c>
      <c r="AD364" s="323">
        <f t="shared" ca="1" si="171"/>
        <v>645.15294036440878</v>
      </c>
      <c r="AE364" s="324" t="e">
        <f t="shared" ca="1" si="150"/>
        <v>#N/A</v>
      </c>
      <c r="AG364" s="306">
        <f t="shared" ca="1" si="172"/>
        <v>2.3960238815093735</v>
      </c>
      <c r="AH364" s="304">
        <f t="shared" ca="1" si="173"/>
        <v>-7.3614664968395012</v>
      </c>
    </row>
    <row r="365" spans="1:34" x14ac:dyDescent="0.2">
      <c r="A365" s="347">
        <f t="shared" ca="1" si="151"/>
        <v>0.1</v>
      </c>
      <c r="B365" s="304">
        <f t="shared" ca="1" si="152"/>
        <v>27.100000000000119</v>
      </c>
      <c r="D365" s="306">
        <f t="shared" ca="1" si="153"/>
        <v>-0.75768170469994889</v>
      </c>
      <c r="E365" s="307">
        <f t="shared" ca="1" si="154"/>
        <v>-2.445144521735255</v>
      </c>
      <c r="F365" s="304">
        <f t="shared" ca="1" si="155"/>
        <v>2.5598463426168667</v>
      </c>
      <c r="G365" s="306">
        <f t="shared" ca="1" si="156"/>
        <v>10.345640599907858</v>
      </c>
      <c r="H365" s="307">
        <f t="shared" ca="1" si="157"/>
        <v>-101.54321151408618</v>
      </c>
      <c r="I365" s="304">
        <f t="shared" ca="1" si="158"/>
        <v>102.06887911609937</v>
      </c>
      <c r="J365" s="306">
        <f t="shared" ca="1" si="159"/>
        <v>646.19129283292307</v>
      </c>
      <c r="K365" s="307">
        <f t="shared" ca="1" si="160"/>
        <v>351.78491300608619</v>
      </c>
      <c r="L365" s="304">
        <f t="shared" ca="1" si="145"/>
        <v>735.7416747417426</v>
      </c>
      <c r="M365" s="306">
        <f t="shared" ca="1" si="161"/>
        <v>-1.4692625604856191</v>
      </c>
      <c r="N365" s="304">
        <f t="shared" ca="1" si="162"/>
        <v>-84.182543712410805</v>
      </c>
      <c r="P365" s="310">
        <f t="shared" ca="1" si="163"/>
        <v>23</v>
      </c>
      <c r="Q365" s="304">
        <f t="shared" ca="1" si="164"/>
        <v>0</v>
      </c>
      <c r="R365" s="306">
        <f t="shared" ca="1" si="165"/>
        <v>0</v>
      </c>
      <c r="S365" s="307">
        <f t="shared" ca="1" si="166"/>
        <v>5.0810000000000022</v>
      </c>
      <c r="T365" s="304">
        <f t="shared" ca="1" si="146"/>
        <v>49.844610000000024</v>
      </c>
      <c r="U365" s="311">
        <f t="shared" ca="1" si="147"/>
        <v>0</v>
      </c>
      <c r="V365" s="306">
        <f t="shared" ca="1" si="148"/>
        <v>1.1826512310566866</v>
      </c>
      <c r="W365" s="304">
        <f t="shared" ca="1" si="149"/>
        <v>37.830912579458989</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2.3547672379141691</v>
      </c>
      <c r="AH365" s="304">
        <f t="shared" ca="1" si="173"/>
        <v>-7.4037272897752828</v>
      </c>
    </row>
    <row r="366" spans="1:34" x14ac:dyDescent="0.2">
      <c r="A366" s="347">
        <f t="shared" ca="1" si="151"/>
        <v>0.1</v>
      </c>
      <c r="B366" s="304">
        <f t="shared" ca="1" si="152"/>
        <v>27.20000000000012</v>
      </c>
      <c r="D366" s="306">
        <f t="shared" ca="1" si="153"/>
        <v>-0.75467795604397281</v>
      </c>
      <c r="E366" s="307">
        <f t="shared" ca="1" si="154"/>
        <v>-2.4027812226268725</v>
      </c>
      <c r="F366" s="304">
        <f t="shared" ca="1" si="155"/>
        <v>2.5185107546220635</v>
      </c>
      <c r="G366" s="306">
        <f t="shared" ca="1" si="156"/>
        <v>10.27017280430346</v>
      </c>
      <c r="H366" s="307">
        <f t="shared" ca="1" si="157"/>
        <v>-101.78348963634888</v>
      </c>
      <c r="I366" s="304">
        <f t="shared" ca="1" si="158"/>
        <v>102.30031872864812</v>
      </c>
      <c r="J366" s="306">
        <f t="shared" ca="1" si="159"/>
        <v>647.2220835031336</v>
      </c>
      <c r="K366" s="307">
        <f t="shared" ca="1" si="160"/>
        <v>341.61857794856445</v>
      </c>
      <c r="L366" s="304">
        <f t="shared" ca="1" si="145"/>
        <v>731.84675866860039</v>
      </c>
      <c r="M366" s="306">
        <f t="shared" ca="1" si="161"/>
        <v>-1.4702345378042991</v>
      </c>
      <c r="N366" s="304">
        <f t="shared" ca="1" si="162"/>
        <v>-84.238233910553618</v>
      </c>
      <c r="P366" s="310">
        <f t="shared" ca="1" si="163"/>
        <v>23</v>
      </c>
      <c r="Q366" s="304">
        <f t="shared" ca="1" si="164"/>
        <v>0</v>
      </c>
      <c r="R366" s="306">
        <f t="shared" ca="1" si="165"/>
        <v>0</v>
      </c>
      <c r="S366" s="307">
        <f t="shared" ca="1" si="166"/>
        <v>5.0810000000000022</v>
      </c>
      <c r="T366" s="304">
        <f t="shared" ca="1" si="146"/>
        <v>49.844610000000024</v>
      </c>
      <c r="U366" s="311">
        <f t="shared" ca="1" si="147"/>
        <v>0</v>
      </c>
      <c r="V366" s="306">
        <f t="shared" ca="1" si="148"/>
        <v>1.1838545270983845</v>
      </c>
      <c r="W366" s="304">
        <f t="shared" ca="1" si="149"/>
        <v>38.041335168877744</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2.3139128895569359</v>
      </c>
      <c r="AH366" s="304">
        <f t="shared" ca="1" si="173"/>
        <v>-7.44556437304841</v>
      </c>
    </row>
    <row r="367" spans="1:34" x14ac:dyDescent="0.2">
      <c r="A367" s="347">
        <f t="shared" ca="1" si="151"/>
        <v>0.1</v>
      </c>
      <c r="B367" s="304">
        <f t="shared" ca="1" si="152"/>
        <v>27.300000000000122</v>
      </c>
      <c r="D367" s="306">
        <f t="shared" ca="1" si="153"/>
        <v>-0.75163556378241336</v>
      </c>
      <c r="E367" s="307">
        <f t="shared" ca="1" si="154"/>
        <v>-2.3608467993351256</v>
      </c>
      <c r="F367" s="304">
        <f t="shared" ca="1" si="155"/>
        <v>2.477610467905198</v>
      </c>
      <c r="G367" s="306">
        <f t="shared" ca="1" si="156"/>
        <v>10.195009247925219</v>
      </c>
      <c r="H367" s="307">
        <f t="shared" ca="1" si="157"/>
        <v>-102.01957431628239</v>
      </c>
      <c r="I367" s="304">
        <f t="shared" ca="1" si="158"/>
        <v>102.52771214281897</v>
      </c>
      <c r="J367" s="306">
        <f t="shared" ca="1" si="159"/>
        <v>648.24534260574501</v>
      </c>
      <c r="K367" s="307">
        <f t="shared" ca="1" si="160"/>
        <v>331.42842475093289</v>
      </c>
      <c r="L367" s="304">
        <f t="shared" ca="1" si="145"/>
        <v>728.05688304068974</v>
      </c>
      <c r="M367" s="306">
        <f t="shared" ca="1" si="161"/>
        <v>-1.4711951068158784</v>
      </c>
      <c r="N367" s="304">
        <f t="shared" ca="1" si="162"/>
        <v>-84.293270460848163</v>
      </c>
      <c r="P367" s="310">
        <f t="shared" ca="1" si="163"/>
        <v>23</v>
      </c>
      <c r="Q367" s="304">
        <f t="shared" ca="1" si="164"/>
        <v>0</v>
      </c>
      <c r="R367" s="306">
        <f t="shared" ca="1" si="165"/>
        <v>0</v>
      </c>
      <c r="S367" s="307">
        <f t="shared" ca="1" si="166"/>
        <v>5.0810000000000022</v>
      </c>
      <c r="T367" s="304">
        <f t="shared" ca="1" si="146"/>
        <v>49.844610000000024</v>
      </c>
      <c r="U367" s="311">
        <f t="shared" ca="1" si="147"/>
        <v>0</v>
      </c>
      <c r="V367" s="306">
        <f t="shared" ca="1" si="148"/>
        <v>1.1850618498771452</v>
      </c>
      <c r="W367" s="304">
        <f t="shared" ca="1" si="149"/>
        <v>38.249607994794253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2.2734611338224333</v>
      </c>
      <c r="AH367" s="304">
        <f t="shared" ca="1" si="173"/>
        <v>-7.4869779903321643</v>
      </c>
    </row>
    <row r="368" spans="1:34" x14ac:dyDescent="0.2">
      <c r="A368" s="347">
        <f t="shared" ca="1" si="151"/>
        <v>0.1</v>
      </c>
      <c r="B368" s="304">
        <f t="shared" ca="1" si="152"/>
        <v>27.400000000000123</v>
      </c>
      <c r="D368" s="306">
        <f t="shared" ca="1" si="153"/>
        <v>-0.74855575106924344</v>
      </c>
      <c r="E368" s="307">
        <f t="shared" ca="1" si="154"/>
        <v>-2.3193408726793789</v>
      </c>
      <c r="F368" s="304">
        <f t="shared" ca="1" si="155"/>
        <v>2.4371454195718365</v>
      </c>
      <c r="G368" s="306">
        <f t="shared" ca="1" si="156"/>
        <v>10.120153672818294</v>
      </c>
      <c r="H368" s="307">
        <f t="shared" ca="1" si="157"/>
        <v>-102.25150840355033</v>
      </c>
      <c r="I368" s="304">
        <f t="shared" ca="1" si="158"/>
        <v>102.75109965914127</v>
      </c>
      <c r="J368" s="306">
        <f t="shared" ca="1" si="159"/>
        <v>649.26110075178224</v>
      </c>
      <c r="K368" s="307">
        <f t="shared" ca="1" si="160"/>
        <v>321.21487061494128</v>
      </c>
      <c r="L368" s="304">
        <f t="shared" ca="1" si="145"/>
        <v>724.37488226303753</v>
      </c>
      <c r="M368" s="306">
        <f t="shared" ca="1" si="161"/>
        <v>-1.4721444624930056</v>
      </c>
      <c r="N368" s="304">
        <f t="shared" ca="1" si="162"/>
        <v>-84.347664534404331</v>
      </c>
      <c r="P368" s="310">
        <f t="shared" ca="1" si="163"/>
        <v>23</v>
      </c>
      <c r="Q368" s="304">
        <f t="shared" ca="1" si="164"/>
        <v>0</v>
      </c>
      <c r="R368" s="306">
        <f t="shared" ca="1" si="165"/>
        <v>0</v>
      </c>
      <c r="S368" s="307">
        <f t="shared" ca="1" si="166"/>
        <v>5.0810000000000022</v>
      </c>
      <c r="T368" s="304">
        <f t="shared" ca="1" si="146"/>
        <v>49.844610000000024</v>
      </c>
      <c r="U368" s="311">
        <f t="shared" ca="1" si="147"/>
        <v>0</v>
      </c>
      <c r="V368" s="306">
        <f t="shared" ca="1" si="148"/>
        <v>1.186273160191589</v>
      </c>
      <c r="W368" s="304">
        <f t="shared" ca="1" si="149"/>
        <v>38.455733536129785</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2.2334121276537697</v>
      </c>
      <c r="AH368" s="304">
        <f t="shared" ca="1" si="173"/>
        <v>-7.5279685091112452</v>
      </c>
    </row>
    <row r="369" spans="1:34" x14ac:dyDescent="0.2">
      <c r="A369" s="347">
        <f t="shared" ca="1" si="151"/>
        <v>0.1</v>
      </c>
      <c r="B369" s="304">
        <f t="shared" ca="1" si="152"/>
        <v>27.500000000000124</v>
      </c>
      <c r="D369" s="306">
        <f t="shared" ca="1" si="153"/>
        <v>-0.74543972643743495</v>
      </c>
      <c r="E369" s="307">
        <f t="shared" ca="1" si="154"/>
        <v>-2.2782629418085651</v>
      </c>
      <c r="F369" s="304">
        <f t="shared" ca="1" si="155"/>
        <v>2.3971154368885399</v>
      </c>
      <c r="G369" s="306">
        <f t="shared" ca="1" si="156"/>
        <v>10.04560970017455</v>
      </c>
      <c r="H369" s="307">
        <f t="shared" ca="1" si="157"/>
        <v>-102.47933469773119</v>
      </c>
      <c r="I369" s="304">
        <f t="shared" ca="1" si="158"/>
        <v>102.97052157942026</v>
      </c>
      <c r="J369" s="306">
        <f t="shared" ca="1" si="159"/>
        <v>650.26938892043188</v>
      </c>
      <c r="K369" s="307">
        <f t="shared" ca="1" si="160"/>
        <v>310.97832845987722</v>
      </c>
      <c r="L369" s="304">
        <f t="shared" ca="1" si="145"/>
        <v>720.8035786111576</v>
      </c>
      <c r="M369" s="306">
        <f t="shared" ca="1" si="161"/>
        <v>-1.4730827950546395</v>
      </c>
      <c r="N369" s="304">
        <f t="shared" ca="1" si="162"/>
        <v>-84.40142702996566</v>
      </c>
      <c r="P369" s="310">
        <f t="shared" ca="1" si="163"/>
        <v>23</v>
      </c>
      <c r="Q369" s="304">
        <f t="shared" ca="1" si="164"/>
        <v>0</v>
      </c>
      <c r="R369" s="306">
        <f t="shared" ca="1" si="165"/>
        <v>0</v>
      </c>
      <c r="S369" s="307">
        <f t="shared" ca="1" si="166"/>
        <v>5.0810000000000022</v>
      </c>
      <c r="T369" s="304">
        <f t="shared" ca="1" si="146"/>
        <v>49.844610000000024</v>
      </c>
      <c r="U369" s="311">
        <f t="shared" ca="1" si="147"/>
        <v>0</v>
      </c>
      <c r="V369" s="306">
        <f t="shared" ca="1" si="148"/>
        <v>1.1874884191984429</v>
      </c>
      <c r="W369" s="304">
        <f t="shared" ca="1" si="149"/>
        <v>38.659714866331356</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2.193765891579063</v>
      </c>
      <c r="AH369" s="304">
        <f t="shared" ca="1" si="173"/>
        <v>-7.5685364172662402</v>
      </c>
    </row>
    <row r="370" spans="1:34" x14ac:dyDescent="0.2">
      <c r="A370" s="347">
        <f t="shared" ca="1" si="151"/>
        <v>0.1</v>
      </c>
      <c r="B370" s="304">
        <f t="shared" ca="1" si="152"/>
        <v>27.600000000000126</v>
      </c>
      <c r="D370" s="306">
        <f t="shared" ca="1" si="153"/>
        <v>-0.74228868363306222</v>
      </c>
      <c r="E370" s="307">
        <f t="shared" ca="1" si="154"/>
        <v>-2.2376123876235106</v>
      </c>
      <c r="F370" s="304">
        <f t="shared" ca="1" si="155"/>
        <v>2.3575202410787255</v>
      </c>
      <c r="G370" s="306">
        <f t="shared" ca="1" si="156"/>
        <v>9.9713808318112438</v>
      </c>
      <c r="H370" s="307">
        <f t="shared" ca="1" si="157"/>
        <v>-102.70309593649354</v>
      </c>
      <c r="I370" s="304">
        <f t="shared" ca="1" si="158"/>
        <v>103.18601819352081</v>
      </c>
      <c r="J370" s="306">
        <f t="shared" ca="1" si="159"/>
        <v>651.27023844703115</v>
      </c>
      <c r="K370" s="307">
        <f t="shared" ca="1" si="160"/>
        <v>300.71920692816599</v>
      </c>
      <c r="L370" s="304">
        <f t="shared" ca="1" si="145"/>
        <v>717.34577778248467</v>
      </c>
      <c r="M370" s="306">
        <f t="shared" ca="1" si="161"/>
        <v>-1.474010290111532</v>
      </c>
      <c r="N370" s="304">
        <f t="shared" ca="1" si="162"/>
        <v>-84.454568582244846</v>
      </c>
      <c r="P370" s="310">
        <f t="shared" ca="1" si="163"/>
        <v>23</v>
      </c>
      <c r="Q370" s="304">
        <f t="shared" ca="1" si="164"/>
        <v>0</v>
      </c>
      <c r="R370" s="306">
        <f t="shared" ca="1" si="165"/>
        <v>0</v>
      </c>
      <c r="S370" s="307">
        <f t="shared" ca="1" si="166"/>
        <v>5.0810000000000022</v>
      </c>
      <c r="T370" s="304">
        <f t="shared" ca="1" si="146"/>
        <v>49.844610000000024</v>
      </c>
      <c r="U370" s="311">
        <f t="shared" ca="1" si="147"/>
        <v>0</v>
      </c>
      <c r="V370" s="306">
        <f t="shared" ca="1" si="148"/>
        <v>1.1887075884128004</v>
      </c>
      <c r="W370" s="304">
        <f t="shared" ca="1" si="149"/>
        <v>38.861555636322528</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2.1545223136828762</v>
      </c>
      <c r="AH370" s="304">
        <f t="shared" ca="1" si="173"/>
        <v>-7.6086823196873334</v>
      </c>
    </row>
    <row r="371" spans="1:34" x14ac:dyDescent="0.2">
      <c r="A371" s="347">
        <f t="shared" ca="1" si="151"/>
        <v>0.1</v>
      </c>
      <c r="B371" s="304">
        <f t="shared" ca="1" si="152"/>
        <v>27.700000000000127</v>
      </c>
      <c r="D371" s="306">
        <f t="shared" ca="1" si="153"/>
        <v>-0.7391038014637773</v>
      </c>
      <c r="E371" s="307">
        <f t="shared" ca="1" si="154"/>
        <v>-2.1973884761682445</v>
      </c>
      <c r="F371" s="304">
        <f t="shared" ca="1" si="155"/>
        <v>2.318359451106581</v>
      </c>
      <c r="G371" s="306">
        <f t="shared" ca="1" si="156"/>
        <v>9.8974704516648657</v>
      </c>
      <c r="H371" s="307">
        <f t="shared" ca="1" si="157"/>
        <v>-102.92283478411036</v>
      </c>
      <c r="I371" s="304">
        <f t="shared" ca="1" si="158"/>
        <v>103.39762976654183</v>
      </c>
      <c r="J371" s="306">
        <f t="shared" ca="1" si="159"/>
        <v>652.26368101120499</v>
      </c>
      <c r="K371" s="307">
        <f t="shared" ca="1" si="160"/>
        <v>290.43791039213579</v>
      </c>
      <c r="L371" s="304">
        <f t="shared" ca="1" si="145"/>
        <v>714.00426424443526</v>
      </c>
      <c r="M371" s="306">
        <f t="shared" ca="1" si="161"/>
        <v>-1.4749271288064805</v>
      </c>
      <c r="N371" s="304">
        <f t="shared" ca="1" si="162"/>
        <v>-84.507099569959678</v>
      </c>
      <c r="P371" s="310">
        <f t="shared" ca="1" si="163"/>
        <v>23</v>
      </c>
      <c r="Q371" s="304">
        <f t="shared" ca="1" si="164"/>
        <v>0</v>
      </c>
      <c r="R371" s="306">
        <f t="shared" ca="1" si="165"/>
        <v>0</v>
      </c>
      <c r="S371" s="307">
        <f t="shared" ca="1" si="166"/>
        <v>5.0810000000000022</v>
      </c>
      <c r="T371" s="304">
        <f t="shared" ca="1" si="146"/>
        <v>49.844610000000024</v>
      </c>
      <c r="U371" s="311">
        <f t="shared" ca="1" si="147"/>
        <v>0</v>
      </c>
      <c r="V371" s="306">
        <f t="shared" ca="1" si="148"/>
        <v>1.1899306297082783</v>
      </c>
      <c r="W371" s="304">
        <f t="shared" ca="1" si="149"/>
        <v>39.061260057619748</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2.1156811535220736</v>
      </c>
      <c r="AH371" s="304">
        <f t="shared" ca="1" si="173"/>
        <v>-7.6484069349188175</v>
      </c>
    </row>
    <row r="372" spans="1:34" x14ac:dyDescent="0.2">
      <c r="A372" s="347">
        <f t="shared" ca="1" si="151"/>
        <v>0.1</v>
      </c>
      <c r="B372" s="304">
        <f t="shared" ca="1" si="152"/>
        <v>27.800000000000129</v>
      </c>
      <c r="D372" s="306">
        <f t="shared" ca="1" si="153"/>
        <v>-0.73588624366132716</v>
      </c>
      <c r="E372" s="307">
        <f t="shared" ca="1" si="154"/>
        <v>-2.157590361988496</v>
      </c>
      <c r="F372" s="304">
        <f t="shared" ca="1" si="155"/>
        <v>2.2796325874481673</v>
      </c>
      <c r="G372" s="306">
        <f t="shared" ca="1" si="156"/>
        <v>9.8238818272987327</v>
      </c>
      <c r="H372" s="307">
        <f t="shared" ca="1" si="157"/>
        <v>-103.13859382030921</v>
      </c>
      <c r="I372" s="304">
        <f t="shared" ca="1" si="158"/>
        <v>103.60539652637529</v>
      </c>
      <c r="J372" s="306">
        <f t="shared" ca="1" si="159"/>
        <v>653.24974862515319</v>
      </c>
      <c r="K372" s="307">
        <f t="shared" ca="1" si="160"/>
        <v>280.1348389619148</v>
      </c>
      <c r="L372" s="304">
        <f t="shared" ca="1" si="145"/>
        <v>710.78179638975257</v>
      </c>
      <c r="M372" s="306">
        <f t="shared" ca="1" si="161"/>
        <v>-1.4758334879495709</v>
      </c>
      <c r="N372" s="304">
        <f t="shared" ca="1" si="162"/>
        <v>-84.559030123581849</v>
      </c>
      <c r="P372" s="310">
        <f t="shared" ca="1" si="163"/>
        <v>23</v>
      </c>
      <c r="Q372" s="304">
        <f t="shared" ca="1" si="164"/>
        <v>0</v>
      </c>
      <c r="R372" s="306">
        <f t="shared" ca="1" si="165"/>
        <v>0</v>
      </c>
      <c r="S372" s="307">
        <f t="shared" ca="1" si="166"/>
        <v>5.0810000000000022</v>
      </c>
      <c r="T372" s="304">
        <f t="shared" ca="1" si="146"/>
        <v>49.844610000000024</v>
      </c>
      <c r="U372" s="311">
        <f t="shared" ca="1" si="147"/>
        <v>0</v>
      </c>
      <c r="V372" s="306">
        <f t="shared" ca="1" si="148"/>
        <v>1.1911575053170691</v>
      </c>
      <c r="W372" s="304">
        <f t="shared" ca="1" si="149"/>
        <v>39.258832885621565</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2.0772420459855363</v>
      </c>
      <c r="AH372" s="304">
        <f t="shared" ca="1" si="173"/>
        <v>-7.6877110918362002</v>
      </c>
    </row>
    <row r="373" spans="1:34" x14ac:dyDescent="0.2">
      <c r="A373" s="347">
        <f t="shared" ca="1" si="151"/>
        <v>0.1</v>
      </c>
      <c r="B373" s="304">
        <f t="shared" ca="1" si="152"/>
        <v>27.90000000000013</v>
      </c>
      <c r="D373" s="306">
        <f t="shared" ca="1" si="153"/>
        <v>-0.73263715875767454</v>
      </c>
      <c r="E373" s="307">
        <f t="shared" ca="1" si="154"/>
        <v>-2.1182170914559286</v>
      </c>
      <c r="F373" s="304">
        <f t="shared" ca="1" si="155"/>
        <v>2.2413390758491967</v>
      </c>
      <c r="G373" s="306">
        <f t="shared" ca="1" si="156"/>
        <v>9.7506181114229644</v>
      </c>
      <c r="H373" s="307">
        <f t="shared" ca="1" si="157"/>
        <v>-103.35041552945481</v>
      </c>
      <c r="I373" s="304">
        <f t="shared" ca="1" si="158"/>
        <v>103.80935865164462</v>
      </c>
      <c r="J373" s="306">
        <f t="shared" ca="1" si="159"/>
        <v>654.22847362208927</v>
      </c>
      <c r="K373" s="307">
        <f t="shared" ca="1" si="160"/>
        <v>269.8103884944266</v>
      </c>
      <c r="L373" s="304">
        <f t="shared" ca="1" si="145"/>
        <v>707.68110151211624</v>
      </c>
      <c r="M373" s="306">
        <f t="shared" ca="1" si="161"/>
        <v>-1.4767295401486138</v>
      </c>
      <c r="N373" s="304">
        <f t="shared" ca="1" si="162"/>
        <v>-84.610370132810431</v>
      </c>
      <c r="P373" s="310">
        <f t="shared" ca="1" si="163"/>
        <v>23</v>
      </c>
      <c r="Q373" s="304">
        <f t="shared" ca="1" si="164"/>
        <v>0</v>
      </c>
      <c r="R373" s="306">
        <f t="shared" ca="1" si="165"/>
        <v>0</v>
      </c>
      <c r="S373" s="307">
        <f t="shared" ca="1" si="166"/>
        <v>5.0810000000000022</v>
      </c>
      <c r="T373" s="304">
        <f t="shared" ca="1" si="146"/>
        <v>49.844610000000024</v>
      </c>
      <c r="U373" s="311">
        <f t="shared" ca="1" si="147"/>
        <v>0</v>
      </c>
      <c r="V373" s="306">
        <f t="shared" ca="1" si="148"/>
        <v>1.1923881778298944</v>
      </c>
      <c r="W373" s="304">
        <f t="shared" ca="1" si="149"/>
        <v>39.454279403078282</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2.0392045050973939</v>
      </c>
      <c r="AH373" s="304">
        <f t="shared" ca="1" si="173"/>
        <v>-7.7265957263573215</v>
      </c>
    </row>
    <row r="374" spans="1:34" x14ac:dyDescent="0.2">
      <c r="A374" s="347">
        <f t="shared" ca="1" si="151"/>
        <v>0.1</v>
      </c>
      <c r="B374" s="304">
        <f t="shared" ca="1" si="152"/>
        <v>28.000000000000131</v>
      </c>
      <c r="D374" s="306">
        <f t="shared" ca="1" si="153"/>
        <v>-0.72935767997435885</v>
      </c>
      <c r="E374" s="307">
        <f t="shared" ca="1" si="154"/>
        <v>-2.0792676060565674</v>
      </c>
      <c r="F374" s="304">
        <f t="shared" ca="1" si="155"/>
        <v>2.2034782510689293</v>
      </c>
      <c r="G374" s="306">
        <f t="shared" ca="1" si="156"/>
        <v>9.6776823434255288</v>
      </c>
      <c r="H374" s="307">
        <f t="shared" ca="1" si="157"/>
        <v>-103.55834229006047</v>
      </c>
      <c r="I374" s="304">
        <f t="shared" ca="1" si="158"/>
        <v>104.00955626001669</v>
      </c>
      <c r="J374" s="306">
        <f t="shared" ca="1" si="159"/>
        <v>655.19988864483173</v>
      </c>
      <c r="K374" s="307">
        <f t="shared" ca="1" si="160"/>
        <v>259.46495060345086</v>
      </c>
      <c r="L374" s="304">
        <f t="shared" ca="1" si="145"/>
        <v>704.70487061737492</v>
      </c>
      <c r="M374" s="306">
        <f t="shared" ca="1" si="161"/>
        <v>-1.4776154539349702</v>
      </c>
      <c r="N374" s="304">
        <f t="shared" ca="1" si="162"/>
        <v>-84.661129253781098</v>
      </c>
      <c r="P374" s="310">
        <f t="shared" ca="1" si="163"/>
        <v>23</v>
      </c>
      <c r="Q374" s="304">
        <f t="shared" ca="1" si="164"/>
        <v>0</v>
      </c>
      <c r="R374" s="306">
        <f t="shared" ca="1" si="165"/>
        <v>0</v>
      </c>
      <c r="S374" s="307">
        <f t="shared" ca="1" si="166"/>
        <v>5.0810000000000022</v>
      </c>
      <c r="T374" s="304">
        <f t="shared" ca="1" si="146"/>
        <v>49.844610000000024</v>
      </c>
      <c r="U374" s="311">
        <f t="shared" ca="1" si="147"/>
        <v>0</v>
      </c>
      <c r="V374" s="306">
        <f t="shared" ca="1" si="148"/>
        <v>1.1936226101958571</v>
      </c>
      <c r="W374" s="304">
        <f t="shared" ca="1" si="149"/>
        <v>39.647605403748699</v>
      </c>
      <c r="Y374" s="314" t="str">
        <f t="shared" ca="1" si="167"/>
        <v/>
      </c>
      <c r="Z374" s="315" t="str">
        <f t="shared" ca="1" si="168"/>
        <v/>
      </c>
      <c r="AA374" s="316" t="str">
        <f t="shared" ca="1" si="169"/>
        <v/>
      </c>
      <c r="AC374" s="310">
        <f t="shared" ca="1" si="170"/>
        <v>28.000000000000131</v>
      </c>
      <c r="AD374" s="323">
        <f t="shared" ca="1" si="171"/>
        <v>655.19988864483173</v>
      </c>
      <c r="AE374" s="324" t="e">
        <f t="shared" ca="1" si="150"/>
        <v>#N/A</v>
      </c>
      <c r="AG374" s="306">
        <f t="shared" ca="1" si="172"/>
        <v>2.0015679277633769</v>
      </c>
      <c r="AH374" s="304">
        <f t="shared" ca="1" si="173"/>
        <v>-7.7650618781889911</v>
      </c>
    </row>
    <row r="375" spans="1:34" x14ac:dyDescent="0.2">
      <c r="A375" s="347">
        <f t="shared" ca="1" si="151"/>
        <v>0.1</v>
      </c>
      <c r="B375" s="304">
        <f t="shared" ca="1" si="152"/>
        <v>28.100000000000133</v>
      </c>
      <c r="D375" s="306">
        <f t="shared" ca="1" si="153"/>
        <v>-0.72604892512470443</v>
      </c>
      <c r="E375" s="307">
        <f t="shared" ca="1" si="154"/>
        <v>-2.0407407456421147</v>
      </c>
      <c r="F375" s="304">
        <f t="shared" ca="1" si="155"/>
        <v>2.1660493606099269</v>
      </c>
      <c r="G375" s="306">
        <f t="shared" ca="1" si="156"/>
        <v>9.6050774509130576</v>
      </c>
      <c r="H375" s="307">
        <f t="shared" ca="1" si="157"/>
        <v>-103.76241636462468</v>
      </c>
      <c r="I375" s="304">
        <f t="shared" ca="1" si="158"/>
        <v>104.20602939688169</v>
      </c>
      <c r="J375" s="306">
        <f t="shared" ca="1" si="159"/>
        <v>656.16402663454869</v>
      </c>
      <c r="K375" s="307">
        <f t="shared" ca="1" si="160"/>
        <v>249.0989126707166</v>
      </c>
      <c r="L375" s="304">
        <f t="shared" ca="1" si="145"/>
        <v>701.85575308819546</v>
      </c>
      <c r="M375" s="306">
        <f t="shared" ca="1" si="161"/>
        <v>-1.4784913938849544</v>
      </c>
      <c r="N375" s="304">
        <f t="shared" ca="1" si="162"/>
        <v>-84.711316916022099</v>
      </c>
      <c r="P375" s="310">
        <f t="shared" ca="1" si="163"/>
        <v>23</v>
      </c>
      <c r="Q375" s="304">
        <f t="shared" ca="1" si="164"/>
        <v>0</v>
      </c>
      <c r="R375" s="306">
        <f t="shared" ca="1" si="165"/>
        <v>0</v>
      </c>
      <c r="S375" s="307">
        <f t="shared" ca="1" si="166"/>
        <v>5.0810000000000022</v>
      </c>
      <c r="T375" s="304">
        <f t="shared" ca="1" si="146"/>
        <v>49.844610000000024</v>
      </c>
      <c r="U375" s="311">
        <f t="shared" ca="1" si="147"/>
        <v>0</v>
      </c>
      <c r="V375" s="306">
        <f t="shared" ca="1" si="148"/>
        <v>1.1948607657222037</v>
      </c>
      <c r="W375" s="304">
        <f t="shared" ca="1" si="149"/>
        <v>39.838817176250579</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1.96433159745993</v>
      </c>
      <c r="AH375" s="304">
        <f t="shared" ca="1" si="173"/>
        <v>-7.803110687610447</v>
      </c>
    </row>
    <row r="376" spans="1:34" x14ac:dyDescent="0.2">
      <c r="A376" s="347">
        <f t="shared" ca="1" si="151"/>
        <v>0.1</v>
      </c>
      <c r="B376" s="304">
        <f t="shared" ca="1" si="152"/>
        <v>28.200000000000134</v>
      </c>
      <c r="D376" s="306">
        <f t="shared" ca="1" si="153"/>
        <v>-0.72271199652849782</v>
      </c>
      <c r="E376" s="307">
        <f t="shared" ca="1" si="154"/>
        <v>-2.0026352516428148</v>
      </c>
      <c r="F376" s="304">
        <f t="shared" ca="1" si="155"/>
        <v>2.1290515684333924</v>
      </c>
      <c r="G376" s="306">
        <f t="shared" ca="1" si="156"/>
        <v>9.5328062512602081</v>
      </c>
      <c r="H376" s="307">
        <f t="shared" ca="1" si="157"/>
        <v>-103.96267988978897</v>
      </c>
      <c r="I376" s="304">
        <f t="shared" ca="1" si="158"/>
        <v>104.39881802439527</v>
      </c>
      <c r="J376" s="306">
        <f t="shared" ca="1" si="159"/>
        <v>657.12092081965739</v>
      </c>
      <c r="K376" s="307">
        <f t="shared" ca="1" si="160"/>
        <v>238.71265785799591</v>
      </c>
      <c r="L376" s="304">
        <f t="shared" ca="1" si="145"/>
        <v>699.13635122235132</v>
      </c>
      <c r="M376" s="306">
        <f t="shared" ca="1" si="161"/>
        <v>-1.4793575207369942</v>
      </c>
      <c r="N376" s="304">
        <f t="shared" ca="1" si="162"/>
        <v>-84.760942329166937</v>
      </c>
      <c r="P376" s="310">
        <f t="shared" ca="1" si="163"/>
        <v>23</v>
      </c>
      <c r="Q376" s="304">
        <f t="shared" ca="1" si="164"/>
        <v>0</v>
      </c>
      <c r="R376" s="306">
        <f t="shared" ca="1" si="165"/>
        <v>0</v>
      </c>
      <c r="S376" s="307">
        <f t="shared" ca="1" si="166"/>
        <v>5.0810000000000022</v>
      </c>
      <c r="T376" s="304">
        <f t="shared" ca="1" si="146"/>
        <v>49.844610000000024</v>
      </c>
      <c r="U376" s="311">
        <f t="shared" ca="1" si="147"/>
        <v>0</v>
      </c>
      <c r="V376" s="306">
        <f t="shared" ca="1" si="148"/>
        <v>1.1961026080739867</v>
      </c>
      <c r="W376" s="304">
        <f t="shared" ca="1" si="149"/>
        <v>40.027921488110607</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1.9274946878657975</v>
      </c>
      <c r="AH376" s="304">
        <f t="shared" ca="1" si="173"/>
        <v>-7.8407433922949341</v>
      </c>
    </row>
    <row r="377" spans="1:34" x14ac:dyDescent="0.2">
      <c r="A377" s="347">
        <f t="shared" ca="1" si="151"/>
        <v>0.1</v>
      </c>
      <c r="B377" s="304">
        <f t="shared" ca="1" si="152"/>
        <v>28.300000000000136</v>
      </c>
      <c r="D377" s="306">
        <f t="shared" ca="1" si="153"/>
        <v>-0.71934798093873498</v>
      </c>
      <c r="E377" s="307">
        <f t="shared" ca="1" si="154"/>
        <v>-1.9649497702407004</v>
      </c>
      <c r="F377" s="304">
        <f t="shared" ca="1" si="155"/>
        <v>2.0924839586600457</v>
      </c>
      <c r="G377" s="306">
        <f t="shared" ca="1" si="156"/>
        <v>9.4608714531663338</v>
      </c>
      <c r="H377" s="307">
        <f t="shared" ca="1" si="157"/>
        <v>-104.15917486681305</v>
      </c>
      <c r="I377" s="304">
        <f t="shared" ca="1" si="158"/>
        <v>104.58796201087712</v>
      </c>
      <c r="J377" s="306">
        <f t="shared" ca="1" si="159"/>
        <v>658.07060470487875</v>
      </c>
      <c r="K377" s="307">
        <f t="shared" ca="1" si="160"/>
        <v>228.3065651201658</v>
      </c>
      <c r="L377" s="304">
        <f t="shared" ca="1" si="145"/>
        <v>696.54921466728626</v>
      </c>
      <c r="M377" s="306">
        <f t="shared" ca="1" si="161"/>
        <v>-1.4802139915047123</v>
      </c>
      <c r="N377" s="304">
        <f t="shared" ca="1" si="162"/>
        <v>-84.810014489433513</v>
      </c>
      <c r="P377" s="310">
        <f t="shared" ca="1" si="163"/>
        <v>23</v>
      </c>
      <c r="Q377" s="304">
        <f t="shared" ca="1" si="164"/>
        <v>0</v>
      </c>
      <c r="R377" s="306">
        <f t="shared" ca="1" si="165"/>
        <v>0</v>
      </c>
      <c r="S377" s="307">
        <f t="shared" ca="1" si="166"/>
        <v>5.0810000000000022</v>
      </c>
      <c r="T377" s="304">
        <f t="shared" ca="1" si="146"/>
        <v>49.844610000000024</v>
      </c>
      <c r="U377" s="311">
        <f t="shared" ca="1" si="147"/>
        <v>0</v>
      </c>
      <c r="V377" s="306">
        <f t="shared" ca="1" si="148"/>
        <v>1.1973481012736431</v>
      </c>
      <c r="W377" s="304">
        <f t="shared" ca="1" si="149"/>
        <v>40.214925570019446</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1.8910562664358066</v>
      </c>
      <c r="AH377" s="304">
        <f t="shared" ca="1" si="173"/>
        <v>-7.8779613241705553</v>
      </c>
    </row>
    <row r="378" spans="1:34" x14ac:dyDescent="0.2">
      <c r="A378" s="347">
        <f t="shared" ca="1" si="151"/>
        <v>0.1</v>
      </c>
      <c r="B378" s="304">
        <f t="shared" ca="1" si="152"/>
        <v>28.400000000000137</v>
      </c>
      <c r="D378" s="306">
        <f t="shared" ca="1" si="153"/>
        <v>-0.71595794948010838</v>
      </c>
      <c r="E378" s="307">
        <f t="shared" ca="1" si="154"/>
        <v>-1.9276828555021286</v>
      </c>
      <c r="F378" s="304">
        <f t="shared" ca="1" si="155"/>
        <v>2.0563455392566206</v>
      </c>
      <c r="G378" s="306">
        <f t="shared" ca="1" si="156"/>
        <v>9.3892756582183221</v>
      </c>
      <c r="H378" s="307">
        <f t="shared" ca="1" si="157"/>
        <v>-104.35194315236326</v>
      </c>
      <c r="I378" s="304">
        <f t="shared" ca="1" si="158"/>
        <v>104.77350112056037</v>
      </c>
      <c r="J378" s="306">
        <f t="shared" ca="1" si="159"/>
        <v>659.01311206044795</v>
      </c>
      <c r="K378" s="307">
        <f t="shared" ca="1" si="160"/>
        <v>217.88100921920699</v>
      </c>
      <c r="L378" s="304">
        <f t="shared" ca="1" si="145"/>
        <v>694.09683477593865</v>
      </c>
      <c r="M378" s="306">
        <f t="shared" ca="1" si="161"/>
        <v>-1.4810609595861013</v>
      </c>
      <c r="N378" s="304">
        <f t="shared" ca="1" si="162"/>
        <v>-84.858542185879386</v>
      </c>
      <c r="P378" s="310">
        <f t="shared" ca="1" si="163"/>
        <v>23</v>
      </c>
      <c r="Q378" s="304">
        <f t="shared" ca="1" si="164"/>
        <v>0</v>
      </c>
      <c r="R378" s="306">
        <f t="shared" ca="1" si="165"/>
        <v>0</v>
      </c>
      <c r="S378" s="307">
        <f t="shared" ca="1" si="166"/>
        <v>5.0810000000000022</v>
      </c>
      <c r="T378" s="304">
        <f t="shared" ca="1" si="146"/>
        <v>49.844610000000024</v>
      </c>
      <c r="U378" s="311">
        <f t="shared" ca="1" si="147"/>
        <v>0</v>
      </c>
      <c r="V378" s="306">
        <f t="shared" ca="1" si="148"/>
        <v>1.1985972097004804</v>
      </c>
      <c r="W378" s="304">
        <f t="shared" ca="1" si="149"/>
        <v>40.39983710029702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1.8550152979166246</v>
      </c>
      <c r="AH378" s="304">
        <f t="shared" ca="1" si="173"/>
        <v>-7.9147659063214775</v>
      </c>
    </row>
    <row r="379" spans="1:34" x14ac:dyDescent="0.2">
      <c r="A379" s="347">
        <f t="shared" ca="1" si="151"/>
        <v>0.1</v>
      </c>
      <c r="B379" s="304">
        <f t="shared" ca="1" si="152"/>
        <v>28.500000000000139</v>
      </c>
      <c r="D379" s="306">
        <f t="shared" ca="1" si="153"/>
        <v>-0.71254295759879516</v>
      </c>
      <c r="E379" s="307">
        <f t="shared" ca="1" si="154"/>
        <v>-1.8908329724685453</v>
      </c>
      <c r="F379" s="304">
        <f t="shared" ca="1" si="155"/>
        <v>2.0206352457081098</v>
      </c>
      <c r="G379" s="306">
        <f t="shared" ca="1" si="156"/>
        <v>9.3180213624584418</v>
      </c>
      <c r="H379" s="307">
        <f t="shared" ca="1" si="157"/>
        <v>-104.54102644961011</v>
      </c>
      <c r="I379" s="304">
        <f t="shared" ca="1" si="158"/>
        <v>104.95547500368579</v>
      </c>
      <c r="J379" s="306">
        <f t="shared" ca="1" si="159"/>
        <v>659.94847691148175</v>
      </c>
      <c r="K379" s="307">
        <f t="shared" ca="1" si="160"/>
        <v>207.43636073910832</v>
      </c>
      <c r="L379" s="304">
        <f t="shared" ca="1" si="145"/>
        <v>691.78163891105839</v>
      </c>
      <c r="M379" s="306">
        <f t="shared" ca="1" si="161"/>
        <v>-1.4818985748689377</v>
      </c>
      <c r="N379" s="304">
        <f t="shared" ca="1" si="162"/>
        <v>-84.906534006441575</v>
      </c>
      <c r="P379" s="310">
        <f t="shared" ca="1" si="163"/>
        <v>23</v>
      </c>
      <c r="Q379" s="304">
        <f t="shared" ca="1" si="164"/>
        <v>0</v>
      </c>
      <c r="R379" s="306">
        <f t="shared" ca="1" si="165"/>
        <v>0</v>
      </c>
      <c r="S379" s="307">
        <f t="shared" ca="1" si="166"/>
        <v>5.0810000000000022</v>
      </c>
      <c r="T379" s="304">
        <f t="shared" ca="1" si="146"/>
        <v>49.844610000000024</v>
      </c>
      <c r="U379" s="311">
        <f t="shared" ca="1" si="147"/>
        <v>0</v>
      </c>
      <c r="V379" s="306">
        <f t="shared" ca="1" si="148"/>
        <v>1.1998498980900798</v>
      </c>
      <c r="W379" s="304">
        <f t="shared" ca="1" si="149"/>
        <v>40.58266418957276</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1.8193706478042619</v>
      </c>
      <c r="AH379" s="304">
        <f t="shared" ca="1" si="173"/>
        <v>-7.9511586499305258</v>
      </c>
    </row>
    <row r="380" spans="1:34" x14ac:dyDescent="0.2">
      <c r="A380" s="347">
        <f t="shared" ca="1" si="151"/>
        <v>0.1</v>
      </c>
      <c r="B380" s="304">
        <f t="shared" ca="1" si="152"/>
        <v>28.60000000000014</v>
      </c>
      <c r="D380" s="306">
        <f t="shared" ca="1" si="153"/>
        <v>-0.70910404502324398</v>
      </c>
      <c r="E380" s="307">
        <f t="shared" ca="1" si="154"/>
        <v>-1.8543985002045495</v>
      </c>
      <c r="F380" s="304">
        <f t="shared" ca="1" si="155"/>
        <v>1.9853519446761094</v>
      </c>
      <c r="G380" s="306">
        <f t="shared" ca="1" si="156"/>
        <v>9.2471109579561173</v>
      </c>
      <c r="H380" s="307">
        <f t="shared" ca="1" si="157"/>
        <v>-104.72646629963057</v>
      </c>
      <c r="I380" s="304">
        <f t="shared" ca="1" si="158"/>
        <v>105.13392318693531</v>
      </c>
      <c r="J380" s="306">
        <f t="shared" ca="1" si="159"/>
        <v>660.87673352750244</v>
      </c>
      <c r="K380" s="307">
        <f t="shared" ca="1" si="160"/>
        <v>196.97298610164628</v>
      </c>
      <c r="L380" s="304">
        <f t="shared" ca="1" si="145"/>
        <v>689.60598472735194</v>
      </c>
      <c r="M380" s="306">
        <f t="shared" ca="1" si="161"/>
        <v>-1.4827269838325909</v>
      </c>
      <c r="N380" s="304">
        <f t="shared" ca="1" si="162"/>
        <v>-84.953998343769712</v>
      </c>
      <c r="P380" s="310">
        <f t="shared" ca="1" si="163"/>
        <v>23</v>
      </c>
      <c r="Q380" s="304">
        <f t="shared" ca="1" si="164"/>
        <v>0</v>
      </c>
      <c r="R380" s="306">
        <f t="shared" ca="1" si="165"/>
        <v>0</v>
      </c>
      <c r="S380" s="307">
        <f t="shared" ca="1" si="166"/>
        <v>5.0810000000000022</v>
      </c>
      <c r="T380" s="304">
        <f t="shared" ca="1" si="146"/>
        <v>49.844610000000024</v>
      </c>
      <c r="U380" s="311">
        <f t="shared" ca="1" si="147"/>
        <v>0</v>
      </c>
      <c r="V380" s="306">
        <f t="shared" ca="1" si="148"/>
        <v>1.2011061315336156</v>
      </c>
      <c r="W380" s="304">
        <f t="shared" ca="1" si="149"/>
        <v>40.763415365685084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1.7841210857431982</v>
      </c>
      <c r="AH380" s="304">
        <f t="shared" ca="1" si="173"/>
        <v>-7.9871411512640709</v>
      </c>
    </row>
    <row r="381" spans="1:34" x14ac:dyDescent="0.2">
      <c r="A381" s="347">
        <f t="shared" ca="1" si="151"/>
        <v>0.1</v>
      </c>
      <c r="B381" s="304">
        <f t="shared" ca="1" si="152"/>
        <v>28.700000000000141</v>
      </c>
      <c r="D381" s="306">
        <f t="shared" ca="1" si="153"/>
        <v>-0.70564223573554741</v>
      </c>
      <c r="E381" s="307">
        <f t="shared" ca="1" si="154"/>
        <v>-1.8183777348024046</v>
      </c>
      <c r="F381" s="304">
        <f t="shared" ca="1" si="155"/>
        <v>1.950494437643693</v>
      </c>
      <c r="G381" s="306">
        <f t="shared" ca="1" si="156"/>
        <v>9.176546734382562</v>
      </c>
      <c r="H381" s="307">
        <f t="shared" ca="1" si="157"/>
        <v>-104.90830407311081</v>
      </c>
      <c r="I381" s="304">
        <f t="shared" ca="1" si="158"/>
        <v>105.30888506419858</v>
      </c>
      <c r="J381" s="306">
        <f t="shared" ca="1" si="159"/>
        <v>661.79791641211932</v>
      </c>
      <c r="K381" s="307">
        <f t="shared" ca="1" si="160"/>
        <v>186.49124758300923</v>
      </c>
      <c r="L381" s="304">
        <f t="shared" ca="1" si="145"/>
        <v>687.57215446270777</v>
      </c>
      <c r="M381" s="306">
        <f t="shared" ca="1" si="161"/>
        <v>-1.4835463296463633</v>
      </c>
      <c r="N381" s="304">
        <f t="shared" ca="1" si="162"/>
        <v>-85.000943400860578</v>
      </c>
      <c r="P381" s="310">
        <f t="shared" ca="1" si="163"/>
        <v>23</v>
      </c>
      <c r="Q381" s="304">
        <f t="shared" ca="1" si="164"/>
        <v>0</v>
      </c>
      <c r="R381" s="306">
        <f t="shared" ca="1" si="165"/>
        <v>0</v>
      </c>
      <c r="S381" s="307">
        <f t="shared" ca="1" si="166"/>
        <v>5.0810000000000022</v>
      </c>
      <c r="T381" s="304">
        <f t="shared" ca="1" si="146"/>
        <v>49.844610000000024</v>
      </c>
      <c r="U381" s="311">
        <f t="shared" ca="1" si="147"/>
        <v>0</v>
      </c>
      <c r="V381" s="306">
        <f t="shared" ca="1" si="148"/>
        <v>1.2023658754770927</v>
      </c>
      <c r="W381" s="304">
        <f t="shared" ca="1" si="149"/>
        <v>40.942099558803953</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1.7492652888670026</v>
      </c>
      <c r="AH381" s="304">
        <f t="shared" ca="1" si="173"/>
        <v>-8.0227150887000729</v>
      </c>
    </row>
    <row r="382" spans="1:34" x14ac:dyDescent="0.2">
      <c r="A382" s="347">
        <f t="shared" ca="1" si="151"/>
        <v>0.1</v>
      </c>
      <c r="B382" s="304">
        <f t="shared" ca="1" si="152"/>
        <v>28.800000000000143</v>
      </c>
      <c r="D382" s="306">
        <f t="shared" ca="1" si="153"/>
        <v>-0.70215853795306793</v>
      </c>
      <c r="E382" s="307">
        <f t="shared" ca="1" si="154"/>
        <v>-1.7827688923422045</v>
      </c>
      <c r="F382" s="304">
        <f t="shared" ca="1" si="155"/>
        <v>1.9160614645473772</v>
      </c>
      <c r="G382" s="306">
        <f t="shared" ca="1" si="156"/>
        <v>9.1063308805872545</v>
      </c>
      <c r="H382" s="307">
        <f t="shared" ca="1" si="157"/>
        <v>-105.08658096234504</v>
      </c>
      <c r="I382" s="304">
        <f t="shared" ca="1" si="158"/>
        <v>105.48039988766746</v>
      </c>
      <c r="J382" s="306">
        <f t="shared" ca="1" si="159"/>
        <v>662.71206029286782</v>
      </c>
      <c r="K382" s="307">
        <f t="shared" ca="1" si="160"/>
        <v>175.99150333123643</v>
      </c>
      <c r="L382" s="304">
        <f t="shared" ca="1" si="145"/>
        <v>685.68234927144385</v>
      </c>
      <c r="M382" s="306">
        <f t="shared" ca="1" si="161"/>
        <v>-1.4843567522645014</v>
      </c>
      <c r="N382" s="304">
        <f t="shared" ca="1" si="162"/>
        <v>-85.047377196501827</v>
      </c>
      <c r="P382" s="310">
        <f t="shared" ca="1" si="163"/>
        <v>23</v>
      </c>
      <c r="Q382" s="304">
        <f t="shared" ca="1" si="164"/>
        <v>0</v>
      </c>
      <c r="R382" s="306">
        <f t="shared" ca="1" si="165"/>
        <v>0</v>
      </c>
      <c r="S382" s="307">
        <f t="shared" ca="1" si="166"/>
        <v>5.0810000000000022</v>
      </c>
      <c r="T382" s="304">
        <f t="shared" ca="1" si="146"/>
        <v>49.844610000000024</v>
      </c>
      <c r="U382" s="311">
        <f t="shared" ca="1" si="147"/>
        <v>0</v>
      </c>
      <c r="V382" s="306">
        <f t="shared" ca="1" si="148"/>
        <v>1.2036290957205085</v>
      </c>
      <c r="W382" s="304">
        <f t="shared" ca="1" si="149"/>
        <v>41.118726086780441</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1.7148018450803928</v>
      </c>
      <c r="AH382" s="304">
        <f t="shared" ca="1" si="173"/>
        <v>-8.0578822198000264</v>
      </c>
    </row>
    <row r="383" spans="1:34" x14ac:dyDescent="0.2">
      <c r="A383" s="347">
        <f t="shared" ca="1" si="151"/>
        <v>0.1</v>
      </c>
      <c r="B383" s="304">
        <f t="shared" ca="1" si="152"/>
        <v>28.900000000000144</v>
      </c>
      <c r="D383" s="306">
        <f t="shared" ca="1" si="153"/>
        <v>-0.69865394411994464</v>
      </c>
      <c r="E383" s="307">
        <f t="shared" ca="1" si="154"/>
        <v>-1.7475701118069296</v>
      </c>
      <c r="F383" s="304">
        <f t="shared" ca="1" si="155"/>
        <v>1.8820517073968077</v>
      </c>
      <c r="G383" s="306">
        <f t="shared" ca="1" si="156"/>
        <v>9.0364654861752598</v>
      </c>
      <c r="H383" s="307">
        <f t="shared" ca="1" si="157"/>
        <v>-105.26133797352573</v>
      </c>
      <c r="I383" s="304">
        <f t="shared" ca="1" si="158"/>
        <v>105.64850675925167</v>
      </c>
      <c r="J383" s="306">
        <f t="shared" ca="1" si="159"/>
        <v>663.61920011120594</v>
      </c>
      <c r="K383" s="307">
        <f t="shared" ca="1" si="160"/>
        <v>165.4741073844429</v>
      </c>
      <c r="L383" s="304">
        <f t="shared" ca="1" si="145"/>
        <v>683.93868363393142</v>
      </c>
      <c r="M383" s="306">
        <f t="shared" ca="1" si="161"/>
        <v>-1.4851583885180024</v>
      </c>
      <c r="N383" s="304">
        <f t="shared" ca="1" si="162"/>
        <v>-85.093307570532119</v>
      </c>
      <c r="P383" s="310">
        <f t="shared" ca="1" si="163"/>
        <v>23</v>
      </c>
      <c r="Q383" s="304">
        <f t="shared" ca="1" si="164"/>
        <v>0</v>
      </c>
      <c r="R383" s="306">
        <f t="shared" ca="1" si="165"/>
        <v>0</v>
      </c>
      <c r="S383" s="307">
        <f t="shared" ca="1" si="166"/>
        <v>5.0810000000000022</v>
      </c>
      <c r="T383" s="304">
        <f t="shared" ca="1" si="146"/>
        <v>49.844610000000024</v>
      </c>
      <c r="U383" s="311">
        <f t="shared" ca="1" si="147"/>
        <v>0</v>
      </c>
      <c r="V383" s="306">
        <f t="shared" ca="1" si="148"/>
        <v>1.204895758416936</v>
      </c>
      <c r="W383" s="304">
        <f t="shared" ca="1" si="149"/>
        <v>41.293304640725964</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1.6807292562825928</v>
      </c>
      <c r="AH383" s="304">
        <f t="shared" ca="1" si="173"/>
        <v>-8.0926443784255895</v>
      </c>
    </row>
    <row r="384" spans="1:34" x14ac:dyDescent="0.2">
      <c r="A384" s="347">
        <f t="shared" ca="1" si="151"/>
        <v>0.1</v>
      </c>
      <c r="B384" s="304">
        <f t="shared" ca="1" si="152"/>
        <v>29.000000000000146</v>
      </c>
      <c r="D384" s="306">
        <f t="shared" ca="1" si="153"/>
        <v>-0.6951294309081506</v>
      </c>
      <c r="E384" s="307">
        <f t="shared" ca="1" si="154"/>
        <v>-1.7127794579518518</v>
      </c>
      <c r="F384" s="304">
        <f t="shared" ca="1" si="155"/>
        <v>1.8484637938830526</v>
      </c>
      <c r="G384" s="306">
        <f t="shared" ca="1" si="156"/>
        <v>8.9669525430844441</v>
      </c>
      <c r="H384" s="307">
        <f t="shared" ca="1" si="157"/>
        <v>-105.43261591932091</v>
      </c>
      <c r="I384" s="304">
        <f t="shared" ca="1" si="158"/>
        <v>105.81324462231072</v>
      </c>
      <c r="J384" s="306">
        <f t="shared" ca="1" si="159"/>
        <v>664.5193710126689</v>
      </c>
      <c r="K384" s="307">
        <f t="shared" ca="1" si="160"/>
        <v>154.93940968980058</v>
      </c>
      <c r="L384" s="304">
        <f t="shared" ca="1" si="145"/>
        <v>682.34317987805593</v>
      </c>
      <c r="M384" s="306">
        <f t="shared" ca="1" si="161"/>
        <v>-1.4859513722033457</v>
      </c>
      <c r="N384" s="304">
        <f t="shared" ca="1" si="162"/>
        <v>-85.138742188925022</v>
      </c>
      <c r="P384" s="310">
        <f t="shared" ca="1" si="163"/>
        <v>23</v>
      </c>
      <c r="Q384" s="304">
        <f t="shared" ca="1" si="164"/>
        <v>0</v>
      </c>
      <c r="R384" s="306">
        <f t="shared" ca="1" si="165"/>
        <v>0</v>
      </c>
      <c r="S384" s="307">
        <f t="shared" ca="1" si="166"/>
        <v>5.0810000000000022</v>
      </c>
      <c r="T384" s="304">
        <f t="shared" ca="1" si="146"/>
        <v>49.844610000000024</v>
      </c>
      <c r="U384" s="311">
        <f t="shared" ca="1" si="147"/>
        <v>0</v>
      </c>
      <c r="V384" s="306">
        <f t="shared" ca="1" si="148"/>
        <v>1.2061658300715354</v>
      </c>
      <c r="W384" s="304">
        <f t="shared" ca="1" si="149"/>
        <v>41.46584527082458</v>
      </c>
      <c r="Y384" s="314" t="str">
        <f t="shared" ca="1" si="167"/>
        <v/>
      </c>
      <c r="Z384" s="315" t="str">
        <f t="shared" ca="1" si="168"/>
        <v/>
      </c>
      <c r="AA384" s="316" t="str">
        <f t="shared" ca="1" si="169"/>
        <v/>
      </c>
      <c r="AC384" s="310">
        <f t="shared" ca="1" si="170"/>
        <v>29.000000000000146</v>
      </c>
      <c r="AD384" s="323">
        <f t="shared" ca="1" si="171"/>
        <v>664.5193710126689</v>
      </c>
      <c r="AE384" s="324" t="e">
        <f t="shared" ca="1" si="150"/>
        <v>#N/A</v>
      </c>
      <c r="AG384" s="306">
        <f t="shared" ca="1" si="172"/>
        <v>1.6470459415321361</v>
      </c>
      <c r="AH384" s="304">
        <f t="shared" ca="1" si="173"/>
        <v>-8.1270034719004034</v>
      </c>
    </row>
    <row r="385" spans="1:34" x14ac:dyDescent="0.2">
      <c r="A385" s="347">
        <f t="shared" ca="1" si="151"/>
        <v>0.1</v>
      </c>
      <c r="B385" s="304">
        <f t="shared" ca="1" si="152"/>
        <v>29.100000000000147</v>
      </c>
      <c r="D385" s="306">
        <f t="shared" ca="1" si="153"/>
        <v>-0.69158595922773014</v>
      </c>
      <c r="E385" s="307">
        <f t="shared" ca="1" si="154"/>
        <v>-1.678394924127609</v>
      </c>
      <c r="F385" s="304">
        <f t="shared" ca="1" si="155"/>
        <v>1.8152963009763068</v>
      </c>
      <c r="G385" s="306">
        <f t="shared" ca="1" si="156"/>
        <v>8.8977939471616718</v>
      </c>
      <c r="H385" s="307">
        <f t="shared" ca="1" si="157"/>
        <v>-105.60045541173368</v>
      </c>
      <c r="I385" s="304">
        <f t="shared" ca="1" si="158"/>
        <v>105.97465225369555</v>
      </c>
      <c r="J385" s="306">
        <f t="shared" ca="1" si="159"/>
        <v>665.41260833718115</v>
      </c>
      <c r="K385" s="307">
        <f t="shared" ca="1" si="160"/>
        <v>144.38775612324787</v>
      </c>
      <c r="L385" s="304">
        <f t="shared" ca="1" si="145"/>
        <v>680.89776284872414</v>
      </c>
      <c r="M385" s="306">
        <f t="shared" ca="1" si="161"/>
        <v>-1.4867358341682628</v>
      </c>
      <c r="N385" s="304">
        <f t="shared" ca="1" si="162"/>
        <v>-85.183688548703316</v>
      </c>
      <c r="P385" s="310">
        <f t="shared" ca="1" si="163"/>
        <v>23</v>
      </c>
      <c r="Q385" s="304">
        <f t="shared" ca="1" si="164"/>
        <v>0</v>
      </c>
      <c r="R385" s="306">
        <f t="shared" ca="1" si="165"/>
        <v>0</v>
      </c>
      <c r="S385" s="307">
        <f t="shared" ca="1" si="166"/>
        <v>5.0810000000000022</v>
      </c>
      <c r="T385" s="304">
        <f t="shared" ca="1" si="146"/>
        <v>49.844610000000024</v>
      </c>
      <c r="U385" s="311">
        <f t="shared" ca="1" si="147"/>
        <v>0</v>
      </c>
      <c r="V385" s="306">
        <f t="shared" ca="1" si="148"/>
        <v>1.2074392775404938</v>
      </c>
      <c r="W385" s="304">
        <f t="shared" ca="1" si="149"/>
        <v>41.636358372380485</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1.6137502401530295</v>
      </c>
      <c r="AH385" s="304">
        <f t="shared" ca="1" si="173"/>
        <v>-8.1609614782177839</v>
      </c>
    </row>
    <row r="386" spans="1:34" x14ac:dyDescent="0.2">
      <c r="A386" s="347">
        <f t="shared" ca="1" si="151"/>
        <v>0.1</v>
      </c>
      <c r="B386" s="304">
        <f t="shared" ca="1" si="152"/>
        <v>29.200000000000149</v>
      </c>
      <c r="D386" s="306">
        <f t="shared" ca="1" si="153"/>
        <v>-0.68802447424589375</v>
      </c>
      <c r="E386" s="307">
        <f t="shared" ca="1" si="154"/>
        <v>-1.6444144350564951</v>
      </c>
      <c r="F386" s="304">
        <f t="shared" ca="1" si="155"/>
        <v>1.782547758514063</v>
      </c>
      <c r="G386" s="306">
        <f t="shared" ca="1" si="156"/>
        <v>8.8289914997370822</v>
      </c>
      <c r="H386" s="307">
        <f t="shared" ca="1" si="157"/>
        <v>-105.76489685523933</v>
      </c>
      <c r="I386" s="304">
        <f t="shared" ca="1" si="158"/>
        <v>106.13276825609442</v>
      </c>
      <c r="J386" s="306">
        <f t="shared" ca="1" si="159"/>
        <v>666.29894760952607</v>
      </c>
      <c r="K386" s="307">
        <f t="shared" ca="1" si="160"/>
        <v>133.81948850989923</v>
      </c>
      <c r="L386" s="304">
        <f t="shared" ca="1" si="145"/>
        <v>679.60425476199975</v>
      </c>
      <c r="M386" s="306">
        <f t="shared" ca="1" si="161"/>
        <v>-1.4875119023946604</v>
      </c>
      <c r="N386" s="304">
        <f t="shared" ca="1" si="162"/>
        <v>-85.228153982690088</v>
      </c>
      <c r="P386" s="310">
        <f t="shared" ca="1" si="163"/>
        <v>23</v>
      </c>
      <c r="Q386" s="304">
        <f t="shared" ca="1" si="164"/>
        <v>0</v>
      </c>
      <c r="R386" s="306">
        <f t="shared" ca="1" si="165"/>
        <v>0</v>
      </c>
      <c r="S386" s="307">
        <f t="shared" ca="1" si="166"/>
        <v>5.0810000000000022</v>
      </c>
      <c r="T386" s="304">
        <f t="shared" ca="1" si="146"/>
        <v>49.844610000000024</v>
      </c>
      <c r="U386" s="311">
        <f t="shared" ca="1" si="147"/>
        <v>0</v>
      </c>
      <c r="V386" s="306">
        <f t="shared" ca="1" si="148"/>
        <v>1.2087160680298958</v>
      </c>
      <c r="W386" s="304">
        <f t="shared" ca="1" si="149"/>
        <v>41.804854672103112</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1.5808404147823794</v>
      </c>
      <c r="AH386" s="304">
        <f t="shared" ca="1" si="173"/>
        <v>-8.194520443294719</v>
      </c>
    </row>
    <row r="387" spans="1:34" x14ac:dyDescent="0.2">
      <c r="A387" s="347">
        <f t="shared" ca="1" si="151"/>
        <v>0.1</v>
      </c>
      <c r="B387" s="304">
        <f t="shared" ca="1" si="152"/>
        <v>29.30000000000015</v>
      </c>
      <c r="D387" s="306">
        <f t="shared" ca="1" si="153"/>
        <v>-0.68444590541463757</v>
      </c>
      <c r="E387" s="307">
        <f t="shared" ca="1" si="154"/>
        <v>-1.610835849561548</v>
      </c>
      <c r="F387" s="304">
        <f t="shared" ca="1" si="155"/>
        <v>1.7502166527808884</v>
      </c>
      <c r="G387" s="306">
        <f t="shared" ca="1" si="156"/>
        <v>8.7605469091956181</v>
      </c>
      <c r="H387" s="307">
        <f t="shared" ca="1" si="157"/>
        <v>-105.92598044019549</v>
      </c>
      <c r="I387" s="304">
        <f t="shared" ca="1" si="158"/>
        <v>106.28763105067728</v>
      </c>
      <c r="J387" s="306">
        <f t="shared" ca="1" si="159"/>
        <v>667.17842452997274</v>
      </c>
      <c r="K387" s="307">
        <f t="shared" ca="1" si="160"/>
        <v>123.23494464512748</v>
      </c>
      <c r="L387" s="304">
        <f t="shared" ca="1" si="145"/>
        <v>678.46437028040327</v>
      </c>
      <c r="M387" s="306">
        <f t="shared" ca="1" si="161"/>
        <v>-1.4882797020788061</v>
      </c>
      <c r="N387" s="304">
        <f t="shared" ca="1" si="162"/>
        <v>-85.272145664103121</v>
      </c>
      <c r="P387" s="310">
        <f t="shared" ca="1" si="163"/>
        <v>23</v>
      </c>
      <c r="Q387" s="304">
        <f t="shared" ca="1" si="164"/>
        <v>0</v>
      </c>
      <c r="R387" s="306">
        <f t="shared" ca="1" si="165"/>
        <v>0</v>
      </c>
      <c r="S387" s="307">
        <f t="shared" ca="1" si="166"/>
        <v>5.0810000000000022</v>
      </c>
      <c r="T387" s="304">
        <f t="shared" ca="1" si="146"/>
        <v>49.844610000000024</v>
      </c>
      <c r="U387" s="311">
        <f t="shared" ca="1" si="147"/>
        <v>0</v>
      </c>
      <c r="V387" s="306">
        <f t="shared" ca="1" si="148"/>
        <v>1.2099961690945271</v>
      </c>
      <c r="W387" s="304">
        <f t="shared" ca="1" si="149"/>
        <v>41.971345214631725</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1.5483146543596078</v>
      </c>
      <c r="AH387" s="304">
        <f t="shared" ca="1" si="173"/>
        <v>-8.2276824782726017</v>
      </c>
    </row>
    <row r="388" spans="1:34" x14ac:dyDescent="0.2">
      <c r="A388" s="347">
        <f t="shared" ca="1" si="151"/>
        <v>0.1</v>
      </c>
      <c r="B388" s="304">
        <f t="shared" ca="1" si="152"/>
        <v>29.400000000000151</v>
      </c>
      <c r="D388" s="306">
        <f t="shared" ca="1" si="153"/>
        <v>-0.68085116650654187</v>
      </c>
      <c r="E388" s="307">
        <f t="shared" ca="1" si="154"/>
        <v>-1.5776569632479607</v>
      </c>
      <c r="F388" s="304">
        <f t="shared" ca="1" si="155"/>
        <v>1.7183014300809085</v>
      </c>
      <c r="G388" s="306">
        <f t="shared" ca="1" si="156"/>
        <v>8.6924617925449645</v>
      </c>
      <c r="H388" s="307">
        <f t="shared" ca="1" si="157"/>
        <v>-106.08374613652029</v>
      </c>
      <c r="I388" s="304">
        <f t="shared" ca="1" si="158"/>
        <v>106.43927887003245</v>
      </c>
      <c r="J388" s="306">
        <f t="shared" ca="1" si="159"/>
        <v>668.0510749650598</v>
      </c>
      <c r="K388" s="307">
        <f t="shared" ca="1" si="160"/>
        <v>112.6344583162917</v>
      </c>
      <c r="L388" s="304">
        <f t="shared" ref="L388:L451" ca="1" si="174">SQRT(pos_x^2+pos_z^2)</f>
        <v>677.47971184543701</v>
      </c>
      <c r="M388" s="306">
        <f t="shared" ca="1" si="161"/>
        <v>-1.4890393557088801</v>
      </c>
      <c r="N388" s="304">
        <f t="shared" ca="1" si="162"/>
        <v>-85.315670610998154</v>
      </c>
      <c r="P388" s="310">
        <f t="shared" ca="1" si="163"/>
        <v>23</v>
      </c>
      <c r="Q388" s="304">
        <f t="shared" ca="1" si="164"/>
        <v>0</v>
      </c>
      <c r="R388" s="306">
        <f t="shared" ca="1" si="165"/>
        <v>0</v>
      </c>
      <c r="S388" s="307">
        <f t="shared" ca="1" si="166"/>
        <v>5.0810000000000022</v>
      </c>
      <c r="T388" s="304">
        <f t="shared" ref="T388:T451" ca="1" si="175">m*g</f>
        <v>49.844610000000024</v>
      </c>
      <c r="U388" s="311">
        <f t="shared" ref="U388:U451" ca="1" si="176">IF(pos_xz&lt;L_rampe,Poids*COS(Beta),0)</f>
        <v>0</v>
      </c>
      <c r="V388" s="306">
        <f t="shared" ref="V388:V451" ca="1" si="177">Rho_moyen*(20000-Alt_rampe-pos_z)/(20000+Alt_rampe+pos_z)</f>
        <v>1.211279548636613</v>
      </c>
      <c r="W388" s="304">
        <f t="shared" ref="W388:W451" ca="1" si="178">1/2*Rho*Sref*Cx*vit_xz^2</f>
        <v>42.135841349300868</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1.5161710770573595</v>
      </c>
      <c r="AH388" s="304">
        <f t="shared" ca="1" si="173"/>
        <v>-8.2604497568651265</v>
      </c>
    </row>
    <row r="389" spans="1:34" x14ac:dyDescent="0.2">
      <c r="A389" s="347">
        <f t="shared" ref="A389:A452" ca="1" si="180">IF(B388+0.01&lt;=T_ini+ROUNDUP(Temps_fin_propu,0), 0.01, IF(K388&gt;0, 0.1, 0.0001))</f>
        <v>0.1</v>
      </c>
      <c r="B389" s="304">
        <f t="shared" ref="B389:B452" ca="1" si="181">B388+pas</f>
        <v>29.500000000000153</v>
      </c>
      <c r="D389" s="306">
        <f t="shared" ref="D389:D452" ca="1" si="182">IF(AND(L388&lt;L_rampe,Poussee&lt;Poids*SIN(M388)),0,(-W388+Poussee)/m*COS(M388)-U388/m*SIN(M388))</f>
        <v>-0.67724115565842968</v>
      </c>
      <c r="E389" s="307">
        <f t="shared" ref="E389:E452" ca="1" si="183">IF(AND(L388&lt;L_rampe,Poussee&lt;Poids*SIN(M388)),0,(-W388+Poussee)/m*SIN(M388)+U388/m*COS(M388)-Poids/m)</f>
        <v>-1.5448755111366435</v>
      </c>
      <c r="F389" s="304">
        <f t="shared" ref="F389:F452" ca="1" si="184">SQRT(acc_x^2+acc_z^2)</f>
        <v>1.6868005003044289</v>
      </c>
      <c r="G389" s="306">
        <f t="shared" ref="G389:G452" ca="1" si="185">G388+acc_x*pas</f>
        <v>8.6247376769791213</v>
      </c>
      <c r="H389" s="307">
        <f t="shared" ref="H389:H452" ca="1" si="186">H388+acc_z*pas</f>
        <v>-106.23823368763395</v>
      </c>
      <c r="I389" s="304">
        <f t="shared" ref="I389:I452" ca="1" si="187">SQRT(vit_x^2+vit_z^2)</f>
        <v>106.5877497513904</v>
      </c>
      <c r="J389" s="306">
        <f t="shared" ref="J389:J452" ca="1" si="188">J388+0.5*(vit_x+G388)*pas*(K388&gt;=0)</f>
        <v>668.91693493853597</v>
      </c>
      <c r="K389" s="307">
        <f t="shared" ref="K389:K452" ca="1" si="189">K388+0.5*(vit_z+H388)*pas</f>
        <v>102.01835932508399</v>
      </c>
      <c r="L389" s="304">
        <f t="shared" ca="1" si="174"/>
        <v>676.6517653024689</v>
      </c>
      <c r="M389" s="306">
        <f t="shared" ref="M389:M452" ca="1" si="190">IF(AND(L388&gt;L_rampe,G389&gt;0),ATAN2(G389,H389),$M$4)</f>
        <v>-1.4897909831399885</v>
      </c>
      <c r="N389" s="304">
        <f t="shared" ref="N389:N452" ca="1" si="191">DEGREES(Beta)</f>
        <v>-85.358735690566931</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5.0810000000000022</v>
      </c>
      <c r="T389" s="304">
        <f t="shared" ca="1" si="175"/>
        <v>49.844610000000024</v>
      </c>
      <c r="U389" s="311">
        <f t="shared" ca="1" si="176"/>
        <v>0</v>
      </c>
      <c r="V389" s="306">
        <f t="shared" ca="1" si="177"/>
        <v>1.2125661749044963</v>
      </c>
      <c r="W389" s="304">
        <f t="shared" ca="1" si="178"/>
        <v>42.298354717148406</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1.4844077331543328</v>
      </c>
      <c r="AH389" s="304">
        <f t="shared" ref="AH389:AH452" ca="1" si="202">IF(AND(L388&lt;L_rampe,Poussee&lt;Poids*SIN(M388)), g*SIN(M388), (-W388+Poussee)/m)</f>
        <v>-8.2928245127535618</v>
      </c>
    </row>
    <row r="390" spans="1:34" x14ac:dyDescent="0.2">
      <c r="A390" s="347">
        <f t="shared" ca="1" si="180"/>
        <v>0.1</v>
      </c>
      <c r="B390" s="304">
        <f t="shared" ca="1" si="181"/>
        <v>29.600000000000154</v>
      </c>
      <c r="D390" s="306">
        <f t="shared" ca="1" si="182"/>
        <v>-0.67361675542259591</v>
      </c>
      <c r="E390" s="307">
        <f t="shared" ca="1" si="183"/>
        <v>-1.5124891702494985</v>
      </c>
      <c r="F390" s="304">
        <f t="shared" ca="1" si="184"/>
        <v>1.6557122404898992</v>
      </c>
      <c r="G390" s="306">
        <f t="shared" ca="1" si="185"/>
        <v>8.5573760014368609</v>
      </c>
      <c r="H390" s="307">
        <f t="shared" ca="1" si="186"/>
        <v>-106.38948260465889</v>
      </c>
      <c r="I390" s="304">
        <f t="shared" ca="1" si="187"/>
        <v>106.73308153012816</v>
      </c>
      <c r="J390" s="306">
        <f t="shared" ca="1" si="188"/>
        <v>669.77604062245678</v>
      </c>
      <c r="K390" s="307">
        <f t="shared" ca="1" si="189"/>
        <v>91.386973510469346</v>
      </c>
      <c r="L390" s="304">
        <f t="shared" ca="1" si="174"/>
        <v>675.98189585172918</v>
      </c>
      <c r="M390" s="306">
        <f t="shared" ca="1" si="190"/>
        <v>-1.4905347016667392</v>
      </c>
      <c r="N390" s="304">
        <f t="shared" ca="1" si="191"/>
        <v>-85.401347623295422</v>
      </c>
      <c r="P390" s="310">
        <f t="shared" ca="1" si="192"/>
        <v>23</v>
      </c>
      <c r="Q390" s="304">
        <f t="shared" ca="1" si="193"/>
        <v>0</v>
      </c>
      <c r="R390" s="306">
        <f t="shared" ca="1" si="194"/>
        <v>0</v>
      </c>
      <c r="S390" s="307">
        <f t="shared" ca="1" si="195"/>
        <v>5.0810000000000022</v>
      </c>
      <c r="T390" s="304">
        <f t="shared" ca="1" si="175"/>
        <v>49.844610000000024</v>
      </c>
      <c r="U390" s="311">
        <f t="shared" ca="1" si="176"/>
        <v>0</v>
      </c>
      <c r="V390" s="306">
        <f t="shared" ca="1" si="177"/>
        <v>1.2138560164912531</v>
      </c>
      <c r="W390" s="304">
        <f t="shared" ca="1" si="178"/>
        <v>42.458897238166657</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1.453022607850146</v>
      </c>
      <c r="AH390" s="304">
        <f t="shared" ca="1" si="202"/>
        <v>-8.3248090370297945</v>
      </c>
    </row>
    <row r="391" spans="1:34" x14ac:dyDescent="0.2">
      <c r="A391" s="347">
        <f t="shared" ca="1" si="180"/>
        <v>0.1</v>
      </c>
      <c r="B391" s="304">
        <f t="shared" ca="1" si="181"/>
        <v>29.700000000000156</v>
      </c>
      <c r="D391" s="306">
        <f t="shared" ca="1" si="182"/>
        <v>-0.66997883282523851</v>
      </c>
      <c r="E391" s="307">
        <f t="shared" ca="1" si="183"/>
        <v>-1.4804955621463716</v>
      </c>
      <c r="F391" s="304">
        <f t="shared" ca="1" si="184"/>
        <v>1.6250349983827947</v>
      </c>
      <c r="G391" s="306">
        <f t="shared" ca="1" si="185"/>
        <v>8.4903781181543376</v>
      </c>
      <c r="H391" s="307">
        <f t="shared" ca="1" si="186"/>
        <v>-106.53753216087352</v>
      </c>
      <c r="I391" s="304">
        <f t="shared" ca="1" si="187"/>
        <v>106.87531183354926</v>
      </c>
      <c r="J391" s="306">
        <f t="shared" ca="1" si="188"/>
        <v>670.62842832843637</v>
      </c>
      <c r="K391" s="307">
        <f t="shared" ca="1" si="189"/>
        <v>80.740622772192722</v>
      </c>
      <c r="L391" s="304">
        <f t="shared" ca="1" si="174"/>
        <v>675.47134435733858</v>
      </c>
      <c r="M391" s="306">
        <f t="shared" ca="1" si="190"/>
        <v>-1.4912706260934656</v>
      </c>
      <c r="N391" s="304">
        <f t="shared" ca="1" si="191"/>
        <v>-85.443512986987443</v>
      </c>
      <c r="P391" s="310">
        <f t="shared" ca="1" si="192"/>
        <v>23</v>
      </c>
      <c r="Q391" s="304">
        <f t="shared" ca="1" si="193"/>
        <v>0</v>
      </c>
      <c r="R391" s="306">
        <f t="shared" ca="1" si="194"/>
        <v>0</v>
      </c>
      <c r="S391" s="307">
        <f t="shared" ca="1" si="195"/>
        <v>5.0810000000000022</v>
      </c>
      <c r="T391" s="304">
        <f t="shared" ca="1" si="175"/>
        <v>49.844610000000024</v>
      </c>
      <c r="U391" s="311">
        <f t="shared" ca="1" si="176"/>
        <v>0</v>
      </c>
      <c r="V391" s="306">
        <f t="shared" ca="1" si="177"/>
        <v>1.2151490423332525</v>
      </c>
      <c r="W391" s="304">
        <f t="shared" ca="1" si="178"/>
        <v>42.617481098797832</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1.4220136240225951</v>
      </c>
      <c r="AH391" s="304">
        <f t="shared" ca="1" si="202"/>
        <v>-8.3564056756871956</v>
      </c>
    </row>
    <row r="392" spans="1:34" x14ac:dyDescent="0.2">
      <c r="A392" s="347">
        <f t="shared" ca="1" si="180"/>
        <v>0.1</v>
      </c>
      <c r="B392" s="304">
        <f t="shared" ca="1" si="181"/>
        <v>29.800000000000157</v>
      </c>
      <c r="D392" s="306">
        <f t="shared" ca="1" si="182"/>
        <v>-0.66632823943185016</v>
      </c>
      <c r="E392" s="307">
        <f t="shared" ca="1" si="183"/>
        <v>-1.4488922554133925</v>
      </c>
      <c r="F392" s="304">
        <f t="shared" ca="1" si="184"/>
        <v>1.5947670959927835</v>
      </c>
      <c r="G392" s="306">
        <f t="shared" ca="1" si="185"/>
        <v>8.4237452942111535</v>
      </c>
      <c r="H392" s="307">
        <f t="shared" ca="1" si="186"/>
        <v>-106.68242138641486</v>
      </c>
      <c r="I392" s="304">
        <f t="shared" ca="1" si="187"/>
        <v>107.01447807493307</v>
      </c>
      <c r="J392" s="306">
        <f t="shared" ca="1" si="188"/>
        <v>671.47413449905468</v>
      </c>
      <c r="K392" s="307">
        <f t="shared" ca="1" si="189"/>
        <v>70.079625094828302</v>
      </c>
      <c r="L392" s="304">
        <f t="shared" ca="1" si="174"/>
        <v>675.12122404401293</v>
      </c>
      <c r="M392" s="306">
        <f t="shared" ca="1" si="190"/>
        <v>-1.4919988688021908</v>
      </c>
      <c r="N392" s="304">
        <f t="shared" ca="1" si="191"/>
        <v>-85.485238220658559</v>
      </c>
      <c r="P392" s="310">
        <f t="shared" ca="1" si="192"/>
        <v>23</v>
      </c>
      <c r="Q392" s="304">
        <f t="shared" ca="1" si="193"/>
        <v>0</v>
      </c>
      <c r="R392" s="306">
        <f t="shared" ca="1" si="194"/>
        <v>0</v>
      </c>
      <c r="S392" s="307">
        <f t="shared" ca="1" si="195"/>
        <v>5.0810000000000022</v>
      </c>
      <c r="T392" s="304">
        <f t="shared" ca="1" si="175"/>
        <v>49.844610000000024</v>
      </c>
      <c r="U392" s="311">
        <f t="shared" ca="1" si="176"/>
        <v>0</v>
      </c>
      <c r="V392" s="306">
        <f t="shared" ca="1" si="177"/>
        <v>1.2164452217086548</v>
      </c>
      <c r="W392" s="304">
        <f t="shared" ca="1" si="178"/>
        <v>42.77411873967376</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1.3913786449274692</v>
      </c>
      <c r="AH392" s="304">
        <f t="shared" ca="1" si="202"/>
        <v>-8.3876168271595777</v>
      </c>
    </row>
    <row r="393" spans="1:34" x14ac:dyDescent="0.2">
      <c r="A393" s="347">
        <f t="shared" ca="1" si="180"/>
        <v>0.1</v>
      </c>
      <c r="B393" s="304">
        <f t="shared" ca="1" si="181"/>
        <v>29.900000000000158</v>
      </c>
      <c r="D393" s="306">
        <f t="shared" ca="1" si="182"/>
        <v>-0.66266581141920033</v>
      </c>
      <c r="E393" s="307">
        <f t="shared" ca="1" si="183"/>
        <v>-1.4176767681027265</v>
      </c>
      <c r="F393" s="304">
        <f t="shared" ca="1" si="184"/>
        <v>1.5649068331507978</v>
      </c>
      <c r="G393" s="306">
        <f t="shared" ca="1" si="185"/>
        <v>8.3574787130692343</v>
      </c>
      <c r="H393" s="307">
        <f t="shared" ca="1" si="186"/>
        <v>-106.82418906322513</v>
      </c>
      <c r="I393" s="304">
        <f t="shared" ca="1" si="187"/>
        <v>107.15061744784803</v>
      </c>
      <c r="J393" s="306">
        <f t="shared" ca="1" si="188"/>
        <v>672.31319569941866</v>
      </c>
      <c r="K393" s="307">
        <f t="shared" ca="1" si="189"/>
        <v>59.404294572346302</v>
      </c>
      <c r="L393" s="304">
        <f t="shared" ca="1" si="174"/>
        <v>674.93251760839246</v>
      </c>
      <c r="M393" s="306">
        <f t="shared" ca="1" si="190"/>
        <v>-1.4927195398184088</v>
      </c>
      <c r="N393" s="304">
        <f t="shared" ca="1" si="191"/>
        <v>-85.526529628305255</v>
      </c>
      <c r="P393" s="310">
        <f t="shared" ca="1" si="192"/>
        <v>23</v>
      </c>
      <c r="Q393" s="304">
        <f t="shared" ca="1" si="193"/>
        <v>0</v>
      </c>
      <c r="R393" s="306">
        <f t="shared" ca="1" si="194"/>
        <v>0</v>
      </c>
      <c r="S393" s="307">
        <f t="shared" ca="1" si="195"/>
        <v>5.0810000000000022</v>
      </c>
      <c r="T393" s="304">
        <f t="shared" ca="1" si="175"/>
        <v>49.844610000000024</v>
      </c>
      <c r="U393" s="311">
        <f t="shared" ca="1" si="176"/>
        <v>0</v>
      </c>
      <c r="V393" s="306">
        <f t="shared" ca="1" si="177"/>
        <v>1.2177445242358655</v>
      </c>
      <c r="W393" s="304">
        <f t="shared" ca="1" si="178"/>
        <v>42.928822843600955</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1.3611154768413307</v>
      </c>
      <c r="AH393" s="304">
        <f t="shared" ca="1" si="202"/>
        <v>-8.4184449399082357</v>
      </c>
    </row>
    <row r="394" spans="1:34" x14ac:dyDescent="0.2">
      <c r="A394" s="347">
        <f t="shared" ca="1" si="180"/>
        <v>0.1</v>
      </c>
      <c r="B394" s="304">
        <f t="shared" ca="1" si="181"/>
        <v>30.00000000000016</v>
      </c>
      <c r="D394" s="306">
        <f t="shared" ca="1" si="182"/>
        <v>-0.65899236965369246</v>
      </c>
      <c r="E394" s="307">
        <f t="shared" ca="1" si="183"/>
        <v>-1.3868465701235237</v>
      </c>
      <c r="F394" s="304">
        <f t="shared" ca="1" si="184"/>
        <v>1.5354524910674283</v>
      </c>
      <c r="G394" s="306">
        <f t="shared" ca="1" si="185"/>
        <v>8.2915794761038644</v>
      </c>
      <c r="H394" s="307">
        <f t="shared" ca="1" si="186"/>
        <v>-106.96287372023748</v>
      </c>
      <c r="I394" s="304">
        <f t="shared" ca="1" si="187"/>
        <v>107.283766920723</v>
      </c>
      <c r="J394" s="306">
        <f t="shared" ca="1" si="188"/>
        <v>673.14564860887731</v>
      </c>
      <c r="K394" s="307">
        <f t="shared" ca="1" si="189"/>
        <v>48.714941433173173</v>
      </c>
      <c r="L394" s="304">
        <f t="shared" ca="1" si="174"/>
        <v>674.90607476885521</v>
      </c>
      <c r="M394" s="306">
        <f t="shared" ca="1" si="190"/>
        <v>-1.4934327468747697</v>
      </c>
      <c r="N394" s="304">
        <f t="shared" ca="1" si="191"/>
        <v>-85.567393382553689</v>
      </c>
      <c r="P394" s="310">
        <f t="shared" ca="1" si="192"/>
        <v>23</v>
      </c>
      <c r="Q394" s="304">
        <f t="shared" ca="1" si="193"/>
        <v>0</v>
      </c>
      <c r="R394" s="306">
        <f t="shared" ca="1" si="194"/>
        <v>0</v>
      </c>
      <c r="S394" s="307">
        <f t="shared" ca="1" si="195"/>
        <v>5.0810000000000022</v>
      </c>
      <c r="T394" s="304">
        <f t="shared" ca="1" si="175"/>
        <v>49.844610000000024</v>
      </c>
      <c r="U394" s="311">
        <f t="shared" ca="1" si="176"/>
        <v>0</v>
      </c>
      <c r="V394" s="306">
        <f t="shared" ca="1" si="177"/>
        <v>1.2190469198719258</v>
      </c>
      <c r="W394" s="304">
        <f t="shared" ca="1" si="178"/>
        <v>43.081606323789821</v>
      </c>
      <c r="Y394" s="314" t="str">
        <f t="shared" ca="1" si="196"/>
        <v/>
      </c>
      <c r="Z394" s="315" t="str">
        <f t="shared" ca="1" si="197"/>
        <v/>
      </c>
      <c r="AA394" s="316" t="str">
        <f t="shared" ca="1" si="198"/>
        <v/>
      </c>
      <c r="AC394" s="310">
        <f t="shared" ca="1" si="199"/>
        <v>30.00000000000016</v>
      </c>
      <c r="AD394" s="323">
        <f t="shared" ca="1" si="200"/>
        <v>673.14564860887731</v>
      </c>
      <c r="AE394" s="324" t="e">
        <f t="shared" ca="1" si="179"/>
        <v>#N/A</v>
      </c>
      <c r="AG394" s="306">
        <f t="shared" ca="1" si="201"/>
        <v>1.331221871647454</v>
      </c>
      <c r="AH394" s="304">
        <f t="shared" ca="1" si="202"/>
        <v>-8.4488925100572594</v>
      </c>
    </row>
    <row r="395" spans="1:34" x14ac:dyDescent="0.2">
      <c r="A395" s="347">
        <f t="shared" ca="1" si="180"/>
        <v>0.1</v>
      </c>
      <c r="B395" s="304">
        <f t="shared" ca="1" si="181"/>
        <v>30.100000000000161</v>
      </c>
      <c r="D395" s="306">
        <f t="shared" ca="1" si="182"/>
        <v>-0.65530871977573224</v>
      </c>
      <c r="E395" s="307">
        <f t="shared" ca="1" si="183"/>
        <v>-1.356399085584286</v>
      </c>
      <c r="F395" s="304">
        <f t="shared" ca="1" si="184"/>
        <v>1.5064023358943639</v>
      </c>
      <c r="G395" s="306">
        <f t="shared" ca="1" si="185"/>
        <v>8.2260486041262908</v>
      </c>
      <c r="H395" s="307">
        <f t="shared" ca="1" si="186"/>
        <v>-107.09851362879591</v>
      </c>
      <c r="I395" s="304">
        <f t="shared" ca="1" si="187"/>
        <v>107.41396323167129</v>
      </c>
      <c r="J395" s="306">
        <f t="shared" ca="1" si="188"/>
        <v>673.97153001288882</v>
      </c>
      <c r="K395" s="307">
        <f t="shared" ca="1" si="189"/>
        <v>38.011872065721505</v>
      </c>
      <c r="L395" s="304">
        <f t="shared" ca="1" si="174"/>
        <v>675.04261027423672</v>
      </c>
      <c r="M395" s="306">
        <f t="shared" ca="1" si="190"/>
        <v>-1.4941385954727409</v>
      </c>
      <c r="N395" s="304">
        <f t="shared" ca="1" si="191"/>
        <v>-85.607835528192666</v>
      </c>
      <c r="P395" s="310">
        <f t="shared" ca="1" si="192"/>
        <v>23</v>
      </c>
      <c r="Q395" s="304">
        <f t="shared" ca="1" si="193"/>
        <v>0</v>
      </c>
      <c r="R395" s="306">
        <f t="shared" ca="1" si="194"/>
        <v>0</v>
      </c>
      <c r="S395" s="307">
        <f t="shared" ca="1" si="195"/>
        <v>5.0810000000000022</v>
      </c>
      <c r="T395" s="304">
        <f t="shared" ca="1" si="175"/>
        <v>49.844610000000024</v>
      </c>
      <c r="U395" s="311">
        <f t="shared" ca="1" si="176"/>
        <v>0</v>
      </c>
      <c r="V395" s="306">
        <f t="shared" ca="1" si="177"/>
        <v>1.2203523789108615</v>
      </c>
      <c r="W395" s="304">
        <f t="shared" ca="1" si="178"/>
        <v>43.23248231232926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1.3016955293654799</v>
      </c>
      <c r="AH395" s="304">
        <f t="shared" ca="1" si="202"/>
        <v>-8.4789620790769149</v>
      </c>
    </row>
    <row r="396" spans="1:34" x14ac:dyDescent="0.2">
      <c r="A396" s="347">
        <f t="shared" ca="1" si="180"/>
        <v>0.1</v>
      </c>
      <c r="B396" s="304">
        <f t="shared" ca="1" si="181"/>
        <v>30.200000000000163</v>
      </c>
      <c r="D396" s="306">
        <f t="shared" ca="1" si="182"/>
        <v>-0.65161565228988239</v>
      </c>
      <c r="E396" s="307">
        <f t="shared" ca="1" si="183"/>
        <v>-1.3263316950864379</v>
      </c>
      <c r="F396" s="304">
        <f t="shared" ca="1" si="184"/>
        <v>1.4777546222901934</v>
      </c>
      <c r="G396" s="306">
        <f t="shared" ca="1" si="185"/>
        <v>8.160887038897302</v>
      </c>
      <c r="H396" s="307">
        <f t="shared" ca="1" si="186"/>
        <v>-107.23114679830456</v>
      </c>
      <c r="I396" s="304">
        <f t="shared" ca="1" si="187"/>
        <v>107.54124288356159</v>
      </c>
      <c r="J396" s="306">
        <f t="shared" ca="1" si="188"/>
        <v>674.79087679504005</v>
      </c>
      <c r="K396" s="307">
        <f t="shared" ca="1" si="189"/>
        <v>27.29538904436648</v>
      </c>
      <c r="L396" s="304">
        <f t="shared" ca="1" si="174"/>
        <v>675.34270238812996</v>
      </c>
      <c r="M396" s="306">
        <f t="shared" ca="1" si="190"/>
        <v>-1.4948371889423204</v>
      </c>
      <c r="N396" s="304">
        <f t="shared" ca="1" si="191"/>
        <v>-85.647861985594972</v>
      </c>
      <c r="P396" s="310">
        <f t="shared" ca="1" si="192"/>
        <v>23</v>
      </c>
      <c r="Q396" s="304">
        <f t="shared" ca="1" si="193"/>
        <v>0</v>
      </c>
      <c r="R396" s="306">
        <f t="shared" ca="1" si="194"/>
        <v>0</v>
      </c>
      <c r="S396" s="307">
        <f t="shared" ca="1" si="195"/>
        <v>5.0810000000000022</v>
      </c>
      <c r="T396" s="304">
        <f t="shared" ca="1" si="175"/>
        <v>49.844610000000024</v>
      </c>
      <c r="U396" s="311">
        <f t="shared" ca="1" si="176"/>
        <v>0</v>
      </c>
      <c r="V396" s="306">
        <f t="shared" ca="1" si="177"/>
        <v>1.221660871981981</v>
      </c>
      <c r="W396" s="304">
        <f t="shared" ca="1" si="178"/>
        <v>43.381464148904968</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1.2725341006249167</v>
      </c>
      <c r="AH396" s="304">
        <f t="shared" ca="1" si="202"/>
        <v>-8.5086562315152996</v>
      </c>
    </row>
    <row r="397" spans="1:34" x14ac:dyDescent="0.2">
      <c r="A397" s="347">
        <f t="shared" ca="1" si="180"/>
        <v>0.1</v>
      </c>
      <c r="B397" s="304">
        <f t="shared" ca="1" si="181"/>
        <v>30.300000000000164</v>
      </c>
      <c r="D397" s="306">
        <f t="shared" ca="1" si="182"/>
        <v>-0.64791394266048641</v>
      </c>
      <c r="E397" s="307">
        <f t="shared" ca="1" si="183"/>
        <v>-1.2966417379693755</v>
      </c>
      <c r="F397" s="304">
        <f t="shared" ca="1" si="184"/>
        <v>1.4495075969921989</v>
      </c>
      <c r="G397" s="306">
        <f t="shared" ca="1" si="185"/>
        <v>8.0960956446312533</v>
      </c>
      <c r="H397" s="307">
        <f t="shared" ca="1" si="186"/>
        <v>-107.3608109721015</v>
      </c>
      <c r="I397" s="304">
        <f t="shared" ca="1" si="187"/>
        <v>107.66564213933026</v>
      </c>
      <c r="J397" s="306">
        <f t="shared" ca="1" si="188"/>
        <v>675.60372592921647</v>
      </c>
      <c r="K397" s="307">
        <f t="shared" ca="1" si="189"/>
        <v>16.565791155846178</v>
      </c>
      <c r="L397" s="304">
        <f t="shared" ca="1" si="174"/>
        <v>675.80679186144539</v>
      </c>
      <c r="M397" s="306">
        <f t="shared" ca="1" si="190"/>
        <v>-1.4955286284998697</v>
      </c>
      <c r="N397" s="304">
        <f t="shared" ca="1" si="191"/>
        <v>-85.687478554030932</v>
      </c>
      <c r="P397" s="310">
        <f t="shared" ca="1" si="192"/>
        <v>23</v>
      </c>
      <c r="Q397" s="304">
        <f t="shared" ca="1" si="193"/>
        <v>0</v>
      </c>
      <c r="R397" s="306">
        <f t="shared" ca="1" si="194"/>
        <v>0</v>
      </c>
      <c r="S397" s="307">
        <f t="shared" ca="1" si="195"/>
        <v>5.0810000000000022</v>
      </c>
      <c r="T397" s="304">
        <f t="shared" ca="1" si="175"/>
        <v>49.844610000000024</v>
      </c>
      <c r="U397" s="311">
        <f t="shared" ca="1" si="176"/>
        <v>0</v>
      </c>
      <c r="V397" s="306">
        <f t="shared" ca="1" si="177"/>
        <v>1.2229723700481254</v>
      </c>
      <c r="W397" s="304">
        <f t="shared" ca="1" si="178"/>
        <v>43.528565369761303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1.2437351890831554</v>
      </c>
      <c r="AH397" s="304">
        <f t="shared" ca="1" si="202"/>
        <v>-8.5379775927779864</v>
      </c>
    </row>
    <row r="398" spans="1:34" x14ac:dyDescent="0.2">
      <c r="A398" s="347">
        <f t="shared" ca="1" si="180"/>
        <v>0.1</v>
      </c>
      <c r="B398" s="304">
        <f t="shared" ca="1" si="181"/>
        <v>30.400000000000166</v>
      </c>
      <c r="D398" s="306">
        <f t="shared" ca="1" si="182"/>
        <v>-0.64420435141253152</v>
      </c>
      <c r="E398" s="307">
        <f t="shared" ca="1" si="183"/>
        <v>-1.2673265145070882</v>
      </c>
      <c r="F398" s="304">
        <f t="shared" ca="1" si="184"/>
        <v>1.421659502395537</v>
      </c>
      <c r="G398" s="306">
        <f t="shared" ca="1" si="185"/>
        <v>8.0316752094900004</v>
      </c>
      <c r="H398" s="307">
        <f t="shared" ca="1" si="186"/>
        <v>-107.48754362355221</v>
      </c>
      <c r="I398" s="304">
        <f t="shared" ca="1" si="187"/>
        <v>107.78719701752976</v>
      </c>
      <c r="J398" s="306">
        <f t="shared" ca="1" si="188"/>
        <v>676.4101144719225</v>
      </c>
      <c r="K398" s="307">
        <f t="shared" ca="1" si="189"/>
        <v>5.8233734260634904</v>
      </c>
      <c r="L398" s="304">
        <f t="shared" ca="1" si="174"/>
        <v>676.43518140172057</v>
      </c>
      <c r="M398" s="306">
        <f t="shared" ca="1" si="190"/>
        <v>-1.496213013304138</v>
      </c>
      <c r="N398" s="304">
        <f t="shared" ca="1" si="191"/>
        <v>-85.726690914878404</v>
      </c>
      <c r="P398" s="310">
        <f t="shared" ca="1" si="192"/>
        <v>23</v>
      </c>
      <c r="Q398" s="304">
        <f t="shared" ca="1" si="193"/>
        <v>0</v>
      </c>
      <c r="R398" s="306">
        <f t="shared" ca="1" si="194"/>
        <v>0</v>
      </c>
      <c r="S398" s="307">
        <f t="shared" ca="1" si="195"/>
        <v>5.0810000000000022</v>
      </c>
      <c r="T398" s="304">
        <f t="shared" ca="1" si="175"/>
        <v>49.844610000000024</v>
      </c>
      <c r="U398" s="311">
        <f t="shared" ca="1" si="176"/>
        <v>0</v>
      </c>
      <c r="V398" s="306">
        <f t="shared" ca="1" si="177"/>
        <v>1.2242868444038746</v>
      </c>
      <c r="W398" s="304">
        <f t="shared" ca="1" si="178"/>
        <v>43.673799696906222</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1.2152963537883039</v>
      </c>
      <c r="AH398" s="304">
        <f t="shared" ca="1" si="202"/>
        <v>-8.5669288269555768</v>
      </c>
    </row>
    <row r="399" spans="1:34" x14ac:dyDescent="0.2">
      <c r="A399" s="347">
        <f t="shared" ca="1" si="180"/>
        <v>0.1</v>
      </c>
      <c r="B399" s="304">
        <f t="shared" ca="1" si="181"/>
        <v>30.500000000000167</v>
      </c>
      <c r="D399" s="306">
        <f t="shared" ca="1" si="182"/>
        <v>-0.64048762423744365</v>
      </c>
      <c r="E399" s="307">
        <f t="shared" ca="1" si="183"/>
        <v>-1.2383832880564007</v>
      </c>
      <c r="F399" s="304">
        <f t="shared" ca="1" si="184"/>
        <v>1.3942085801409727</v>
      </c>
      <c r="G399" s="306">
        <f t="shared" ca="1" si="185"/>
        <v>7.9676264470662561</v>
      </c>
      <c r="H399" s="307">
        <f t="shared" ca="1" si="186"/>
        <v>-107.61138195235786</v>
      </c>
      <c r="I399" s="304">
        <f t="shared" ca="1" si="187"/>
        <v>107.90594328810735</v>
      </c>
      <c r="J399" s="306">
        <f t="shared" ca="1" si="188"/>
        <v>677.21007955475034</v>
      </c>
      <c r="K399" s="307">
        <f t="shared" ca="1" si="189"/>
        <v>-4.931572852732014</v>
      </c>
      <c r="L399" s="304">
        <f t="shared" ca="1" si="174"/>
        <v>677.22803564335186</v>
      </c>
      <c r="M399" s="306">
        <f t="shared" ca="1" si="190"/>
        <v>-1.4968904405105385</v>
      </c>
      <c r="N399" s="304">
        <f t="shared" ca="1" si="191"/>
        <v>-85.765504634732494</v>
      </c>
      <c r="P399" s="310">
        <f t="shared" ca="1" si="192"/>
        <v>23</v>
      </c>
      <c r="Q399" s="304">
        <f t="shared" ca="1" si="193"/>
        <v>0</v>
      </c>
      <c r="R399" s="306">
        <f t="shared" ca="1" si="194"/>
        <v>0</v>
      </c>
      <c r="S399" s="307">
        <f t="shared" ca="1" si="195"/>
        <v>5.0810000000000022</v>
      </c>
      <c r="T399" s="304">
        <f t="shared" ca="1" si="175"/>
        <v>49.844610000000024</v>
      </c>
      <c r="U399" s="311">
        <f t="shared" ca="1" si="176"/>
        <v>0</v>
      </c>
      <c r="V399" s="306">
        <f t="shared" ca="1" si="177"/>
        <v>1.2256042666737159</v>
      </c>
      <c r="W399" s="304">
        <f t="shared" ca="1" si="178"/>
        <v>43.817181027557709</v>
      </c>
      <c r="Y399" s="314" t="str">
        <f t="shared" ca="1" si="196"/>
        <v>Impact balistique</v>
      </c>
      <c r="Z399" s="315" t="str">
        <f t="shared" ca="1" si="197"/>
        <v/>
      </c>
      <c r="AA399" s="316" t="str">
        <f t="shared" ca="1" si="198"/>
        <v/>
      </c>
      <c r="AC399" s="310" t="e">
        <f t="shared" ca="1" si="199"/>
        <v>#N/A</v>
      </c>
      <c r="AD399" s="323" t="e">
        <f t="shared" ca="1" si="200"/>
        <v>#N/A</v>
      </c>
      <c r="AE399" s="324" t="e">
        <f t="shared" ca="1" si="179"/>
        <v>#N/A</v>
      </c>
      <c r="AG399" s="306">
        <f t="shared" ca="1" si="201"/>
        <v>1.1872151114872747</v>
      </c>
      <c r="AH399" s="304">
        <f t="shared" ca="1" si="202"/>
        <v>-8.5955126346991158</v>
      </c>
    </row>
    <row r="400" spans="1:34" x14ac:dyDescent="0.2">
      <c r="A400" s="347">
        <f t="shared" ca="1" si="180"/>
        <v>1E-4</v>
      </c>
      <c r="B400" s="304">
        <f t="shared" ca="1" si="181"/>
        <v>30.500100000000167</v>
      </c>
      <c r="D400" s="306">
        <f t="shared" ca="1" si="182"/>
        <v>-0.63676449210360464</v>
      </c>
      <c r="E400" s="307">
        <f t="shared" ca="1" si="183"/>
        <v>-1.2098092871571549</v>
      </c>
      <c r="F400" s="304">
        <f t="shared" ca="1" si="184"/>
        <v>1.367153074712435</v>
      </c>
      <c r="G400" s="306">
        <f t="shared" ca="1" si="185"/>
        <v>7.9675627706170458</v>
      </c>
      <c r="H400" s="307">
        <f t="shared" ca="1" si="186"/>
        <v>-107.61150293328657</v>
      </c>
      <c r="I400" s="304">
        <f t="shared" ca="1" si="187"/>
        <v>107.90605923702556</v>
      </c>
      <c r="J400" s="306">
        <f t="shared" ca="1" si="188"/>
        <v>677.21007955475034</v>
      </c>
      <c r="K400" s="307">
        <f t="shared" ca="1" si="189"/>
        <v>-4.9423339969762958</v>
      </c>
      <c r="L400" s="304">
        <f t="shared" ca="1" si="174"/>
        <v>677.22811409146982</v>
      </c>
      <c r="M400" s="306">
        <f t="shared" ca="1" si="190"/>
        <v>-1.4968911117952775</v>
      </c>
      <c r="N400" s="304">
        <f t="shared" ca="1" si="191"/>
        <v>-85.765543096514875</v>
      </c>
      <c r="P400" s="310">
        <f t="shared" ca="1" si="192"/>
        <v>23</v>
      </c>
      <c r="Q400" s="304">
        <f t="shared" ca="1" si="193"/>
        <v>0</v>
      </c>
      <c r="R400" s="306">
        <f t="shared" ca="1" si="194"/>
        <v>0</v>
      </c>
      <c r="S400" s="307">
        <f t="shared" ca="1" si="195"/>
        <v>5.0810000000000022</v>
      </c>
      <c r="T400" s="304">
        <f t="shared" ca="1" si="175"/>
        <v>49.844610000000024</v>
      </c>
      <c r="U400" s="311">
        <f t="shared" ca="1" si="176"/>
        <v>0</v>
      </c>
      <c r="V400" s="306">
        <f t="shared" ca="1" si="177"/>
        <v>1.2256055855649359</v>
      </c>
      <c r="W400" s="304">
        <f t="shared" ca="1" si="178"/>
        <v>43.817322346394491</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1.1594889388797043</v>
      </c>
      <c r="AH400" s="304">
        <f t="shared" ca="1" si="202"/>
        <v>-8.6237317511430209</v>
      </c>
    </row>
    <row r="401" spans="1:34" x14ac:dyDescent="0.2">
      <c r="A401" s="347">
        <f t="shared" ca="1" si="180"/>
        <v>1E-4</v>
      </c>
      <c r="B401" s="304">
        <f t="shared" ca="1" si="181"/>
        <v>30.500200000000167</v>
      </c>
      <c r="D401" s="306">
        <f t="shared" ca="1" si="182"/>
        <v>-0.63676077259602915</v>
      </c>
      <c r="E401" s="307">
        <f t="shared" ca="1" si="183"/>
        <v>-1.2097811224381854</v>
      </c>
      <c r="F401" s="304">
        <f t="shared" ca="1" si="184"/>
        <v>1.3671264190720944</v>
      </c>
      <c r="G401" s="306">
        <f t="shared" ca="1" si="185"/>
        <v>7.9674990945397859</v>
      </c>
      <c r="H401" s="307">
        <f t="shared" ca="1" si="186"/>
        <v>-107.61162391139882</v>
      </c>
      <c r="I401" s="304">
        <f t="shared" ca="1" si="187"/>
        <v>107.90617518321108</v>
      </c>
      <c r="J401" s="306">
        <f t="shared" ca="1" si="188"/>
        <v>677.21007955475034</v>
      </c>
      <c r="K401" s="307">
        <f t="shared" ca="1" si="189"/>
        <v>-4.9530951533185297</v>
      </c>
      <c r="L401" s="304">
        <f t="shared" ca="1" si="174"/>
        <v>677.22819271066169</v>
      </c>
      <c r="M401" s="306">
        <f t="shared" ca="1" si="190"/>
        <v>-1.4968917830732089</v>
      </c>
      <c r="N401" s="304">
        <f t="shared" ca="1" si="191"/>
        <v>-85.765581557907225</v>
      </c>
      <c r="P401" s="310">
        <f t="shared" ca="1" si="192"/>
        <v>23</v>
      </c>
      <c r="Q401" s="304">
        <f t="shared" ca="1" si="193"/>
        <v>0</v>
      </c>
      <c r="R401" s="306">
        <f t="shared" ca="1" si="194"/>
        <v>0</v>
      </c>
      <c r="S401" s="307">
        <f t="shared" ca="1" si="195"/>
        <v>5.0810000000000022</v>
      </c>
      <c r="T401" s="304">
        <f t="shared" ca="1" si="175"/>
        <v>49.844610000000024</v>
      </c>
      <c r="U401" s="311">
        <f t="shared" ca="1" si="176"/>
        <v>0</v>
      </c>
      <c r="V401" s="306">
        <f t="shared" ca="1" si="177"/>
        <v>1.2256069044590585</v>
      </c>
      <c r="W401" s="304">
        <f t="shared" ca="1" si="178"/>
        <v>43.817463663419574</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1.159461611933617</v>
      </c>
      <c r="AH401" s="304">
        <f t="shared" ca="1" si="202"/>
        <v>-8.6237595643366411</v>
      </c>
    </row>
    <row r="402" spans="1:34" x14ac:dyDescent="0.2">
      <c r="A402" s="347">
        <f t="shared" ca="1" si="180"/>
        <v>1E-4</v>
      </c>
      <c r="B402" s="304">
        <f t="shared" ca="1" si="181"/>
        <v>30.500300000000166</v>
      </c>
      <c r="D402" s="306">
        <f t="shared" ca="1" si="182"/>
        <v>-0.63675705308314545</v>
      </c>
      <c r="E402" s="307">
        <f t="shared" ca="1" si="183"/>
        <v>-1.2097529580802586</v>
      </c>
      <c r="F402" s="304">
        <f t="shared" ca="1" si="184"/>
        <v>1.3670997638194031</v>
      </c>
      <c r="G402" s="306">
        <f t="shared" ca="1" si="185"/>
        <v>7.9674354188344774</v>
      </c>
      <c r="H402" s="307">
        <f t="shared" ca="1" si="186"/>
        <v>-107.61174488669464</v>
      </c>
      <c r="I402" s="304">
        <f t="shared" ca="1" si="187"/>
        <v>107.90629112666392</v>
      </c>
      <c r="J402" s="306">
        <f t="shared" ca="1" si="188"/>
        <v>677.21007955475034</v>
      </c>
      <c r="K402" s="307">
        <f t="shared" ca="1" si="189"/>
        <v>-4.9638563217584339</v>
      </c>
      <c r="L402" s="304">
        <f t="shared" ca="1" si="174"/>
        <v>677.2282715009278</v>
      </c>
      <c r="M402" s="306">
        <f t="shared" ca="1" si="190"/>
        <v>-1.4968924543443332</v>
      </c>
      <c r="N402" s="304">
        <f t="shared" ca="1" si="191"/>
        <v>-85.765620018909559</v>
      </c>
      <c r="P402" s="310">
        <f t="shared" ca="1" si="192"/>
        <v>23</v>
      </c>
      <c r="Q402" s="304">
        <f t="shared" ca="1" si="193"/>
        <v>0</v>
      </c>
      <c r="R402" s="306">
        <f t="shared" ca="1" si="194"/>
        <v>0</v>
      </c>
      <c r="S402" s="307">
        <f t="shared" ca="1" si="195"/>
        <v>5.0810000000000022</v>
      </c>
      <c r="T402" s="304">
        <f t="shared" ca="1" si="175"/>
        <v>49.844610000000024</v>
      </c>
      <c r="U402" s="311">
        <f t="shared" ca="1" si="176"/>
        <v>0</v>
      </c>
      <c r="V402" s="306">
        <f t="shared" ca="1" si="177"/>
        <v>1.2256082233560832</v>
      </c>
      <c r="W402" s="304">
        <f t="shared" ca="1" si="178"/>
        <v>43.817604978632936</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1.1594342853347559</v>
      </c>
      <c r="AH402" s="304">
        <f t="shared" ca="1" si="202"/>
        <v>-8.6237873771736968</v>
      </c>
    </row>
    <row r="403" spans="1:34" x14ac:dyDescent="0.2">
      <c r="A403" s="347">
        <f t="shared" ca="1" si="180"/>
        <v>1E-4</v>
      </c>
      <c r="B403" s="304">
        <f t="shared" ca="1" si="181"/>
        <v>30.500400000000166</v>
      </c>
      <c r="D403" s="306">
        <f t="shared" ca="1" si="182"/>
        <v>-0.63675333356495278</v>
      </c>
      <c r="E403" s="307">
        <f t="shared" ca="1" si="183"/>
        <v>-1.2097247940833782</v>
      </c>
      <c r="F403" s="304">
        <f t="shared" ca="1" si="184"/>
        <v>1.3670731089543646</v>
      </c>
      <c r="G403" s="306">
        <f t="shared" ca="1" si="185"/>
        <v>7.9673717435011211</v>
      </c>
      <c r="H403" s="307">
        <f t="shared" ca="1" si="186"/>
        <v>-107.61186585917405</v>
      </c>
      <c r="I403" s="304">
        <f t="shared" ca="1" si="187"/>
        <v>107.90640706738414</v>
      </c>
      <c r="J403" s="306">
        <f t="shared" ca="1" si="188"/>
        <v>677.21007955475034</v>
      </c>
      <c r="K403" s="307">
        <f t="shared" ca="1" si="189"/>
        <v>-4.9746175022957271</v>
      </c>
      <c r="L403" s="304">
        <f t="shared" ca="1" si="174"/>
        <v>677.22835046226874</v>
      </c>
      <c r="M403" s="306">
        <f t="shared" ca="1" si="190"/>
        <v>-1.4968931256086502</v>
      </c>
      <c r="N403" s="304">
        <f t="shared" ca="1" si="191"/>
        <v>-85.765658479521861</v>
      </c>
      <c r="P403" s="310">
        <f t="shared" ca="1" si="192"/>
        <v>23</v>
      </c>
      <c r="Q403" s="304">
        <f t="shared" ca="1" si="193"/>
        <v>0</v>
      </c>
      <c r="R403" s="306">
        <f t="shared" ca="1" si="194"/>
        <v>0</v>
      </c>
      <c r="S403" s="307">
        <f t="shared" ca="1" si="195"/>
        <v>5.0810000000000022</v>
      </c>
      <c r="T403" s="304">
        <f t="shared" ca="1" si="175"/>
        <v>49.844610000000024</v>
      </c>
      <c r="U403" s="311">
        <f t="shared" ca="1" si="176"/>
        <v>0</v>
      </c>
      <c r="V403" s="306">
        <f t="shared" ca="1" si="177"/>
        <v>1.22560954225601</v>
      </c>
      <c r="W403" s="304">
        <f t="shared" ca="1" si="178"/>
        <v>43.817746292034606</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1.1594069590831211</v>
      </c>
      <c r="AH403" s="304">
        <f t="shared" ca="1" si="202"/>
        <v>-8.6238151896541861</v>
      </c>
    </row>
    <row r="404" spans="1:34" x14ac:dyDescent="0.2">
      <c r="A404" s="347">
        <f t="shared" ca="1" si="180"/>
        <v>1E-4</v>
      </c>
      <c r="B404" s="304">
        <f t="shared" ca="1" si="181"/>
        <v>30.500500000000166</v>
      </c>
      <c r="D404" s="306">
        <f t="shared" ca="1" si="182"/>
        <v>-0.6367496140414528</v>
      </c>
      <c r="E404" s="307">
        <f t="shared" ca="1" si="183"/>
        <v>-1.2096966304475405</v>
      </c>
      <c r="F404" s="304">
        <f t="shared" ca="1" si="184"/>
        <v>1.3670464544769767</v>
      </c>
      <c r="G404" s="306">
        <f t="shared" ca="1" si="185"/>
        <v>7.9673080685397171</v>
      </c>
      <c r="H404" s="307">
        <f t="shared" ca="1" si="186"/>
        <v>-107.61198682883709</v>
      </c>
      <c r="I404" s="304">
        <f t="shared" ca="1" si="187"/>
        <v>107.90652300537175</v>
      </c>
      <c r="J404" s="306">
        <f t="shared" ca="1" si="188"/>
        <v>677.21007955475034</v>
      </c>
      <c r="K404" s="307">
        <f t="shared" ca="1" si="189"/>
        <v>-4.9853786949301275</v>
      </c>
      <c r="L404" s="304">
        <f t="shared" ca="1" si="174"/>
        <v>677.22842959468494</v>
      </c>
      <c r="M404" s="306">
        <f t="shared" ca="1" si="190"/>
        <v>-1.4968937968661598</v>
      </c>
      <c r="N404" s="304">
        <f t="shared" ca="1" si="191"/>
        <v>-85.765696939744132</v>
      </c>
      <c r="P404" s="310">
        <f t="shared" ca="1" si="192"/>
        <v>23</v>
      </c>
      <c r="Q404" s="304">
        <f t="shared" ca="1" si="193"/>
        <v>0</v>
      </c>
      <c r="R404" s="306">
        <f t="shared" ca="1" si="194"/>
        <v>0</v>
      </c>
      <c r="S404" s="307">
        <f t="shared" ca="1" si="195"/>
        <v>5.0810000000000022</v>
      </c>
      <c r="T404" s="304">
        <f t="shared" ca="1" si="175"/>
        <v>49.844610000000024</v>
      </c>
      <c r="U404" s="311">
        <f t="shared" ca="1" si="176"/>
        <v>0</v>
      </c>
      <c r="V404" s="306">
        <f t="shared" ca="1" si="177"/>
        <v>1.2256108611588394</v>
      </c>
      <c r="W404" s="304">
        <f t="shared" ca="1" si="178"/>
        <v>43.817887603624598</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1.1593796331787107</v>
      </c>
      <c r="AH404" s="304">
        <f t="shared" ca="1" si="202"/>
        <v>-8.6238430017781127</v>
      </c>
    </row>
    <row r="405" spans="1:34" x14ac:dyDescent="0.2">
      <c r="A405" s="347">
        <f t="shared" ca="1" si="180"/>
        <v>1E-4</v>
      </c>
      <c r="B405" s="304">
        <f t="shared" ca="1" si="181"/>
        <v>30.500600000000166</v>
      </c>
      <c r="D405" s="306">
        <f t="shared" ca="1" si="182"/>
        <v>-0.63674589451264874</v>
      </c>
      <c r="E405" s="307">
        <f t="shared" ca="1" si="183"/>
        <v>-1.2096684671727438</v>
      </c>
      <c r="F405" s="304">
        <f t="shared" ca="1" si="184"/>
        <v>1.3670198003872398</v>
      </c>
      <c r="G405" s="306">
        <f t="shared" ca="1" si="185"/>
        <v>7.9672443939502662</v>
      </c>
      <c r="H405" s="307">
        <f t="shared" ca="1" si="186"/>
        <v>-107.61210779568381</v>
      </c>
      <c r="I405" s="304">
        <f t="shared" ca="1" si="187"/>
        <v>107.90663894062683</v>
      </c>
      <c r="J405" s="306">
        <f t="shared" ca="1" si="188"/>
        <v>677.21007955475034</v>
      </c>
      <c r="K405" s="307">
        <f t="shared" ca="1" si="189"/>
        <v>-4.9961398996613537</v>
      </c>
      <c r="L405" s="304">
        <f t="shared" ca="1" si="174"/>
        <v>677.2285088981771</v>
      </c>
      <c r="M405" s="306">
        <f t="shared" ca="1" si="190"/>
        <v>-1.4968944681168626</v>
      </c>
      <c r="N405" s="304">
        <f t="shared" ca="1" si="191"/>
        <v>-85.7657353995764</v>
      </c>
      <c r="P405" s="310">
        <f t="shared" ca="1" si="192"/>
        <v>23</v>
      </c>
      <c r="Q405" s="304">
        <f t="shared" ca="1" si="193"/>
        <v>0</v>
      </c>
      <c r="R405" s="306">
        <f t="shared" ca="1" si="194"/>
        <v>0</v>
      </c>
      <c r="S405" s="307">
        <f t="shared" ca="1" si="195"/>
        <v>5.0810000000000022</v>
      </c>
      <c r="T405" s="304">
        <f t="shared" ca="1" si="175"/>
        <v>49.844610000000024</v>
      </c>
      <c r="U405" s="311">
        <f t="shared" ca="1" si="176"/>
        <v>0</v>
      </c>
      <c r="V405" s="306">
        <f t="shared" ca="1" si="177"/>
        <v>1.225612180064571</v>
      </c>
      <c r="W405" s="304">
        <f t="shared" ca="1" si="178"/>
        <v>43.818028913402955</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1.1593523076215213</v>
      </c>
      <c r="AH405" s="304">
        <f t="shared" ca="1" si="202"/>
        <v>-8.6238708135454782</v>
      </c>
    </row>
    <row r="406" spans="1:34" x14ac:dyDescent="0.2">
      <c r="A406" s="347">
        <f t="shared" ca="1" si="180"/>
        <v>1E-4</v>
      </c>
      <c r="B406" s="304">
        <f t="shared" ca="1" si="181"/>
        <v>30.500700000000165</v>
      </c>
      <c r="D406" s="306">
        <f t="shared" ca="1" si="182"/>
        <v>-0.63674217497853702</v>
      </c>
      <c r="E406" s="307">
        <f t="shared" ca="1" si="183"/>
        <v>-1.2096403042589738</v>
      </c>
      <c r="F406" s="304">
        <f t="shared" ca="1" si="184"/>
        <v>1.3669931466851399</v>
      </c>
      <c r="G406" s="306">
        <f t="shared" ca="1" si="185"/>
        <v>7.9671807197327684</v>
      </c>
      <c r="H406" s="307">
        <f t="shared" ca="1" si="186"/>
        <v>-107.61222875971424</v>
      </c>
      <c r="I406" s="304">
        <f t="shared" ca="1" si="187"/>
        <v>107.9067548731494</v>
      </c>
      <c r="J406" s="306">
        <f t="shared" ca="1" si="188"/>
        <v>677.21007955475034</v>
      </c>
      <c r="K406" s="307">
        <f t="shared" ca="1" si="189"/>
        <v>-5.0069011164891233</v>
      </c>
      <c r="L406" s="304">
        <f t="shared" ca="1" si="174"/>
        <v>677.22858837274555</v>
      </c>
      <c r="M406" s="306">
        <f t="shared" ca="1" si="190"/>
        <v>-1.4968951393607581</v>
      </c>
      <c r="N406" s="304">
        <f t="shared" ca="1" si="191"/>
        <v>-85.765773859018637</v>
      </c>
      <c r="P406" s="310">
        <f t="shared" ca="1" si="192"/>
        <v>23</v>
      </c>
      <c r="Q406" s="304">
        <f t="shared" ca="1" si="193"/>
        <v>0</v>
      </c>
      <c r="R406" s="306">
        <f t="shared" ca="1" si="194"/>
        <v>0</v>
      </c>
      <c r="S406" s="307">
        <f t="shared" ca="1" si="195"/>
        <v>5.0810000000000022</v>
      </c>
      <c r="T406" s="304">
        <f t="shared" ca="1" si="175"/>
        <v>49.844610000000024</v>
      </c>
      <c r="U406" s="311">
        <f t="shared" ca="1" si="176"/>
        <v>0</v>
      </c>
      <c r="V406" s="306">
        <f t="shared" ca="1" si="177"/>
        <v>1.2256134989732046</v>
      </c>
      <c r="W406" s="304">
        <f t="shared" ca="1" si="178"/>
        <v>43.818170221369677</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1.1593249824115439</v>
      </c>
      <c r="AH406" s="304">
        <f t="shared" ca="1" si="202"/>
        <v>-8.6238986249562952</v>
      </c>
    </row>
    <row r="407" spans="1:34" x14ac:dyDescent="0.2">
      <c r="A407" s="347">
        <f t="shared" ca="1" si="180"/>
        <v>1E-4</v>
      </c>
      <c r="B407" s="304">
        <f t="shared" ca="1" si="181"/>
        <v>30.500800000000165</v>
      </c>
      <c r="D407" s="306">
        <f t="shared" ca="1" si="182"/>
        <v>-0.63673845543912244</v>
      </c>
      <c r="E407" s="307">
        <f t="shared" ca="1" si="183"/>
        <v>-1.209612141706236</v>
      </c>
      <c r="F407" s="304">
        <f t="shared" ca="1" si="184"/>
        <v>1.3669664933706849</v>
      </c>
      <c r="G407" s="306">
        <f t="shared" ca="1" si="185"/>
        <v>7.9671170458872247</v>
      </c>
      <c r="H407" s="307">
        <f t="shared" ca="1" si="186"/>
        <v>-107.61234972092841</v>
      </c>
      <c r="I407" s="304">
        <f t="shared" ca="1" si="187"/>
        <v>107.90687080293945</v>
      </c>
      <c r="J407" s="306">
        <f t="shared" ca="1" si="188"/>
        <v>677.21007955475034</v>
      </c>
      <c r="K407" s="307">
        <f t="shared" ca="1" si="189"/>
        <v>-5.0176623454131555</v>
      </c>
      <c r="L407" s="304">
        <f t="shared" ca="1" si="174"/>
        <v>677.22866801839086</v>
      </c>
      <c r="M407" s="306">
        <f t="shared" ca="1" si="190"/>
        <v>-1.4968958105978469</v>
      </c>
      <c r="N407" s="304">
        <f t="shared" ca="1" si="191"/>
        <v>-85.765812318070871</v>
      </c>
      <c r="P407" s="310">
        <f t="shared" ca="1" si="192"/>
        <v>23</v>
      </c>
      <c r="Q407" s="304">
        <f t="shared" ca="1" si="193"/>
        <v>0</v>
      </c>
      <c r="R407" s="306">
        <f t="shared" ca="1" si="194"/>
        <v>0</v>
      </c>
      <c r="S407" s="307">
        <f t="shared" ca="1" si="195"/>
        <v>5.0810000000000022</v>
      </c>
      <c r="T407" s="304">
        <f t="shared" ca="1" si="175"/>
        <v>49.844610000000024</v>
      </c>
      <c r="U407" s="311">
        <f t="shared" ca="1" si="176"/>
        <v>0</v>
      </c>
      <c r="V407" s="306">
        <f t="shared" ca="1" si="177"/>
        <v>1.2256148178847408</v>
      </c>
      <c r="W407" s="304">
        <f t="shared" ca="1" si="178"/>
        <v>43.818311527524742</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1.1592976575487786</v>
      </c>
      <c r="AH407" s="304">
        <f t="shared" ca="1" si="202"/>
        <v>-8.6239264360105601</v>
      </c>
    </row>
    <row r="408" spans="1:34" x14ac:dyDescent="0.2">
      <c r="A408" s="347">
        <f t="shared" ca="1" si="180"/>
        <v>1E-4</v>
      </c>
      <c r="B408" s="304">
        <f t="shared" ca="1" si="181"/>
        <v>30.500900000000165</v>
      </c>
      <c r="D408" s="306">
        <f t="shared" ca="1" si="182"/>
        <v>-0.63673473589440266</v>
      </c>
      <c r="E408" s="307">
        <f t="shared" ca="1" si="183"/>
        <v>-1.209583979514532</v>
      </c>
      <c r="F408" s="304">
        <f t="shared" ca="1" si="184"/>
        <v>1.3669398404438751</v>
      </c>
      <c r="G408" s="306">
        <f t="shared" ca="1" si="185"/>
        <v>7.967053372413635</v>
      </c>
      <c r="H408" s="307">
        <f t="shared" ca="1" si="186"/>
        <v>-107.61247067932636</v>
      </c>
      <c r="I408" s="304">
        <f t="shared" ca="1" si="187"/>
        <v>107.90698672999707</v>
      </c>
      <c r="J408" s="306">
        <f t="shared" ca="1" si="188"/>
        <v>677.21007955475034</v>
      </c>
      <c r="K408" s="307">
        <f t="shared" ca="1" si="189"/>
        <v>-5.0284235864331679</v>
      </c>
      <c r="L408" s="304">
        <f t="shared" ca="1" si="174"/>
        <v>677.22874783511361</v>
      </c>
      <c r="M408" s="306">
        <f t="shared" ca="1" si="190"/>
        <v>-1.496896481828129</v>
      </c>
      <c r="N408" s="304">
        <f t="shared" ca="1" si="191"/>
        <v>-85.765850776733117</v>
      </c>
      <c r="P408" s="310">
        <f t="shared" ca="1" si="192"/>
        <v>23</v>
      </c>
      <c r="Q408" s="304">
        <f t="shared" ca="1" si="193"/>
        <v>0</v>
      </c>
      <c r="R408" s="306">
        <f t="shared" ca="1" si="194"/>
        <v>0</v>
      </c>
      <c r="S408" s="307">
        <f t="shared" ca="1" si="195"/>
        <v>5.0810000000000022</v>
      </c>
      <c r="T408" s="304">
        <f t="shared" ca="1" si="175"/>
        <v>49.844610000000024</v>
      </c>
      <c r="U408" s="311">
        <f t="shared" ca="1" si="176"/>
        <v>0</v>
      </c>
      <c r="V408" s="306">
        <f t="shared" ca="1" si="177"/>
        <v>1.2256161367991791</v>
      </c>
      <c r="W408" s="304">
        <f t="shared" ca="1" si="178"/>
        <v>43.818452831868221</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1.1592703330332306</v>
      </c>
      <c r="AH408" s="304">
        <f t="shared" ca="1" si="202"/>
        <v>-8.623954246708271</v>
      </c>
    </row>
    <row r="409" spans="1:34" x14ac:dyDescent="0.2">
      <c r="A409" s="347">
        <f t="shared" ca="1" si="180"/>
        <v>1E-4</v>
      </c>
      <c r="B409" s="304">
        <f t="shared" ca="1" si="181"/>
        <v>30.501000000000165</v>
      </c>
      <c r="D409" s="306">
        <f t="shared" ca="1" si="182"/>
        <v>-0.63673101634437945</v>
      </c>
      <c r="E409" s="307">
        <f t="shared" ca="1" si="183"/>
        <v>-1.2095558176838495</v>
      </c>
      <c r="F409" s="304">
        <f t="shared" ca="1" si="184"/>
        <v>1.366913187904701</v>
      </c>
      <c r="G409" s="306">
        <f t="shared" ca="1" si="185"/>
        <v>7.9669896993120002</v>
      </c>
      <c r="H409" s="307">
        <f t="shared" ca="1" si="186"/>
        <v>-107.61259163490813</v>
      </c>
      <c r="I409" s="304">
        <f t="shared" ca="1" si="187"/>
        <v>107.90710265432226</v>
      </c>
      <c r="J409" s="306">
        <f t="shared" ca="1" si="188"/>
        <v>677.21007955475034</v>
      </c>
      <c r="K409" s="307">
        <f t="shared" ca="1" si="189"/>
        <v>-5.0391848395488799</v>
      </c>
      <c r="L409" s="304">
        <f t="shared" ca="1" si="174"/>
        <v>677.22882782291424</v>
      </c>
      <c r="M409" s="306">
        <f t="shared" ca="1" si="190"/>
        <v>-1.4968971530516044</v>
      </c>
      <c r="N409" s="304">
        <f t="shared" ca="1" si="191"/>
        <v>-85.765889235005375</v>
      </c>
      <c r="P409" s="310">
        <f t="shared" ca="1" si="192"/>
        <v>23</v>
      </c>
      <c r="Q409" s="304">
        <f t="shared" ca="1" si="193"/>
        <v>0</v>
      </c>
      <c r="R409" s="306">
        <f t="shared" ca="1" si="194"/>
        <v>0</v>
      </c>
      <c r="S409" s="307">
        <f t="shared" ca="1" si="195"/>
        <v>5.0810000000000022</v>
      </c>
      <c r="T409" s="304">
        <f t="shared" ca="1" si="175"/>
        <v>49.844610000000024</v>
      </c>
      <c r="U409" s="311">
        <f t="shared" ca="1" si="176"/>
        <v>0</v>
      </c>
      <c r="V409" s="306">
        <f t="shared" ca="1" si="177"/>
        <v>1.2256174557165189</v>
      </c>
      <c r="W409" s="304">
        <f t="shared" ca="1" si="178"/>
        <v>43.818594134400051</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1.1592430088648857</v>
      </c>
      <c r="AH409" s="304">
        <f t="shared" ca="1" si="202"/>
        <v>-8.6239820570494388</v>
      </c>
    </row>
    <row r="410" spans="1:34" x14ac:dyDescent="0.2">
      <c r="A410" s="347">
        <f t="shared" ca="1" si="180"/>
        <v>1E-4</v>
      </c>
      <c r="B410" s="304">
        <f t="shared" ca="1" si="181"/>
        <v>30.501100000000164</v>
      </c>
      <c r="D410" s="306">
        <f t="shared" ca="1" si="182"/>
        <v>-0.63672729678905149</v>
      </c>
      <c r="E410" s="307">
        <f t="shared" ca="1" si="183"/>
        <v>-1.209527656214199</v>
      </c>
      <c r="F410" s="304">
        <f t="shared" ca="1" si="184"/>
        <v>1.3668865357531716</v>
      </c>
      <c r="G410" s="306">
        <f t="shared" ca="1" si="185"/>
        <v>7.9669260265823212</v>
      </c>
      <c r="H410" s="307">
        <f t="shared" ca="1" si="186"/>
        <v>-107.61271258767376</v>
      </c>
      <c r="I410" s="304">
        <f t="shared" ca="1" si="187"/>
        <v>107.90721857591508</v>
      </c>
      <c r="J410" s="306">
        <f t="shared" ca="1" si="188"/>
        <v>677.21007955475034</v>
      </c>
      <c r="K410" s="307">
        <f t="shared" ca="1" si="189"/>
        <v>-5.0499461047600089</v>
      </c>
      <c r="L410" s="304">
        <f t="shared" ca="1" si="174"/>
        <v>677.22890798179333</v>
      </c>
      <c r="M410" s="306">
        <f t="shared" ca="1" si="190"/>
        <v>-1.4968978242682731</v>
      </c>
      <c r="N410" s="304">
        <f t="shared" ca="1" si="191"/>
        <v>-85.76592769288763</v>
      </c>
      <c r="P410" s="310">
        <f t="shared" ca="1" si="192"/>
        <v>23</v>
      </c>
      <c r="Q410" s="304">
        <f t="shared" ca="1" si="193"/>
        <v>0</v>
      </c>
      <c r="R410" s="306">
        <f t="shared" ca="1" si="194"/>
        <v>0</v>
      </c>
      <c r="S410" s="307">
        <f t="shared" ca="1" si="195"/>
        <v>5.0810000000000022</v>
      </c>
      <c r="T410" s="304">
        <f t="shared" ca="1" si="175"/>
        <v>49.844610000000024</v>
      </c>
      <c r="U410" s="311">
        <f t="shared" ca="1" si="176"/>
        <v>0</v>
      </c>
      <c r="V410" s="306">
        <f t="shared" ca="1" si="177"/>
        <v>1.2256187746367613</v>
      </c>
      <c r="W410" s="304">
        <f t="shared" ca="1" si="178"/>
        <v>43.818735435120324</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1.1592156850437547</v>
      </c>
      <c r="AH410" s="304">
        <f t="shared" ca="1" si="202"/>
        <v>-8.6240098670340544</v>
      </c>
    </row>
    <row r="411" spans="1:34" x14ac:dyDescent="0.2">
      <c r="A411" s="347">
        <f t="shared" ca="1" si="180"/>
        <v>1E-4</v>
      </c>
      <c r="B411" s="304">
        <f t="shared" ca="1" si="181"/>
        <v>30.501200000000164</v>
      </c>
      <c r="D411" s="306">
        <f t="shared" ca="1" si="182"/>
        <v>-0.63672357722842354</v>
      </c>
      <c r="E411" s="307">
        <f t="shared" ca="1" si="183"/>
        <v>-1.2094994951055629</v>
      </c>
      <c r="F411" s="304">
        <f t="shared" ca="1" si="184"/>
        <v>1.366859883989274</v>
      </c>
      <c r="G411" s="306">
        <f t="shared" ca="1" si="185"/>
        <v>7.966862354224598</v>
      </c>
      <c r="H411" s="307">
        <f t="shared" ca="1" si="186"/>
        <v>-107.61283353762326</v>
      </c>
      <c r="I411" s="304">
        <f t="shared" ca="1" si="187"/>
        <v>107.90733449477554</v>
      </c>
      <c r="J411" s="306">
        <f t="shared" ca="1" si="188"/>
        <v>677.21007955475034</v>
      </c>
      <c r="K411" s="307">
        <f t="shared" ca="1" si="189"/>
        <v>-5.0607073820662736</v>
      </c>
      <c r="L411" s="304">
        <f t="shared" ca="1" si="174"/>
        <v>677.22898831175132</v>
      </c>
      <c r="M411" s="306">
        <f t="shared" ca="1" si="190"/>
        <v>-1.4968984954781352</v>
      </c>
      <c r="N411" s="304">
        <f t="shared" ca="1" si="191"/>
        <v>-85.765966150379896</v>
      </c>
      <c r="P411" s="310">
        <f t="shared" ca="1" si="192"/>
        <v>23</v>
      </c>
      <c r="Q411" s="304">
        <f t="shared" ca="1" si="193"/>
        <v>0</v>
      </c>
      <c r="R411" s="306">
        <f t="shared" ca="1" si="194"/>
        <v>0</v>
      </c>
      <c r="S411" s="307">
        <f t="shared" ca="1" si="195"/>
        <v>5.0810000000000022</v>
      </c>
      <c r="T411" s="304">
        <f t="shared" ca="1" si="175"/>
        <v>49.844610000000024</v>
      </c>
      <c r="U411" s="311">
        <f t="shared" ca="1" si="176"/>
        <v>0</v>
      </c>
      <c r="V411" s="306">
        <f t="shared" ca="1" si="177"/>
        <v>1.2256200935599058</v>
      </c>
      <c r="W411" s="304">
        <f t="shared" ca="1" si="178"/>
        <v>43.818876734029011</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1.1591883615698251</v>
      </c>
      <c r="AH411" s="304">
        <f t="shared" ca="1" si="202"/>
        <v>-8.6240376766621338</v>
      </c>
    </row>
    <row r="412" spans="1:34" x14ac:dyDescent="0.2">
      <c r="A412" s="347">
        <f t="shared" ca="1" si="180"/>
        <v>1E-4</v>
      </c>
      <c r="B412" s="304">
        <f t="shared" ca="1" si="181"/>
        <v>30.501300000000164</v>
      </c>
      <c r="D412" s="306">
        <f t="shared" ca="1" si="182"/>
        <v>-0.63671985766249428</v>
      </c>
      <c r="E412" s="307">
        <f t="shared" ca="1" si="183"/>
        <v>-1.2094713343579482</v>
      </c>
      <c r="F412" s="304">
        <f t="shared" ca="1" si="184"/>
        <v>1.3668332326130144</v>
      </c>
      <c r="G412" s="306">
        <f t="shared" ca="1" si="185"/>
        <v>7.9667986822388315</v>
      </c>
      <c r="H412" s="307">
        <f t="shared" ca="1" si="186"/>
        <v>-107.6129544847567</v>
      </c>
      <c r="I412" s="304">
        <f t="shared" ca="1" si="187"/>
        <v>107.90745041090369</v>
      </c>
      <c r="J412" s="306">
        <f t="shared" ca="1" si="188"/>
        <v>677.21007955475034</v>
      </c>
      <c r="K412" s="307">
        <f t="shared" ca="1" si="189"/>
        <v>-5.0714686714673922</v>
      </c>
      <c r="L412" s="304">
        <f t="shared" ca="1" si="174"/>
        <v>677.22906881278868</v>
      </c>
      <c r="M412" s="306">
        <f t="shared" ca="1" si="190"/>
        <v>-1.4968991666811911</v>
      </c>
      <c r="N412" s="304">
        <f t="shared" ca="1" si="191"/>
        <v>-85.766004607482188</v>
      </c>
      <c r="P412" s="310">
        <f t="shared" ca="1" si="192"/>
        <v>23</v>
      </c>
      <c r="Q412" s="304">
        <f t="shared" ca="1" si="193"/>
        <v>0</v>
      </c>
      <c r="R412" s="306">
        <f t="shared" ca="1" si="194"/>
        <v>0</v>
      </c>
      <c r="S412" s="307">
        <f t="shared" ca="1" si="195"/>
        <v>5.0810000000000022</v>
      </c>
      <c r="T412" s="304">
        <f t="shared" ca="1" si="175"/>
        <v>49.844610000000024</v>
      </c>
      <c r="U412" s="311">
        <f t="shared" ca="1" si="176"/>
        <v>0</v>
      </c>
      <c r="V412" s="306">
        <f t="shared" ca="1" si="177"/>
        <v>1.2256214124859526</v>
      </c>
      <c r="W412" s="304">
        <f t="shared" ca="1" si="178"/>
        <v>43.819018031126163</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1.159161038443095</v>
      </c>
      <c r="AH412" s="304">
        <f t="shared" ca="1" si="202"/>
        <v>-8.6240654859336736</v>
      </c>
    </row>
    <row r="413" spans="1:34" x14ac:dyDescent="0.2">
      <c r="A413" s="347">
        <f t="shared" ca="1" si="180"/>
        <v>1E-4</v>
      </c>
      <c r="B413" s="304">
        <f t="shared" ca="1" si="181"/>
        <v>30.501400000000164</v>
      </c>
      <c r="D413" s="306">
        <f t="shared" ca="1" si="182"/>
        <v>-0.63671613809126393</v>
      </c>
      <c r="E413" s="307">
        <f t="shared" ca="1" si="183"/>
        <v>-1.2094431739713443</v>
      </c>
      <c r="F413" s="304">
        <f t="shared" ca="1" si="184"/>
        <v>1.3668065816243835</v>
      </c>
      <c r="G413" s="306">
        <f t="shared" ca="1" si="185"/>
        <v>7.9667350106250225</v>
      </c>
      <c r="H413" s="307">
        <f t="shared" ca="1" si="186"/>
        <v>-107.6130754290741</v>
      </c>
      <c r="I413" s="304">
        <f t="shared" ca="1" si="187"/>
        <v>107.90756632429957</v>
      </c>
      <c r="J413" s="306">
        <f t="shared" ca="1" si="188"/>
        <v>677.21007955475034</v>
      </c>
      <c r="K413" s="307">
        <f t="shared" ca="1" si="189"/>
        <v>-5.0822299729630833</v>
      </c>
      <c r="L413" s="304">
        <f t="shared" ca="1" si="174"/>
        <v>677.2291494849062</v>
      </c>
      <c r="M413" s="306">
        <f t="shared" ca="1" si="190"/>
        <v>-1.4968998378774405</v>
      </c>
      <c r="N413" s="304">
        <f t="shared" ca="1" si="191"/>
        <v>-85.766043064194506</v>
      </c>
      <c r="P413" s="310">
        <f t="shared" ca="1" si="192"/>
        <v>23</v>
      </c>
      <c r="Q413" s="304">
        <f t="shared" ca="1" si="193"/>
        <v>0</v>
      </c>
      <c r="R413" s="306">
        <f t="shared" ca="1" si="194"/>
        <v>0</v>
      </c>
      <c r="S413" s="307">
        <f t="shared" ca="1" si="195"/>
        <v>5.0810000000000022</v>
      </c>
      <c r="T413" s="304">
        <f t="shared" ca="1" si="175"/>
        <v>49.844610000000024</v>
      </c>
      <c r="U413" s="311">
        <f t="shared" ca="1" si="176"/>
        <v>0</v>
      </c>
      <c r="V413" s="306">
        <f t="shared" ca="1" si="177"/>
        <v>1.2256227314149011</v>
      </c>
      <c r="W413" s="304">
        <f t="shared" ca="1" si="178"/>
        <v>43.81915932641175</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1.159133715663561</v>
      </c>
      <c r="AH413" s="304">
        <f t="shared" ca="1" si="202"/>
        <v>-8.6240932948486808</v>
      </c>
    </row>
    <row r="414" spans="1:34" x14ac:dyDescent="0.2">
      <c r="A414" s="347">
        <f t="shared" ca="1" si="180"/>
        <v>1E-4</v>
      </c>
      <c r="B414" s="304">
        <f t="shared" ca="1" si="181"/>
        <v>30.501500000000163</v>
      </c>
      <c r="D414" s="306">
        <f t="shared" ca="1" si="182"/>
        <v>-0.63671241851473337</v>
      </c>
      <c r="E414" s="307">
        <f t="shared" ca="1" si="183"/>
        <v>-1.2094150139457565</v>
      </c>
      <c r="F414" s="304">
        <f t="shared" ca="1" si="184"/>
        <v>1.3667799310233872</v>
      </c>
      <c r="G414" s="306">
        <f t="shared" ca="1" si="185"/>
        <v>7.9666713393831712</v>
      </c>
      <c r="H414" s="307">
        <f t="shared" ca="1" si="186"/>
        <v>-107.61319637057549</v>
      </c>
      <c r="I414" s="304">
        <f t="shared" ca="1" si="187"/>
        <v>107.9076822349632</v>
      </c>
      <c r="J414" s="306">
        <f t="shared" ca="1" si="188"/>
        <v>677.21007955475034</v>
      </c>
      <c r="K414" s="307">
        <f t="shared" ca="1" si="189"/>
        <v>-5.0929912865530662</v>
      </c>
      <c r="L414" s="304">
        <f t="shared" ca="1" si="174"/>
        <v>677.22923032810399</v>
      </c>
      <c r="M414" s="306">
        <f t="shared" ca="1" si="190"/>
        <v>-1.4969005090668837</v>
      </c>
      <c r="N414" s="304">
        <f t="shared" ca="1" si="191"/>
        <v>-85.766081520516849</v>
      </c>
      <c r="P414" s="310">
        <f t="shared" ca="1" si="192"/>
        <v>23</v>
      </c>
      <c r="Q414" s="304">
        <f t="shared" ca="1" si="193"/>
        <v>0</v>
      </c>
      <c r="R414" s="306">
        <f t="shared" ca="1" si="194"/>
        <v>0</v>
      </c>
      <c r="S414" s="307">
        <f t="shared" ca="1" si="195"/>
        <v>5.0810000000000022</v>
      </c>
      <c r="T414" s="304">
        <f t="shared" ca="1" si="175"/>
        <v>49.844610000000024</v>
      </c>
      <c r="U414" s="311">
        <f t="shared" ca="1" si="176"/>
        <v>0</v>
      </c>
      <c r="V414" s="306">
        <f t="shared" ca="1" si="177"/>
        <v>1.2256240503467519</v>
      </c>
      <c r="W414" s="304">
        <f t="shared" ca="1" si="178"/>
        <v>43.819300619885816</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1.1591063932312267</v>
      </c>
      <c r="AH414" s="304">
        <f t="shared" ca="1" si="202"/>
        <v>-8.6241211034071501</v>
      </c>
    </row>
    <row r="415" spans="1:34" x14ac:dyDescent="0.2">
      <c r="A415" s="347">
        <f t="shared" ca="1" si="180"/>
        <v>1E-4</v>
      </c>
      <c r="B415" s="304">
        <f t="shared" ca="1" si="181"/>
        <v>30.501600000000163</v>
      </c>
      <c r="D415" s="306">
        <f t="shared" ca="1" si="182"/>
        <v>-0.63670869893290438</v>
      </c>
      <c r="E415" s="307">
        <f t="shared" ca="1" si="183"/>
        <v>-1.2093868542811759</v>
      </c>
      <c r="F415" s="304">
        <f t="shared" ca="1" si="184"/>
        <v>1.3667532808100187</v>
      </c>
      <c r="G415" s="306">
        <f t="shared" ca="1" si="185"/>
        <v>7.9666076685132783</v>
      </c>
      <c r="H415" s="307">
        <f t="shared" ca="1" si="186"/>
        <v>-107.61331730926092</v>
      </c>
      <c r="I415" s="304">
        <f t="shared" ca="1" si="187"/>
        <v>107.90779814289461</v>
      </c>
      <c r="J415" s="306">
        <f t="shared" ca="1" si="188"/>
        <v>677.21007955475034</v>
      </c>
      <c r="K415" s="307">
        <f t="shared" ca="1" si="189"/>
        <v>-5.1037526122370585</v>
      </c>
      <c r="L415" s="304">
        <f t="shared" ca="1" si="174"/>
        <v>677.22931134238286</v>
      </c>
      <c r="M415" s="306">
        <f t="shared" ca="1" si="190"/>
        <v>-1.4969011802495207</v>
      </c>
      <c r="N415" s="304">
        <f t="shared" ca="1" si="191"/>
        <v>-85.766119976449232</v>
      </c>
      <c r="P415" s="310">
        <f t="shared" ca="1" si="192"/>
        <v>23</v>
      </c>
      <c r="Q415" s="304">
        <f t="shared" ca="1" si="193"/>
        <v>0</v>
      </c>
      <c r="R415" s="306">
        <f t="shared" ca="1" si="194"/>
        <v>0</v>
      </c>
      <c r="S415" s="307">
        <f t="shared" ca="1" si="195"/>
        <v>5.0810000000000022</v>
      </c>
      <c r="T415" s="304">
        <f t="shared" ca="1" si="175"/>
        <v>49.844610000000024</v>
      </c>
      <c r="U415" s="311">
        <f t="shared" ca="1" si="176"/>
        <v>0</v>
      </c>
      <c r="V415" s="306">
        <f t="shared" ca="1" si="177"/>
        <v>1.2256253692815045</v>
      </c>
      <c r="W415" s="304">
        <f t="shared" ca="1" si="178"/>
        <v>43.819441911548331</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1.1590790711460848</v>
      </c>
      <c r="AH415" s="304">
        <f t="shared" ca="1" si="202"/>
        <v>-8.6241489116090921</v>
      </c>
    </row>
    <row r="416" spans="1:34" x14ac:dyDescent="0.2">
      <c r="A416" s="347">
        <f t="shared" ca="1" si="180"/>
        <v>1E-4</v>
      </c>
      <c r="B416" s="304">
        <f t="shared" ca="1" si="181"/>
        <v>30.501700000000163</v>
      </c>
      <c r="D416" s="306">
        <f t="shared" ca="1" si="182"/>
        <v>-0.63670497934577619</v>
      </c>
      <c r="E416" s="307">
        <f t="shared" ca="1" si="183"/>
        <v>-1.2093586949776096</v>
      </c>
      <c r="F416" s="304">
        <f t="shared" ca="1" si="184"/>
        <v>1.3667266309842845</v>
      </c>
      <c r="G416" s="306">
        <f t="shared" ca="1" si="185"/>
        <v>7.9665439980153439</v>
      </c>
      <c r="H416" s="307">
        <f t="shared" ca="1" si="186"/>
        <v>-107.61343824513042</v>
      </c>
      <c r="I416" s="304">
        <f t="shared" ca="1" si="187"/>
        <v>107.90791404809387</v>
      </c>
      <c r="J416" s="306">
        <f t="shared" ca="1" si="188"/>
        <v>677.21007955475034</v>
      </c>
      <c r="K416" s="307">
        <f t="shared" ca="1" si="189"/>
        <v>-5.1145139500147776</v>
      </c>
      <c r="L416" s="304">
        <f t="shared" ca="1" si="174"/>
        <v>677.22939252774324</v>
      </c>
      <c r="M416" s="306">
        <f t="shared" ca="1" si="190"/>
        <v>-1.4969018514253516</v>
      </c>
      <c r="N416" s="304">
        <f t="shared" ca="1" si="191"/>
        <v>-85.766158431991656</v>
      </c>
      <c r="P416" s="310">
        <f t="shared" ca="1" si="192"/>
        <v>23</v>
      </c>
      <c r="Q416" s="304">
        <f t="shared" ca="1" si="193"/>
        <v>0</v>
      </c>
      <c r="R416" s="306">
        <f t="shared" ca="1" si="194"/>
        <v>0</v>
      </c>
      <c r="S416" s="307">
        <f t="shared" ca="1" si="195"/>
        <v>5.0810000000000022</v>
      </c>
      <c r="T416" s="304">
        <f t="shared" ca="1" si="175"/>
        <v>49.844610000000024</v>
      </c>
      <c r="U416" s="311">
        <f t="shared" ca="1" si="176"/>
        <v>0</v>
      </c>
      <c r="V416" s="306">
        <f t="shared" ca="1" si="177"/>
        <v>1.2256266882191589</v>
      </c>
      <c r="W416" s="304">
        <f t="shared" ca="1" si="178"/>
        <v>43.819583201399368</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1.1590517494081389</v>
      </c>
      <c r="AH416" s="304">
        <f t="shared" ca="1" si="202"/>
        <v>-8.6241767194544998</v>
      </c>
    </row>
    <row r="417" spans="1:34" x14ac:dyDescent="0.2">
      <c r="A417" s="347">
        <f t="shared" ca="1" si="180"/>
        <v>1E-4</v>
      </c>
      <c r="B417" s="304">
        <f t="shared" ca="1" si="181"/>
        <v>30.501800000000163</v>
      </c>
      <c r="D417" s="306">
        <f t="shared" ca="1" si="182"/>
        <v>-0.6367012597533509</v>
      </c>
      <c r="E417" s="307">
        <f t="shared" ca="1" si="183"/>
        <v>-1.2093305360350417</v>
      </c>
      <c r="F417" s="304">
        <f t="shared" ca="1" si="184"/>
        <v>1.3666999815461716</v>
      </c>
      <c r="G417" s="306">
        <f t="shared" ca="1" si="185"/>
        <v>7.9664803278893688</v>
      </c>
      <c r="H417" s="307">
        <f t="shared" ca="1" si="186"/>
        <v>-107.61355917818403</v>
      </c>
      <c r="I417" s="304">
        <f t="shared" ca="1" si="187"/>
        <v>107.90802995056097</v>
      </c>
      <c r="J417" s="306">
        <f t="shared" ca="1" si="188"/>
        <v>677.21007955475034</v>
      </c>
      <c r="K417" s="307">
        <f t="shared" ca="1" si="189"/>
        <v>-5.125275299885943</v>
      </c>
      <c r="L417" s="304">
        <f t="shared" ca="1" si="174"/>
        <v>677.22947388418561</v>
      </c>
      <c r="M417" s="306">
        <f t="shared" ca="1" si="190"/>
        <v>-1.4969025225943766</v>
      </c>
      <c r="N417" s="304">
        <f t="shared" ca="1" si="191"/>
        <v>-85.766196887144133</v>
      </c>
      <c r="P417" s="310">
        <f t="shared" ca="1" si="192"/>
        <v>23</v>
      </c>
      <c r="Q417" s="304">
        <f t="shared" ca="1" si="193"/>
        <v>0</v>
      </c>
      <c r="R417" s="306">
        <f t="shared" ca="1" si="194"/>
        <v>0</v>
      </c>
      <c r="S417" s="307">
        <f t="shared" ca="1" si="195"/>
        <v>5.0810000000000022</v>
      </c>
      <c r="T417" s="304">
        <f t="shared" ca="1" si="175"/>
        <v>49.844610000000024</v>
      </c>
      <c r="U417" s="311">
        <f t="shared" ca="1" si="176"/>
        <v>0</v>
      </c>
      <c r="V417" s="306">
        <f t="shared" ca="1" si="177"/>
        <v>1.2256280071597152</v>
      </c>
      <c r="W417" s="304">
        <f t="shared" ca="1" si="178"/>
        <v>43.819724489438904</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1.1590244280173767</v>
      </c>
      <c r="AH417" s="304">
        <f t="shared" ca="1" si="202"/>
        <v>-8.6242045269433874</v>
      </c>
    </row>
    <row r="418" spans="1:34" x14ac:dyDescent="0.2">
      <c r="A418" s="347">
        <f t="shared" ca="1" si="180"/>
        <v>1E-4</v>
      </c>
      <c r="B418" s="304">
        <f t="shared" ca="1" si="181"/>
        <v>30.501900000000163</v>
      </c>
      <c r="D418" s="306">
        <f t="shared" ca="1" si="182"/>
        <v>-0.63669754015562752</v>
      </c>
      <c r="E418" s="307">
        <f t="shared" ca="1" si="183"/>
        <v>-1.2093023774534775</v>
      </c>
      <c r="F418" s="304">
        <f t="shared" ca="1" si="184"/>
        <v>1.3666733324956846</v>
      </c>
      <c r="G418" s="306">
        <f t="shared" ca="1" si="185"/>
        <v>7.966416658135353</v>
      </c>
      <c r="H418" s="307">
        <f t="shared" ca="1" si="186"/>
        <v>-107.61368010842178</v>
      </c>
      <c r="I418" s="304">
        <f t="shared" ca="1" si="187"/>
        <v>107.90814585029598</v>
      </c>
      <c r="J418" s="306">
        <f t="shared" ca="1" si="188"/>
        <v>677.21007955475034</v>
      </c>
      <c r="K418" s="307">
        <f t="shared" ca="1" si="189"/>
        <v>-5.1360366618502731</v>
      </c>
      <c r="L418" s="304">
        <f t="shared" ca="1" si="174"/>
        <v>677.22955541171052</v>
      </c>
      <c r="M418" s="306">
        <f t="shared" ca="1" si="190"/>
        <v>-1.496903193756596</v>
      </c>
      <c r="N418" s="304">
        <f t="shared" ca="1" si="191"/>
        <v>-85.766235341906665</v>
      </c>
      <c r="P418" s="310">
        <f t="shared" ca="1" si="192"/>
        <v>23</v>
      </c>
      <c r="Q418" s="304">
        <f t="shared" ca="1" si="193"/>
        <v>0</v>
      </c>
      <c r="R418" s="306">
        <f t="shared" ca="1" si="194"/>
        <v>0</v>
      </c>
      <c r="S418" s="307">
        <f t="shared" ca="1" si="195"/>
        <v>5.0810000000000022</v>
      </c>
      <c r="T418" s="304">
        <f t="shared" ca="1" si="175"/>
        <v>49.844610000000024</v>
      </c>
      <c r="U418" s="311">
        <f t="shared" ca="1" si="176"/>
        <v>0</v>
      </c>
      <c r="V418" s="306">
        <f t="shared" ca="1" si="177"/>
        <v>1.2256293261031737</v>
      </c>
      <c r="W418" s="304">
        <f t="shared" ca="1" si="178"/>
        <v>43.819865775666969</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1.158997106973807</v>
      </c>
      <c r="AH418" s="304">
        <f t="shared" ca="1" si="202"/>
        <v>-8.6242323340757494</v>
      </c>
    </row>
    <row r="419" spans="1:34" x14ac:dyDescent="0.2">
      <c r="A419" s="347">
        <f t="shared" ca="1" si="180"/>
        <v>1E-4</v>
      </c>
      <c r="B419" s="304">
        <f t="shared" ca="1" si="181"/>
        <v>30.502000000000162</v>
      </c>
      <c r="D419" s="306">
        <f t="shared" ca="1" si="182"/>
        <v>-0.63669382055260615</v>
      </c>
      <c r="E419" s="307">
        <f t="shared" ca="1" si="183"/>
        <v>-1.2092742192329098</v>
      </c>
      <c r="F419" s="304">
        <f t="shared" ca="1" si="184"/>
        <v>1.3666466838328177</v>
      </c>
      <c r="G419" s="306">
        <f t="shared" ca="1" si="185"/>
        <v>7.9663529887532976</v>
      </c>
      <c r="H419" s="307">
        <f t="shared" ca="1" si="186"/>
        <v>-107.61380103584369</v>
      </c>
      <c r="I419" s="304">
        <f t="shared" ca="1" si="187"/>
        <v>107.90826174729891</v>
      </c>
      <c r="J419" s="306">
        <f t="shared" ca="1" si="188"/>
        <v>677.21007955475034</v>
      </c>
      <c r="K419" s="307">
        <f t="shared" ca="1" si="189"/>
        <v>-5.1467980359074863</v>
      </c>
      <c r="L419" s="304">
        <f t="shared" ca="1" si="174"/>
        <v>677.22963711031855</v>
      </c>
      <c r="M419" s="306">
        <f t="shared" ca="1" si="190"/>
        <v>-1.4969038649120092</v>
      </c>
      <c r="N419" s="304">
        <f t="shared" ca="1" si="191"/>
        <v>-85.766273796279251</v>
      </c>
      <c r="P419" s="310">
        <f t="shared" ca="1" si="192"/>
        <v>23</v>
      </c>
      <c r="Q419" s="304">
        <f t="shared" ca="1" si="193"/>
        <v>0</v>
      </c>
      <c r="R419" s="306">
        <f t="shared" ca="1" si="194"/>
        <v>0</v>
      </c>
      <c r="S419" s="307">
        <f t="shared" ca="1" si="195"/>
        <v>5.0810000000000022</v>
      </c>
      <c r="T419" s="304">
        <f t="shared" ca="1" si="175"/>
        <v>49.844610000000024</v>
      </c>
      <c r="U419" s="311">
        <f t="shared" ca="1" si="176"/>
        <v>0</v>
      </c>
      <c r="V419" s="306">
        <f t="shared" ca="1" si="177"/>
        <v>1.225630645049534</v>
      </c>
      <c r="W419" s="304">
        <f t="shared" ca="1" si="178"/>
        <v>43.820007060083569</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1.1589697862774155</v>
      </c>
      <c r="AH419" s="304">
        <f t="shared" ca="1" si="202"/>
        <v>-8.6242601408515949</v>
      </c>
    </row>
    <row r="420" spans="1:34" x14ac:dyDescent="0.2">
      <c r="A420" s="347">
        <f t="shared" ca="1" si="180"/>
        <v>1E-4</v>
      </c>
      <c r="B420" s="304">
        <f t="shared" ca="1" si="181"/>
        <v>30.502100000000162</v>
      </c>
      <c r="D420" s="306">
        <f t="shared" ca="1" si="182"/>
        <v>-0.63669010094429168</v>
      </c>
      <c r="E420" s="307">
        <f t="shared" ca="1" si="183"/>
        <v>-1.2092460613733405</v>
      </c>
      <c r="F420" s="304">
        <f t="shared" ca="1" si="184"/>
        <v>1.3666200355575755</v>
      </c>
      <c r="G420" s="306">
        <f t="shared" ca="1" si="185"/>
        <v>7.9662893197432032</v>
      </c>
      <c r="H420" s="307">
        <f t="shared" ca="1" si="186"/>
        <v>-107.61392196044983</v>
      </c>
      <c r="I420" s="304">
        <f t="shared" ca="1" si="187"/>
        <v>107.9083776415698</v>
      </c>
      <c r="J420" s="306">
        <f t="shared" ca="1" si="188"/>
        <v>677.21007955475034</v>
      </c>
      <c r="K420" s="307">
        <f t="shared" ca="1" si="189"/>
        <v>-5.1575594220573011</v>
      </c>
      <c r="L420" s="304">
        <f t="shared" ca="1" si="174"/>
        <v>677.22971898001003</v>
      </c>
      <c r="M420" s="306">
        <f t="shared" ca="1" si="190"/>
        <v>-1.496904536060617</v>
      </c>
      <c r="N420" s="304">
        <f t="shared" ca="1" si="191"/>
        <v>-85.766312250261905</v>
      </c>
      <c r="P420" s="310">
        <f t="shared" ca="1" si="192"/>
        <v>23</v>
      </c>
      <c r="Q420" s="304">
        <f t="shared" ca="1" si="193"/>
        <v>0</v>
      </c>
      <c r="R420" s="306">
        <f t="shared" ca="1" si="194"/>
        <v>0</v>
      </c>
      <c r="S420" s="307">
        <f t="shared" ca="1" si="195"/>
        <v>5.0810000000000022</v>
      </c>
      <c r="T420" s="304">
        <f t="shared" ca="1" si="175"/>
        <v>49.844610000000024</v>
      </c>
      <c r="U420" s="311">
        <f t="shared" ca="1" si="176"/>
        <v>0</v>
      </c>
      <c r="V420" s="306">
        <f t="shared" ca="1" si="177"/>
        <v>1.2256319639987958</v>
      </c>
      <c r="W420" s="304">
        <f t="shared" ca="1" si="178"/>
        <v>43.820148342688697</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1.1589424659282077</v>
      </c>
      <c r="AH420" s="304">
        <f t="shared" ca="1" si="202"/>
        <v>-8.6242879472709202</v>
      </c>
    </row>
    <row r="421" spans="1:34" x14ac:dyDescent="0.2">
      <c r="A421" s="347">
        <f t="shared" ca="1" si="180"/>
        <v>1E-4</v>
      </c>
      <c r="B421" s="304">
        <f t="shared" ca="1" si="181"/>
        <v>30.502200000000162</v>
      </c>
      <c r="D421" s="306">
        <f t="shared" ca="1" si="182"/>
        <v>-0.63668638133067978</v>
      </c>
      <c r="E421" s="307">
        <f t="shared" ca="1" si="183"/>
        <v>-1.2092179038747677</v>
      </c>
      <c r="F421" s="304">
        <f t="shared" ca="1" si="184"/>
        <v>1.3665933876699545</v>
      </c>
      <c r="G421" s="306">
        <f t="shared" ca="1" si="185"/>
        <v>7.96622565110507</v>
      </c>
      <c r="H421" s="307">
        <f t="shared" ca="1" si="186"/>
        <v>-107.61404288224021</v>
      </c>
      <c r="I421" s="304">
        <f t="shared" ca="1" si="187"/>
        <v>107.9084935331087</v>
      </c>
      <c r="J421" s="306">
        <f t="shared" ca="1" si="188"/>
        <v>677.21007955475034</v>
      </c>
      <c r="K421" s="307">
        <f t="shared" ca="1" si="189"/>
        <v>-5.168320820299436</v>
      </c>
      <c r="L421" s="304">
        <f t="shared" ca="1" si="174"/>
        <v>677.22980102078554</v>
      </c>
      <c r="M421" s="306">
        <f t="shared" ca="1" si="190"/>
        <v>-1.4969052072024192</v>
      </c>
      <c r="N421" s="304">
        <f t="shared" ca="1" si="191"/>
        <v>-85.766350703854613</v>
      </c>
      <c r="P421" s="310">
        <f t="shared" ca="1" si="192"/>
        <v>23</v>
      </c>
      <c r="Q421" s="304">
        <f t="shared" ca="1" si="193"/>
        <v>0</v>
      </c>
      <c r="R421" s="306">
        <f t="shared" ca="1" si="194"/>
        <v>0</v>
      </c>
      <c r="S421" s="307">
        <f t="shared" ca="1" si="195"/>
        <v>5.0810000000000022</v>
      </c>
      <c r="T421" s="304">
        <f t="shared" ca="1" si="175"/>
        <v>49.844610000000024</v>
      </c>
      <c r="U421" s="311">
        <f t="shared" ca="1" si="176"/>
        <v>0</v>
      </c>
      <c r="V421" s="306">
        <f t="shared" ca="1" si="177"/>
        <v>1.2256332829509597</v>
      </c>
      <c r="W421" s="304">
        <f t="shared" ca="1" si="178"/>
        <v>43.82028962348241</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1.1589151459261817</v>
      </c>
      <c r="AH421" s="304">
        <f t="shared" ca="1" si="202"/>
        <v>-8.6243157533337289</v>
      </c>
    </row>
    <row r="422" spans="1:34" x14ac:dyDescent="0.2">
      <c r="A422" s="347">
        <f t="shared" ca="1" si="180"/>
        <v>1E-4</v>
      </c>
      <c r="B422" s="304">
        <f t="shared" ca="1" si="181"/>
        <v>30.502300000000162</v>
      </c>
      <c r="D422" s="306">
        <f t="shared" ca="1" si="182"/>
        <v>-0.63668266171177446</v>
      </c>
      <c r="E422" s="307">
        <f t="shared" ca="1" si="183"/>
        <v>-1.2091897467371808</v>
      </c>
      <c r="F422" s="304">
        <f t="shared" ca="1" si="184"/>
        <v>1.3665667401699477</v>
      </c>
      <c r="G422" s="306">
        <f t="shared" ca="1" si="185"/>
        <v>7.9661619828388988</v>
      </c>
      <c r="H422" s="307">
        <f t="shared" ca="1" si="186"/>
        <v>-107.61416380121489</v>
      </c>
      <c r="I422" s="304">
        <f t="shared" ca="1" si="187"/>
        <v>107.90860942191563</v>
      </c>
      <c r="J422" s="306">
        <f t="shared" ca="1" si="188"/>
        <v>677.21007955475034</v>
      </c>
      <c r="K422" s="307">
        <f t="shared" ca="1" si="189"/>
        <v>-5.1790822306336084</v>
      </c>
      <c r="L422" s="304">
        <f t="shared" ca="1" si="174"/>
        <v>677.22988323264576</v>
      </c>
      <c r="M422" s="306">
        <f t="shared" ca="1" si="190"/>
        <v>-1.4969058783374158</v>
      </c>
      <c r="N422" s="304">
        <f t="shared" ca="1" si="191"/>
        <v>-85.766389157057404</v>
      </c>
      <c r="P422" s="310">
        <f t="shared" ca="1" si="192"/>
        <v>23</v>
      </c>
      <c r="Q422" s="304">
        <f t="shared" ca="1" si="193"/>
        <v>0</v>
      </c>
      <c r="R422" s="306">
        <f t="shared" ca="1" si="194"/>
        <v>0</v>
      </c>
      <c r="S422" s="307">
        <f t="shared" ca="1" si="195"/>
        <v>5.0810000000000022</v>
      </c>
      <c r="T422" s="304">
        <f t="shared" ca="1" si="175"/>
        <v>49.844610000000024</v>
      </c>
      <c r="U422" s="311">
        <f t="shared" ca="1" si="176"/>
        <v>0</v>
      </c>
      <c r="V422" s="306">
        <f t="shared" ca="1" si="177"/>
        <v>1.2256346019060254</v>
      </c>
      <c r="W422" s="304">
        <f t="shared" ca="1" si="178"/>
        <v>43.8204309024647</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1.1588878262713287</v>
      </c>
      <c r="AH422" s="304">
        <f t="shared" ca="1" si="202"/>
        <v>-8.6243435590400299</v>
      </c>
    </row>
    <row r="423" spans="1:34" x14ac:dyDescent="0.2">
      <c r="A423" s="347">
        <f t="shared" ca="1" si="180"/>
        <v>1E-4</v>
      </c>
      <c r="B423" s="304">
        <f t="shared" ca="1" si="181"/>
        <v>30.502400000000161</v>
      </c>
      <c r="D423" s="306">
        <f t="shared" ca="1" si="182"/>
        <v>-0.63667894208757492</v>
      </c>
      <c r="E423" s="307">
        <f t="shared" ca="1" si="183"/>
        <v>-1.2091615899605817</v>
      </c>
      <c r="F423" s="304">
        <f t="shared" ca="1" si="184"/>
        <v>1.3665400930575564</v>
      </c>
      <c r="G423" s="306">
        <f t="shared" ca="1" si="185"/>
        <v>7.9660983149446896</v>
      </c>
      <c r="H423" s="307">
        <f t="shared" ca="1" si="186"/>
        <v>-107.61428471737388</v>
      </c>
      <c r="I423" s="304">
        <f t="shared" ca="1" si="187"/>
        <v>107.90872530799061</v>
      </c>
      <c r="J423" s="306">
        <f t="shared" ca="1" si="188"/>
        <v>677.21007955475034</v>
      </c>
      <c r="K423" s="307">
        <f t="shared" ca="1" si="189"/>
        <v>-5.1898436530595378</v>
      </c>
      <c r="L423" s="304">
        <f t="shared" ca="1" si="174"/>
        <v>677.22996561559091</v>
      </c>
      <c r="M423" s="306">
        <f t="shared" ca="1" si="190"/>
        <v>-1.4969065494656071</v>
      </c>
      <c r="N423" s="304">
        <f t="shared" ca="1" si="191"/>
        <v>-85.766427609870277</v>
      </c>
      <c r="P423" s="310">
        <f t="shared" ca="1" si="192"/>
        <v>23</v>
      </c>
      <c r="Q423" s="304">
        <f t="shared" ca="1" si="193"/>
        <v>0</v>
      </c>
      <c r="R423" s="306">
        <f t="shared" ca="1" si="194"/>
        <v>0</v>
      </c>
      <c r="S423" s="307">
        <f t="shared" ca="1" si="195"/>
        <v>5.0810000000000022</v>
      </c>
      <c r="T423" s="304">
        <f t="shared" ca="1" si="175"/>
        <v>49.844610000000024</v>
      </c>
      <c r="U423" s="311">
        <f t="shared" ca="1" si="176"/>
        <v>0</v>
      </c>
      <c r="V423" s="306">
        <f t="shared" ca="1" si="177"/>
        <v>1.2256359208639929</v>
      </c>
      <c r="W423" s="304">
        <f t="shared" ca="1" si="178"/>
        <v>43.820572179635569</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1.1588605069636468</v>
      </c>
      <c r="AH423" s="304">
        <f t="shared" ca="1" si="202"/>
        <v>-8.6243713643898214</v>
      </c>
    </row>
    <row r="424" spans="1:34" x14ac:dyDescent="0.2">
      <c r="A424" s="347">
        <f t="shared" ca="1" si="180"/>
        <v>1E-4</v>
      </c>
      <c r="B424" s="304">
        <f t="shared" ca="1" si="181"/>
        <v>30.502500000000161</v>
      </c>
      <c r="D424" s="306">
        <f t="shared" ca="1" si="182"/>
        <v>-0.6366752224580825</v>
      </c>
      <c r="E424" s="307">
        <f t="shared" ca="1" si="183"/>
        <v>-1.2091334335449719</v>
      </c>
      <c r="F424" s="304">
        <f t="shared" ca="1" si="184"/>
        <v>1.3665134463327837</v>
      </c>
      <c r="G424" s="306">
        <f t="shared" ca="1" si="185"/>
        <v>7.9660346474224442</v>
      </c>
      <c r="H424" s="307">
        <f t="shared" ca="1" si="186"/>
        <v>-107.61440563071723</v>
      </c>
      <c r="I424" s="304">
        <f t="shared" ca="1" si="187"/>
        <v>107.90884119133371</v>
      </c>
      <c r="J424" s="306">
        <f t="shared" ca="1" si="188"/>
        <v>677.21007955475034</v>
      </c>
      <c r="K424" s="307">
        <f t="shared" ca="1" si="189"/>
        <v>-5.2006050875769425</v>
      </c>
      <c r="L424" s="304">
        <f t="shared" ca="1" si="174"/>
        <v>677.2300481696218</v>
      </c>
      <c r="M424" s="306">
        <f t="shared" ca="1" si="190"/>
        <v>-1.4969072205869929</v>
      </c>
      <c r="N424" s="304">
        <f t="shared" ca="1" si="191"/>
        <v>-85.766466062293233</v>
      </c>
      <c r="P424" s="310">
        <f t="shared" ca="1" si="192"/>
        <v>23</v>
      </c>
      <c r="Q424" s="304">
        <f t="shared" ca="1" si="193"/>
        <v>0</v>
      </c>
      <c r="R424" s="306">
        <f t="shared" ca="1" si="194"/>
        <v>0</v>
      </c>
      <c r="S424" s="307">
        <f t="shared" ca="1" si="195"/>
        <v>5.0810000000000022</v>
      </c>
      <c r="T424" s="304">
        <f t="shared" ca="1" si="175"/>
        <v>49.844610000000024</v>
      </c>
      <c r="U424" s="311">
        <f t="shared" ca="1" si="176"/>
        <v>0</v>
      </c>
      <c r="V424" s="306">
        <f t="shared" ca="1" si="177"/>
        <v>1.2256372398248618</v>
      </c>
      <c r="W424" s="304">
        <f t="shared" ca="1" si="178"/>
        <v>43.820713454995044</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1.1588331880031433</v>
      </c>
      <c r="AH424" s="304">
        <f t="shared" ca="1" si="202"/>
        <v>-8.6243991693831035</v>
      </c>
    </row>
    <row r="425" spans="1:34" x14ac:dyDescent="0.2">
      <c r="A425" s="347">
        <f t="shared" ca="1" si="180"/>
        <v>1E-4</v>
      </c>
      <c r="B425" s="304">
        <f t="shared" ca="1" si="181"/>
        <v>30.502600000000161</v>
      </c>
      <c r="D425" s="306">
        <f t="shared" ca="1" si="182"/>
        <v>-0.63667150282329876</v>
      </c>
      <c r="E425" s="307">
        <f t="shared" ca="1" si="183"/>
        <v>-1.2091052774903428</v>
      </c>
      <c r="F425" s="304">
        <f t="shared" ca="1" si="184"/>
        <v>1.3664867999956225</v>
      </c>
      <c r="G425" s="306">
        <f t="shared" ca="1" si="185"/>
        <v>7.9659709802721617</v>
      </c>
      <c r="H425" s="307">
        <f t="shared" ca="1" si="186"/>
        <v>-107.61452654124498</v>
      </c>
      <c r="I425" s="304">
        <f t="shared" ca="1" si="187"/>
        <v>107.90895707194495</v>
      </c>
      <c r="J425" s="306">
        <f t="shared" ca="1" si="188"/>
        <v>677.21007955475034</v>
      </c>
      <c r="K425" s="307">
        <f t="shared" ca="1" si="189"/>
        <v>-5.2113665341855402</v>
      </c>
      <c r="L425" s="304">
        <f t="shared" ca="1" si="174"/>
        <v>677.23013089473875</v>
      </c>
      <c r="M425" s="306">
        <f t="shared" ca="1" si="190"/>
        <v>-1.4969078917015737</v>
      </c>
      <c r="N425" s="304">
        <f t="shared" ca="1" si="191"/>
        <v>-85.766504514326272</v>
      </c>
      <c r="P425" s="310">
        <f t="shared" ca="1" si="192"/>
        <v>23</v>
      </c>
      <c r="Q425" s="304">
        <f t="shared" ca="1" si="193"/>
        <v>0</v>
      </c>
      <c r="R425" s="306">
        <f t="shared" ca="1" si="194"/>
        <v>0</v>
      </c>
      <c r="S425" s="307">
        <f t="shared" ca="1" si="195"/>
        <v>5.0810000000000022</v>
      </c>
      <c r="T425" s="304">
        <f t="shared" ca="1" si="175"/>
        <v>49.844610000000024</v>
      </c>
      <c r="U425" s="311">
        <f t="shared" ca="1" si="176"/>
        <v>0</v>
      </c>
      <c r="V425" s="306">
        <f t="shared" ca="1" si="177"/>
        <v>1.2256385587886329</v>
      </c>
      <c r="W425" s="304">
        <f t="shared" ca="1" si="178"/>
        <v>43.820854728543168</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1.1588058693898038</v>
      </c>
      <c r="AH425" s="304">
        <f t="shared" ca="1" si="202"/>
        <v>-8.6244269740198831</v>
      </c>
    </row>
    <row r="426" spans="1:34" x14ac:dyDescent="0.2">
      <c r="A426" s="347">
        <f t="shared" ca="1" si="180"/>
        <v>1E-4</v>
      </c>
      <c r="B426" s="304">
        <f t="shared" ca="1" si="181"/>
        <v>30.502700000000161</v>
      </c>
      <c r="D426" s="306">
        <f t="shared" ca="1" si="182"/>
        <v>-0.63666778318322204</v>
      </c>
      <c r="E426" s="307">
        <f t="shared" ca="1" si="183"/>
        <v>-1.2090771217966871</v>
      </c>
      <c r="F426" s="304">
        <f t="shared" ca="1" si="184"/>
        <v>1.3664601540460664</v>
      </c>
      <c r="G426" s="306">
        <f t="shared" ca="1" si="185"/>
        <v>7.965907313493843</v>
      </c>
      <c r="H426" s="307">
        <f t="shared" ca="1" si="186"/>
        <v>-107.61464744895716</v>
      </c>
      <c r="I426" s="304">
        <f t="shared" ca="1" si="187"/>
        <v>107.90907294982436</v>
      </c>
      <c r="J426" s="306">
        <f t="shared" ca="1" si="188"/>
        <v>677.21007955475034</v>
      </c>
      <c r="K426" s="307">
        <f t="shared" ca="1" si="189"/>
        <v>-5.2221279928850501</v>
      </c>
      <c r="L426" s="304">
        <f t="shared" ca="1" si="174"/>
        <v>677.23021379094223</v>
      </c>
      <c r="M426" s="306">
        <f t="shared" ca="1" si="190"/>
        <v>-1.4969085628093493</v>
      </c>
      <c r="N426" s="304">
        <f t="shared" ca="1" si="191"/>
        <v>-85.766542965969421</v>
      </c>
      <c r="P426" s="310">
        <f t="shared" ca="1" si="192"/>
        <v>23</v>
      </c>
      <c r="Q426" s="304">
        <f t="shared" ca="1" si="193"/>
        <v>0</v>
      </c>
      <c r="R426" s="306">
        <f t="shared" ca="1" si="194"/>
        <v>0</v>
      </c>
      <c r="S426" s="307">
        <f t="shared" ca="1" si="195"/>
        <v>5.0810000000000022</v>
      </c>
      <c r="T426" s="304">
        <f t="shared" ca="1" si="175"/>
        <v>49.844610000000024</v>
      </c>
      <c r="U426" s="311">
        <f t="shared" ca="1" si="176"/>
        <v>0</v>
      </c>
      <c r="V426" s="306">
        <f t="shared" ca="1" si="177"/>
        <v>1.2256398777553055</v>
      </c>
      <c r="W426" s="304">
        <f t="shared" ca="1" si="178"/>
        <v>43.820996000279912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1.1587785511236284</v>
      </c>
      <c r="AH426" s="304">
        <f t="shared" ca="1" si="202"/>
        <v>-8.6244547783001675</v>
      </c>
    </row>
    <row r="427" spans="1:34" x14ac:dyDescent="0.2">
      <c r="A427" s="347">
        <f t="shared" ca="1" si="180"/>
        <v>1E-4</v>
      </c>
      <c r="B427" s="304">
        <f t="shared" ca="1" si="181"/>
        <v>30.50280000000016</v>
      </c>
      <c r="D427" s="306">
        <f t="shared" ca="1" si="182"/>
        <v>-0.6366640635378551</v>
      </c>
      <c r="E427" s="307">
        <f t="shared" ca="1" si="183"/>
        <v>-1.2090489664640121</v>
      </c>
      <c r="F427" s="304">
        <f t="shared" ca="1" si="184"/>
        <v>1.366433508484123</v>
      </c>
      <c r="G427" s="306">
        <f t="shared" ca="1" si="185"/>
        <v>7.9658436470874889</v>
      </c>
      <c r="H427" s="307">
        <f t="shared" ca="1" si="186"/>
        <v>-107.6147683538538</v>
      </c>
      <c r="I427" s="304">
        <f t="shared" ca="1" si="187"/>
        <v>107.90918882497198</v>
      </c>
      <c r="J427" s="306">
        <f t="shared" ca="1" si="188"/>
        <v>677.21007955475034</v>
      </c>
      <c r="K427" s="307">
        <f t="shared" ca="1" si="189"/>
        <v>-5.2328894636751908</v>
      </c>
      <c r="L427" s="304">
        <f t="shared" ca="1" si="174"/>
        <v>677.23029685823292</v>
      </c>
      <c r="M427" s="306">
        <f t="shared" ca="1" si="190"/>
        <v>-1.4969092339103198</v>
      </c>
      <c r="N427" s="304">
        <f t="shared" ca="1" si="191"/>
        <v>-85.766581417222653</v>
      </c>
      <c r="P427" s="310">
        <f t="shared" ca="1" si="192"/>
        <v>23</v>
      </c>
      <c r="Q427" s="304">
        <f t="shared" ca="1" si="193"/>
        <v>0</v>
      </c>
      <c r="R427" s="306">
        <f t="shared" ca="1" si="194"/>
        <v>0</v>
      </c>
      <c r="S427" s="307">
        <f t="shared" ca="1" si="195"/>
        <v>5.0810000000000022</v>
      </c>
      <c r="T427" s="304">
        <f t="shared" ca="1" si="175"/>
        <v>49.844610000000024</v>
      </c>
      <c r="U427" s="311">
        <f t="shared" ca="1" si="176"/>
        <v>0</v>
      </c>
      <c r="V427" s="306">
        <f t="shared" ca="1" si="177"/>
        <v>1.2256411967248793</v>
      </c>
      <c r="W427" s="304">
        <f t="shared" ca="1" si="178"/>
        <v>43.821137270205284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1.1587512332046153</v>
      </c>
      <c r="AH427" s="304">
        <f t="shared" ca="1" si="202"/>
        <v>-8.6244825822239513</v>
      </c>
    </row>
    <row r="428" spans="1:34" x14ac:dyDescent="0.2">
      <c r="A428" s="347">
        <f t="shared" ca="1" si="180"/>
        <v>1E-4</v>
      </c>
      <c r="B428" s="304">
        <f t="shared" ca="1" si="181"/>
        <v>30.50290000000016</v>
      </c>
      <c r="D428" s="306">
        <f t="shared" ca="1" si="182"/>
        <v>-0.63666034388719706</v>
      </c>
      <c r="E428" s="307">
        <f t="shared" ca="1" si="183"/>
        <v>-1.2090208114923158</v>
      </c>
      <c r="F428" s="304">
        <f t="shared" ca="1" si="184"/>
        <v>1.366406863309791</v>
      </c>
      <c r="G428" s="306">
        <f t="shared" ca="1" si="185"/>
        <v>7.9657799810531005</v>
      </c>
      <c r="H428" s="307">
        <f t="shared" ca="1" si="186"/>
        <v>-107.61488925593495</v>
      </c>
      <c r="I428" s="304">
        <f t="shared" ca="1" si="187"/>
        <v>107.90930469738785</v>
      </c>
      <c r="J428" s="306">
        <f t="shared" ca="1" si="188"/>
        <v>677.21007955475034</v>
      </c>
      <c r="K428" s="307">
        <f t="shared" ca="1" si="189"/>
        <v>-5.2436509465556806</v>
      </c>
      <c r="L428" s="304">
        <f t="shared" ca="1" si="174"/>
        <v>677.23038009661127</v>
      </c>
      <c r="M428" s="306">
        <f t="shared" ca="1" si="190"/>
        <v>-1.4969099050044854</v>
      </c>
      <c r="N428" s="304">
        <f t="shared" ca="1" si="191"/>
        <v>-85.766619868085996</v>
      </c>
      <c r="P428" s="310">
        <f t="shared" ca="1" si="192"/>
        <v>23</v>
      </c>
      <c r="Q428" s="304">
        <f t="shared" ca="1" si="193"/>
        <v>0</v>
      </c>
      <c r="R428" s="306">
        <f t="shared" ca="1" si="194"/>
        <v>0</v>
      </c>
      <c r="S428" s="307">
        <f t="shared" ca="1" si="195"/>
        <v>5.0810000000000022</v>
      </c>
      <c r="T428" s="304">
        <f t="shared" ca="1" si="175"/>
        <v>49.844610000000024</v>
      </c>
      <c r="U428" s="311">
        <f t="shared" ca="1" si="176"/>
        <v>0</v>
      </c>
      <c r="V428" s="306">
        <f t="shared" ca="1" si="177"/>
        <v>1.2256425156973554</v>
      </c>
      <c r="W428" s="304">
        <f t="shared" ca="1" si="178"/>
        <v>43.821278538319355</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1.1587239156327716</v>
      </c>
      <c r="AH428" s="304">
        <f t="shared" ca="1" si="202"/>
        <v>-8.6245103857912344</v>
      </c>
    </row>
    <row r="429" spans="1:34" x14ac:dyDescent="0.2">
      <c r="A429" s="347">
        <f t="shared" ca="1" si="180"/>
        <v>1E-4</v>
      </c>
      <c r="B429" s="304">
        <f t="shared" ca="1" si="181"/>
        <v>30.50300000000016</v>
      </c>
      <c r="D429" s="306">
        <f t="shared" ca="1" si="182"/>
        <v>-0.63665662423125069</v>
      </c>
      <c r="E429" s="307">
        <f t="shared" ca="1" si="183"/>
        <v>-1.2089926568815805</v>
      </c>
      <c r="F429" s="304">
        <f t="shared" ca="1" si="184"/>
        <v>1.3663802185230562</v>
      </c>
      <c r="G429" s="306">
        <f t="shared" ca="1" si="185"/>
        <v>7.9657163153906776</v>
      </c>
      <c r="H429" s="307">
        <f t="shared" ca="1" si="186"/>
        <v>-107.61501015520064</v>
      </c>
      <c r="I429" s="304">
        <f t="shared" ca="1" si="187"/>
        <v>107.90942056707199</v>
      </c>
      <c r="J429" s="306">
        <f t="shared" ca="1" si="188"/>
        <v>677.21007955475034</v>
      </c>
      <c r="K429" s="307">
        <f t="shared" ca="1" si="189"/>
        <v>-5.2544124415262372</v>
      </c>
      <c r="L429" s="304">
        <f t="shared" ca="1" si="174"/>
        <v>677.23046350607774</v>
      </c>
      <c r="M429" s="306">
        <f t="shared" ca="1" si="190"/>
        <v>-1.4969105760918462</v>
      </c>
      <c r="N429" s="304">
        <f t="shared" ca="1" si="191"/>
        <v>-85.766658318559465</v>
      </c>
      <c r="P429" s="310">
        <f t="shared" ca="1" si="192"/>
        <v>23</v>
      </c>
      <c r="Q429" s="304">
        <f t="shared" ca="1" si="193"/>
        <v>0</v>
      </c>
      <c r="R429" s="306">
        <f t="shared" ca="1" si="194"/>
        <v>0</v>
      </c>
      <c r="S429" s="307">
        <f t="shared" ca="1" si="195"/>
        <v>5.0810000000000022</v>
      </c>
      <c r="T429" s="304">
        <f t="shared" ca="1" si="175"/>
        <v>49.844610000000024</v>
      </c>
      <c r="U429" s="311">
        <f t="shared" ca="1" si="176"/>
        <v>0</v>
      </c>
      <c r="V429" s="306">
        <f t="shared" ca="1" si="177"/>
        <v>1.2256438346727327</v>
      </c>
      <c r="W429" s="304">
        <f t="shared" ca="1" si="178"/>
        <v>43.821419804622074</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1.1586965984080759</v>
      </c>
      <c r="AH429" s="304">
        <f t="shared" ca="1" si="202"/>
        <v>-8.6245381890020347</v>
      </c>
    </row>
    <row r="430" spans="1:34" x14ac:dyDescent="0.2">
      <c r="A430" s="347">
        <f t="shared" ca="1" si="180"/>
        <v>1E-4</v>
      </c>
      <c r="B430" s="304">
        <f t="shared" ca="1" si="181"/>
        <v>30.50310000000016</v>
      </c>
      <c r="D430" s="306">
        <f t="shared" ca="1" si="182"/>
        <v>-0.63665290457001433</v>
      </c>
      <c r="E430" s="307">
        <f t="shared" ca="1" si="183"/>
        <v>-1.2089645026318223</v>
      </c>
      <c r="F430" s="304">
        <f t="shared" ca="1" si="184"/>
        <v>1.3663535741239328</v>
      </c>
      <c r="G430" s="306">
        <f t="shared" ca="1" si="185"/>
        <v>7.9656526501002203</v>
      </c>
      <c r="H430" s="307">
        <f t="shared" ca="1" si="186"/>
        <v>-107.61513105165091</v>
      </c>
      <c r="I430" s="304">
        <f t="shared" ca="1" si="187"/>
        <v>107.90953643402445</v>
      </c>
      <c r="J430" s="306">
        <f t="shared" ca="1" si="188"/>
        <v>677.21007955475034</v>
      </c>
      <c r="K430" s="307">
        <f t="shared" ca="1" si="189"/>
        <v>-5.2651739485865798</v>
      </c>
      <c r="L430" s="304">
        <f t="shared" ca="1" si="174"/>
        <v>677.2305470866329</v>
      </c>
      <c r="M430" s="306">
        <f t="shared" ca="1" si="190"/>
        <v>-1.4969112471724022</v>
      </c>
      <c r="N430" s="304">
        <f t="shared" ca="1" si="191"/>
        <v>-85.76669676864303</v>
      </c>
      <c r="P430" s="310">
        <f t="shared" ca="1" si="192"/>
        <v>23</v>
      </c>
      <c r="Q430" s="304">
        <f t="shared" ca="1" si="193"/>
        <v>0</v>
      </c>
      <c r="R430" s="306">
        <f t="shared" ca="1" si="194"/>
        <v>0</v>
      </c>
      <c r="S430" s="307">
        <f t="shared" ca="1" si="195"/>
        <v>5.0810000000000022</v>
      </c>
      <c r="T430" s="304">
        <f t="shared" ca="1" si="175"/>
        <v>49.844610000000024</v>
      </c>
      <c r="U430" s="311">
        <f t="shared" ca="1" si="176"/>
        <v>0</v>
      </c>
      <c r="V430" s="306">
        <f t="shared" ca="1" si="177"/>
        <v>1.2256451536510118</v>
      </c>
      <c r="W430" s="304">
        <f t="shared" ca="1" si="178"/>
        <v>43.821561069113493</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1.1586692815305426</v>
      </c>
      <c r="AH430" s="304">
        <f t="shared" ca="1" si="202"/>
        <v>-8.624565991856338</v>
      </c>
    </row>
    <row r="431" spans="1:34" x14ac:dyDescent="0.2">
      <c r="A431" s="347">
        <f t="shared" ca="1" si="180"/>
        <v>1E-4</v>
      </c>
      <c r="B431" s="304">
        <f t="shared" ca="1" si="181"/>
        <v>30.50320000000016</v>
      </c>
      <c r="D431" s="306">
        <f t="shared" ca="1" si="182"/>
        <v>-0.63664918490349021</v>
      </c>
      <c r="E431" s="307">
        <f t="shared" ca="1" si="183"/>
        <v>-1.2089363487430269</v>
      </c>
      <c r="F431" s="304">
        <f t="shared" ca="1" si="184"/>
        <v>1.366326930112409</v>
      </c>
      <c r="G431" s="306">
        <f t="shared" ca="1" si="185"/>
        <v>7.9655889851817303</v>
      </c>
      <c r="H431" s="307">
        <f t="shared" ca="1" si="186"/>
        <v>-107.61525194528578</v>
      </c>
      <c r="I431" s="304">
        <f t="shared" ca="1" si="187"/>
        <v>107.90965229824523</v>
      </c>
      <c r="J431" s="306">
        <f t="shared" ca="1" si="188"/>
        <v>677.21007955475034</v>
      </c>
      <c r="K431" s="307">
        <f t="shared" ca="1" si="189"/>
        <v>-5.275935467736427</v>
      </c>
      <c r="L431" s="304">
        <f t="shared" ca="1" si="174"/>
        <v>677.23063083827731</v>
      </c>
      <c r="M431" s="306">
        <f t="shared" ca="1" si="190"/>
        <v>-1.4969119182461537</v>
      </c>
      <c r="N431" s="304">
        <f t="shared" ca="1" si="191"/>
        <v>-85.766735218336734</v>
      </c>
      <c r="P431" s="310">
        <f t="shared" ca="1" si="192"/>
        <v>23</v>
      </c>
      <c r="Q431" s="304">
        <f t="shared" ca="1" si="193"/>
        <v>0</v>
      </c>
      <c r="R431" s="306">
        <f t="shared" ca="1" si="194"/>
        <v>0</v>
      </c>
      <c r="S431" s="307">
        <f t="shared" ca="1" si="195"/>
        <v>5.0810000000000022</v>
      </c>
      <c r="T431" s="304">
        <f t="shared" ca="1" si="175"/>
        <v>49.844610000000024</v>
      </c>
      <c r="U431" s="311">
        <f t="shared" ca="1" si="176"/>
        <v>0</v>
      </c>
      <c r="V431" s="306">
        <f t="shared" ca="1" si="177"/>
        <v>1.2256464726321923</v>
      </c>
      <c r="W431" s="304">
        <f t="shared" ca="1" si="178"/>
        <v>43.821702331793603</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1.1586419650001609</v>
      </c>
      <c r="AH431" s="304">
        <f t="shared" ca="1" si="202"/>
        <v>-8.6245937943541566</v>
      </c>
    </row>
    <row r="432" spans="1:34" x14ac:dyDescent="0.2">
      <c r="A432" s="347">
        <f t="shared" ca="1" si="180"/>
        <v>1E-4</v>
      </c>
      <c r="B432" s="304">
        <f t="shared" ca="1" si="181"/>
        <v>30.503300000000159</v>
      </c>
      <c r="D432" s="306">
        <f t="shared" ca="1" si="182"/>
        <v>-0.63664546523167764</v>
      </c>
      <c r="E432" s="307">
        <f t="shared" ca="1" si="183"/>
        <v>-1.2089081952151943</v>
      </c>
      <c r="F432" s="304">
        <f t="shared" ca="1" si="184"/>
        <v>1.3663002864884854</v>
      </c>
      <c r="G432" s="306">
        <f t="shared" ca="1" si="185"/>
        <v>7.9655253206352068</v>
      </c>
      <c r="H432" s="307">
        <f t="shared" ca="1" si="186"/>
        <v>-107.61537283610529</v>
      </c>
      <c r="I432" s="304">
        <f t="shared" ca="1" si="187"/>
        <v>107.90976815973441</v>
      </c>
      <c r="J432" s="306">
        <f t="shared" ca="1" si="188"/>
        <v>677.21007955475034</v>
      </c>
      <c r="K432" s="307">
        <f t="shared" ca="1" si="189"/>
        <v>-5.2866969989754962</v>
      </c>
      <c r="L432" s="304">
        <f t="shared" ca="1" si="174"/>
        <v>677.23071476101131</v>
      </c>
      <c r="M432" s="306">
        <f t="shared" ca="1" si="190"/>
        <v>-1.4969125893131003</v>
      </c>
      <c r="N432" s="304">
        <f t="shared" ca="1" si="191"/>
        <v>-85.76677366764055</v>
      </c>
      <c r="P432" s="310">
        <f t="shared" ca="1" si="192"/>
        <v>23</v>
      </c>
      <c r="Q432" s="304">
        <f t="shared" ca="1" si="193"/>
        <v>0</v>
      </c>
      <c r="R432" s="306">
        <f t="shared" ca="1" si="194"/>
        <v>0</v>
      </c>
      <c r="S432" s="307">
        <f t="shared" ca="1" si="195"/>
        <v>5.0810000000000022</v>
      </c>
      <c r="T432" s="304">
        <f t="shared" ca="1" si="175"/>
        <v>49.844610000000024</v>
      </c>
      <c r="U432" s="311">
        <f t="shared" ca="1" si="176"/>
        <v>0</v>
      </c>
      <c r="V432" s="306">
        <f t="shared" ca="1" si="177"/>
        <v>1.2256477916162745</v>
      </c>
      <c r="W432" s="304">
        <f t="shared" ca="1" si="178"/>
        <v>43.821843592662447</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1.1586146488169309</v>
      </c>
      <c r="AH432" s="304">
        <f t="shared" ca="1" si="202"/>
        <v>-8.6246215964954906</v>
      </c>
    </row>
    <row r="433" spans="1:34" x14ac:dyDescent="0.2">
      <c r="A433" s="347">
        <f t="shared" ca="1" si="180"/>
        <v>1E-4</v>
      </c>
      <c r="B433" s="304">
        <f t="shared" ca="1" si="181"/>
        <v>30.503400000000159</v>
      </c>
      <c r="D433" s="306">
        <f t="shared" ca="1" si="182"/>
        <v>-0.63664174555458009</v>
      </c>
      <c r="E433" s="307">
        <f t="shared" ca="1" si="183"/>
        <v>-1.2088800420483192</v>
      </c>
      <c r="F433" s="304">
        <f t="shared" ca="1" si="184"/>
        <v>1.3662736432521594</v>
      </c>
      <c r="G433" s="306">
        <f t="shared" ca="1" si="185"/>
        <v>7.9654616564606515</v>
      </c>
      <c r="H433" s="307">
        <f t="shared" ca="1" si="186"/>
        <v>-107.6154937241095</v>
      </c>
      <c r="I433" s="304">
        <f t="shared" ca="1" si="187"/>
        <v>107.90988401849201</v>
      </c>
      <c r="J433" s="306">
        <f t="shared" ca="1" si="188"/>
        <v>677.21007955475034</v>
      </c>
      <c r="K433" s="307">
        <f t="shared" ca="1" si="189"/>
        <v>-5.2974585423035068</v>
      </c>
      <c r="L433" s="304">
        <f t="shared" ca="1" si="174"/>
        <v>677.23079885483548</v>
      </c>
      <c r="M433" s="306">
        <f t="shared" ca="1" si="190"/>
        <v>-1.4969132603732427</v>
      </c>
      <c r="N433" s="304">
        <f t="shared" ca="1" si="191"/>
        <v>-85.766812116554505</v>
      </c>
      <c r="P433" s="310">
        <f t="shared" ca="1" si="192"/>
        <v>23</v>
      </c>
      <c r="Q433" s="304">
        <f t="shared" ca="1" si="193"/>
        <v>0</v>
      </c>
      <c r="R433" s="306">
        <f t="shared" ca="1" si="194"/>
        <v>0</v>
      </c>
      <c r="S433" s="307">
        <f t="shared" ca="1" si="195"/>
        <v>5.0810000000000022</v>
      </c>
      <c r="T433" s="304">
        <f t="shared" ca="1" si="175"/>
        <v>49.844610000000024</v>
      </c>
      <c r="U433" s="311">
        <f t="shared" ca="1" si="176"/>
        <v>0</v>
      </c>
      <c r="V433" s="306">
        <f t="shared" ca="1" si="177"/>
        <v>1.2256491106032577</v>
      </c>
      <c r="W433" s="304">
        <f t="shared" ca="1" si="178"/>
        <v>43.821984851719996</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1.1585873329808472</v>
      </c>
      <c r="AH433" s="304">
        <f t="shared" ca="1" si="202"/>
        <v>-8.6246493982803436</v>
      </c>
    </row>
    <row r="434" spans="1:34" x14ac:dyDescent="0.2">
      <c r="A434" s="347">
        <f t="shared" ca="1" si="180"/>
        <v>1E-4</v>
      </c>
      <c r="B434" s="304">
        <f t="shared" ca="1" si="181"/>
        <v>30.503500000000159</v>
      </c>
      <c r="D434" s="306">
        <f t="shared" ca="1" si="182"/>
        <v>-0.63663802587219498</v>
      </c>
      <c r="E434" s="307">
        <f t="shared" ca="1" si="183"/>
        <v>-1.2088518892424087</v>
      </c>
      <c r="F434" s="304">
        <f t="shared" ca="1" si="184"/>
        <v>1.3662470004034359</v>
      </c>
      <c r="G434" s="306">
        <f t="shared" ca="1" si="185"/>
        <v>7.9653979926580645</v>
      </c>
      <c r="H434" s="307">
        <f t="shared" ca="1" si="186"/>
        <v>-107.61561460929842</v>
      </c>
      <c r="I434" s="304">
        <f t="shared" ca="1" si="187"/>
        <v>107.90999987451805</v>
      </c>
      <c r="J434" s="306">
        <f t="shared" ca="1" si="188"/>
        <v>677.21007955475034</v>
      </c>
      <c r="K434" s="307">
        <f t="shared" ca="1" si="189"/>
        <v>-5.3082200977201772</v>
      </c>
      <c r="L434" s="304">
        <f t="shared" ca="1" si="174"/>
        <v>677.2308831197505</v>
      </c>
      <c r="M434" s="306">
        <f t="shared" ca="1" si="190"/>
        <v>-1.4969139314265807</v>
      </c>
      <c r="N434" s="304">
        <f t="shared" ca="1" si="191"/>
        <v>-85.766850565078599</v>
      </c>
      <c r="P434" s="310">
        <f t="shared" ca="1" si="192"/>
        <v>23</v>
      </c>
      <c r="Q434" s="304">
        <f t="shared" ca="1" si="193"/>
        <v>0</v>
      </c>
      <c r="R434" s="306">
        <f t="shared" ca="1" si="194"/>
        <v>0</v>
      </c>
      <c r="S434" s="307">
        <f t="shared" ca="1" si="195"/>
        <v>5.0810000000000022</v>
      </c>
      <c r="T434" s="304">
        <f t="shared" ca="1" si="175"/>
        <v>49.844610000000024</v>
      </c>
      <c r="U434" s="311">
        <f t="shared" ca="1" si="176"/>
        <v>0</v>
      </c>
      <c r="V434" s="306">
        <f t="shared" ca="1" si="177"/>
        <v>1.2256504295931425</v>
      </c>
      <c r="W434" s="304">
        <f t="shared" ca="1" si="178"/>
        <v>43.822126108966302</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1.1585600174919151</v>
      </c>
      <c r="AH434" s="304">
        <f t="shared" ca="1" si="202"/>
        <v>-8.6246771997087137</v>
      </c>
    </row>
    <row r="435" spans="1:34" x14ac:dyDescent="0.2">
      <c r="A435" s="347">
        <f t="shared" ca="1" si="180"/>
        <v>1E-4</v>
      </c>
      <c r="B435" s="304">
        <f t="shared" ca="1" si="181"/>
        <v>30.503600000000159</v>
      </c>
      <c r="D435" s="306">
        <f t="shared" ca="1" si="182"/>
        <v>-0.6366343061845241</v>
      </c>
      <c r="E435" s="307">
        <f t="shared" ca="1" si="183"/>
        <v>-1.2088237367974486</v>
      </c>
      <c r="F435" s="304">
        <f t="shared" ca="1" si="184"/>
        <v>1.366220357942304</v>
      </c>
      <c r="G435" s="306">
        <f t="shared" ca="1" si="185"/>
        <v>7.9653343292274457</v>
      </c>
      <c r="H435" s="307">
        <f t="shared" ca="1" si="186"/>
        <v>-107.6157354916721</v>
      </c>
      <c r="I435" s="304">
        <f t="shared" ca="1" si="187"/>
        <v>107.91011572781257</v>
      </c>
      <c r="J435" s="306">
        <f t="shared" ca="1" si="188"/>
        <v>677.21007955475034</v>
      </c>
      <c r="K435" s="307">
        <f t="shared" ca="1" si="189"/>
        <v>-5.318981665225226</v>
      </c>
      <c r="L435" s="304">
        <f t="shared" ca="1" si="174"/>
        <v>677.23096755575659</v>
      </c>
      <c r="M435" s="306">
        <f t="shared" ca="1" si="190"/>
        <v>-1.4969146024731144</v>
      </c>
      <c r="N435" s="304">
        <f t="shared" ca="1" si="191"/>
        <v>-85.766889013212833</v>
      </c>
      <c r="P435" s="310">
        <f t="shared" ca="1" si="192"/>
        <v>23</v>
      </c>
      <c r="Q435" s="304">
        <f t="shared" ca="1" si="193"/>
        <v>0</v>
      </c>
      <c r="R435" s="306">
        <f t="shared" ca="1" si="194"/>
        <v>0</v>
      </c>
      <c r="S435" s="307">
        <f t="shared" ca="1" si="195"/>
        <v>5.0810000000000022</v>
      </c>
      <c r="T435" s="304">
        <f t="shared" ca="1" si="175"/>
        <v>49.844610000000024</v>
      </c>
      <c r="U435" s="311">
        <f t="shared" ca="1" si="176"/>
        <v>0</v>
      </c>
      <c r="V435" s="306">
        <f t="shared" ca="1" si="177"/>
        <v>1.2256517485859293</v>
      </c>
      <c r="W435" s="304">
        <f t="shared" ca="1" si="178"/>
        <v>43.822267364401377</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1.1585327023501222</v>
      </c>
      <c r="AH435" s="304">
        <f t="shared" ca="1" si="202"/>
        <v>-8.6247050007806099</v>
      </c>
    </row>
    <row r="436" spans="1:34" x14ac:dyDescent="0.2">
      <c r="A436" s="347">
        <f t="shared" ca="1" si="180"/>
        <v>1E-4</v>
      </c>
      <c r="B436" s="304">
        <f t="shared" ca="1" si="181"/>
        <v>30.503700000000158</v>
      </c>
      <c r="D436" s="306">
        <f t="shared" ca="1" si="182"/>
        <v>-0.63663058649156923</v>
      </c>
      <c r="E436" s="307">
        <f t="shared" ca="1" si="183"/>
        <v>-1.2087955847134388</v>
      </c>
      <c r="F436" s="304">
        <f t="shared" ca="1" si="184"/>
        <v>1.3661937158687651</v>
      </c>
      <c r="G436" s="306">
        <f t="shared" ca="1" si="185"/>
        <v>7.9652706661687969</v>
      </c>
      <c r="H436" s="307">
        <f t="shared" ca="1" si="186"/>
        <v>-107.61585637123056</v>
      </c>
      <c r="I436" s="304">
        <f t="shared" ca="1" si="187"/>
        <v>107.91023157837563</v>
      </c>
      <c r="J436" s="306">
        <f t="shared" ca="1" si="188"/>
        <v>677.21007955475034</v>
      </c>
      <c r="K436" s="307">
        <f t="shared" ca="1" si="189"/>
        <v>-5.3297432448183715</v>
      </c>
      <c r="L436" s="304">
        <f t="shared" ca="1" si="174"/>
        <v>677.23105216285455</v>
      </c>
      <c r="M436" s="306">
        <f t="shared" ca="1" si="190"/>
        <v>-1.4969152735128439</v>
      </c>
      <c r="N436" s="304">
        <f t="shared" ca="1" si="191"/>
        <v>-85.76692746095722</v>
      </c>
      <c r="P436" s="310">
        <f t="shared" ca="1" si="192"/>
        <v>23</v>
      </c>
      <c r="Q436" s="304">
        <f t="shared" ca="1" si="193"/>
        <v>0</v>
      </c>
      <c r="R436" s="306">
        <f t="shared" ca="1" si="194"/>
        <v>0</v>
      </c>
      <c r="S436" s="307">
        <f t="shared" ca="1" si="195"/>
        <v>5.0810000000000022</v>
      </c>
      <c r="T436" s="304">
        <f t="shared" ca="1" si="175"/>
        <v>49.844610000000024</v>
      </c>
      <c r="U436" s="311">
        <f t="shared" ca="1" si="176"/>
        <v>0</v>
      </c>
      <c r="V436" s="306">
        <f t="shared" ca="1" si="177"/>
        <v>1.2256530675816171</v>
      </c>
      <c r="W436" s="304">
        <f t="shared" ca="1" si="178"/>
        <v>43.822408618025221</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1.1585053875554685</v>
      </c>
      <c r="AH436" s="304">
        <f t="shared" ca="1" si="202"/>
        <v>-8.6247328014960356</v>
      </c>
    </row>
    <row r="437" spans="1:34" x14ac:dyDescent="0.2">
      <c r="A437" s="347">
        <f t="shared" ca="1" si="180"/>
        <v>1E-4</v>
      </c>
      <c r="B437" s="304">
        <f t="shared" ca="1" si="181"/>
        <v>30.503800000000158</v>
      </c>
      <c r="D437" s="306">
        <f t="shared" ca="1" si="182"/>
        <v>-0.63662686679332947</v>
      </c>
      <c r="E437" s="307">
        <f t="shared" ca="1" si="183"/>
        <v>-1.2087674329903777</v>
      </c>
      <c r="F437" s="304">
        <f t="shared" ca="1" si="184"/>
        <v>1.3661670741828171</v>
      </c>
      <c r="G437" s="306">
        <f t="shared" ca="1" si="185"/>
        <v>7.9652070034821172</v>
      </c>
      <c r="H437" s="307">
        <f t="shared" ca="1" si="186"/>
        <v>-107.61597724797386</v>
      </c>
      <c r="I437" s="304">
        <f t="shared" ca="1" si="187"/>
        <v>107.91034742620722</v>
      </c>
      <c r="J437" s="306">
        <f t="shared" ca="1" si="188"/>
        <v>677.21007955475034</v>
      </c>
      <c r="K437" s="307">
        <f t="shared" ca="1" si="189"/>
        <v>-5.3405048364993313</v>
      </c>
      <c r="L437" s="304">
        <f t="shared" ca="1" si="174"/>
        <v>677.23113694104461</v>
      </c>
      <c r="M437" s="306">
        <f t="shared" ca="1" si="190"/>
        <v>-1.4969159445457694</v>
      </c>
      <c r="N437" s="304">
        <f t="shared" ca="1" si="191"/>
        <v>-85.766965908311761</v>
      </c>
      <c r="P437" s="310">
        <f t="shared" ca="1" si="192"/>
        <v>23</v>
      </c>
      <c r="Q437" s="304">
        <f t="shared" ca="1" si="193"/>
        <v>0</v>
      </c>
      <c r="R437" s="306">
        <f t="shared" ca="1" si="194"/>
        <v>0</v>
      </c>
      <c r="S437" s="307">
        <f t="shared" ca="1" si="195"/>
        <v>5.0810000000000022</v>
      </c>
      <c r="T437" s="304">
        <f t="shared" ca="1" si="175"/>
        <v>49.844610000000024</v>
      </c>
      <c r="U437" s="311">
        <f t="shared" ca="1" si="176"/>
        <v>0</v>
      </c>
      <c r="V437" s="306">
        <f t="shared" ca="1" si="177"/>
        <v>1.2256543865802061</v>
      </c>
      <c r="W437" s="304">
        <f t="shared" ca="1" si="178"/>
        <v>43.822549869837843</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1.158478073107954</v>
      </c>
      <c r="AH437" s="304">
        <f t="shared" ca="1" si="202"/>
        <v>-8.6247606018549892</v>
      </c>
    </row>
    <row r="438" spans="1:34" x14ac:dyDescent="0.2">
      <c r="A438" s="347">
        <f t="shared" ca="1" si="180"/>
        <v>1E-4</v>
      </c>
      <c r="B438" s="304">
        <f t="shared" ca="1" si="181"/>
        <v>30.503900000000158</v>
      </c>
      <c r="D438" s="306">
        <f t="shared" ca="1" si="182"/>
        <v>-0.63662314708980627</v>
      </c>
      <c r="E438" s="307">
        <f t="shared" ca="1" si="183"/>
        <v>-1.2087392816282652</v>
      </c>
      <c r="F438" s="304">
        <f t="shared" ca="1" si="184"/>
        <v>1.3661404328844613</v>
      </c>
      <c r="G438" s="306">
        <f t="shared" ca="1" si="185"/>
        <v>7.9651433411674084</v>
      </c>
      <c r="H438" s="307">
        <f t="shared" ca="1" si="186"/>
        <v>-107.61609812190203</v>
      </c>
      <c r="I438" s="304">
        <f t="shared" ca="1" si="187"/>
        <v>107.91046327130742</v>
      </c>
      <c r="J438" s="306">
        <f t="shared" ca="1" si="188"/>
        <v>677.21007955475034</v>
      </c>
      <c r="K438" s="307">
        <f t="shared" ca="1" si="189"/>
        <v>-5.3512664402678247</v>
      </c>
      <c r="L438" s="304">
        <f t="shared" ca="1" si="174"/>
        <v>677.23122189032745</v>
      </c>
      <c r="M438" s="306">
        <f t="shared" ca="1" si="190"/>
        <v>-1.4969166155718907</v>
      </c>
      <c r="N438" s="304">
        <f t="shared" ca="1" si="191"/>
        <v>-85.76700435527647</v>
      </c>
      <c r="P438" s="310">
        <f t="shared" ca="1" si="192"/>
        <v>23</v>
      </c>
      <c r="Q438" s="304">
        <f t="shared" ca="1" si="193"/>
        <v>0</v>
      </c>
      <c r="R438" s="306">
        <f t="shared" ca="1" si="194"/>
        <v>0</v>
      </c>
      <c r="S438" s="307">
        <f t="shared" ca="1" si="195"/>
        <v>5.0810000000000022</v>
      </c>
      <c r="T438" s="304">
        <f t="shared" ca="1" si="175"/>
        <v>49.844610000000024</v>
      </c>
      <c r="U438" s="311">
        <f t="shared" ca="1" si="176"/>
        <v>0</v>
      </c>
      <c r="V438" s="306">
        <f t="shared" ca="1" si="177"/>
        <v>1.2256557055816963</v>
      </c>
      <c r="W438" s="304">
        <f t="shared" ca="1" si="178"/>
        <v>43.822691119839263</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1.158450759007577</v>
      </c>
      <c r="AH438" s="304">
        <f t="shared" ca="1" si="202"/>
        <v>-8.6247884018574741</v>
      </c>
    </row>
    <row r="439" spans="1:34" x14ac:dyDescent="0.2">
      <c r="A439" s="347">
        <f t="shared" ca="1" si="180"/>
        <v>1E-4</v>
      </c>
      <c r="B439" s="304">
        <f t="shared" ca="1" si="181"/>
        <v>30.504000000000158</v>
      </c>
      <c r="D439" s="306">
        <f t="shared" ca="1" si="182"/>
        <v>-0.63661942738100119</v>
      </c>
      <c r="E439" s="307">
        <f t="shared" ca="1" si="183"/>
        <v>-1.2087111306270959</v>
      </c>
      <c r="F439" s="304">
        <f t="shared" ca="1" si="184"/>
        <v>1.3661137919736943</v>
      </c>
      <c r="G439" s="306">
        <f t="shared" ca="1" si="185"/>
        <v>7.9650796792246705</v>
      </c>
      <c r="H439" s="307">
        <f t="shared" ca="1" si="186"/>
        <v>-107.6162189930151</v>
      </c>
      <c r="I439" s="304">
        <f t="shared" ca="1" si="187"/>
        <v>107.91057911367625</v>
      </c>
      <c r="J439" s="306">
        <f t="shared" ca="1" si="188"/>
        <v>677.21007955475034</v>
      </c>
      <c r="K439" s="307">
        <f t="shared" ca="1" si="189"/>
        <v>-5.3620280561235703</v>
      </c>
      <c r="L439" s="304">
        <f t="shared" ca="1" si="174"/>
        <v>677.23130701070363</v>
      </c>
      <c r="M439" s="306">
        <f t="shared" ca="1" si="190"/>
        <v>-1.4969172865912082</v>
      </c>
      <c r="N439" s="304">
        <f t="shared" ca="1" si="191"/>
        <v>-85.767042801851318</v>
      </c>
      <c r="P439" s="310">
        <f t="shared" ca="1" si="192"/>
        <v>23</v>
      </c>
      <c r="Q439" s="304">
        <f t="shared" ca="1" si="193"/>
        <v>0</v>
      </c>
      <c r="R439" s="306">
        <f t="shared" ca="1" si="194"/>
        <v>0</v>
      </c>
      <c r="S439" s="307">
        <f t="shared" ca="1" si="195"/>
        <v>5.0810000000000022</v>
      </c>
      <c r="T439" s="304">
        <f t="shared" ca="1" si="175"/>
        <v>49.844610000000024</v>
      </c>
      <c r="U439" s="311">
        <f t="shared" ca="1" si="176"/>
        <v>0</v>
      </c>
      <c r="V439" s="306">
        <f t="shared" ca="1" si="177"/>
        <v>1.2256570245860883</v>
      </c>
      <c r="W439" s="304">
        <f t="shared" ca="1" si="178"/>
        <v>43.822832368029516</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1.1584234452543338</v>
      </c>
      <c r="AH439" s="304">
        <f t="shared" ca="1" si="202"/>
        <v>-8.6248162015034922</v>
      </c>
    </row>
    <row r="440" spans="1:34" x14ac:dyDescent="0.2">
      <c r="A440" s="347">
        <f t="shared" ca="1" si="180"/>
        <v>1E-4</v>
      </c>
      <c r="B440" s="304">
        <f t="shared" ca="1" si="181"/>
        <v>30.504100000000157</v>
      </c>
      <c r="D440" s="306">
        <f t="shared" ca="1" si="182"/>
        <v>-0.63661570766691444</v>
      </c>
      <c r="E440" s="307">
        <f t="shared" ca="1" si="183"/>
        <v>-1.2086829799868646</v>
      </c>
      <c r="F440" s="304">
        <f t="shared" ca="1" si="184"/>
        <v>1.3660871514505117</v>
      </c>
      <c r="G440" s="306">
        <f t="shared" ca="1" si="185"/>
        <v>7.9650160176539035</v>
      </c>
      <c r="H440" s="307">
        <f t="shared" ca="1" si="186"/>
        <v>-107.61633986131309</v>
      </c>
      <c r="I440" s="304">
        <f t="shared" ca="1" si="187"/>
        <v>107.91069495331374</v>
      </c>
      <c r="J440" s="306">
        <f t="shared" ca="1" si="188"/>
        <v>677.21007955475034</v>
      </c>
      <c r="K440" s="307">
        <f t="shared" ca="1" si="189"/>
        <v>-5.3727896840662863</v>
      </c>
      <c r="L440" s="304">
        <f t="shared" ca="1" si="174"/>
        <v>677.2313923021735</v>
      </c>
      <c r="M440" s="306">
        <f t="shared" ca="1" si="190"/>
        <v>-1.4969179576037217</v>
      </c>
      <c r="N440" s="304">
        <f t="shared" ca="1" si="191"/>
        <v>-85.767081248036348</v>
      </c>
      <c r="P440" s="310">
        <f t="shared" ca="1" si="192"/>
        <v>23</v>
      </c>
      <c r="Q440" s="304">
        <f t="shared" ca="1" si="193"/>
        <v>0</v>
      </c>
      <c r="R440" s="306">
        <f t="shared" ca="1" si="194"/>
        <v>0</v>
      </c>
      <c r="S440" s="307">
        <f t="shared" ca="1" si="195"/>
        <v>5.0810000000000022</v>
      </c>
      <c r="T440" s="304">
        <f t="shared" ca="1" si="175"/>
        <v>49.844610000000024</v>
      </c>
      <c r="U440" s="311">
        <f t="shared" ca="1" si="176"/>
        <v>0</v>
      </c>
      <c r="V440" s="306">
        <f t="shared" ca="1" si="177"/>
        <v>1.2256583435933814</v>
      </c>
      <c r="W440" s="304">
        <f t="shared" ca="1" si="178"/>
        <v>43.822973614408603</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1.1583961318482174</v>
      </c>
      <c r="AH440" s="304">
        <f t="shared" ca="1" si="202"/>
        <v>-8.6248440007930522</v>
      </c>
    </row>
    <row r="441" spans="1:34" x14ac:dyDescent="0.2">
      <c r="A441" s="347">
        <f t="shared" ca="1" si="180"/>
        <v>1E-4</v>
      </c>
      <c r="B441" s="304">
        <f t="shared" ca="1" si="181"/>
        <v>30.504200000000157</v>
      </c>
      <c r="D441" s="306">
        <f t="shared" ca="1" si="182"/>
        <v>-0.63661198794754681</v>
      </c>
      <c r="E441" s="307">
        <f t="shared" ca="1" si="183"/>
        <v>-1.2086548297075694</v>
      </c>
      <c r="F441" s="304">
        <f t="shared" ca="1" si="184"/>
        <v>1.3660605113149129</v>
      </c>
      <c r="G441" s="306">
        <f t="shared" ca="1" si="185"/>
        <v>7.9649523564551084</v>
      </c>
      <c r="H441" s="307">
        <f t="shared" ca="1" si="186"/>
        <v>-107.61646072679606</v>
      </c>
      <c r="I441" s="304">
        <f t="shared" ca="1" si="187"/>
        <v>107.9108107902199</v>
      </c>
      <c r="J441" s="306">
        <f t="shared" ca="1" si="188"/>
        <v>677.21007955475034</v>
      </c>
      <c r="K441" s="307">
        <f t="shared" ca="1" si="189"/>
        <v>-5.3835513240956914</v>
      </c>
      <c r="L441" s="304">
        <f t="shared" ca="1" si="174"/>
        <v>677.23147776473775</v>
      </c>
      <c r="M441" s="306">
        <f t="shared" ca="1" si="190"/>
        <v>-1.4969186286094318</v>
      </c>
      <c r="N441" s="304">
        <f t="shared" ca="1" si="191"/>
        <v>-85.767119693831575</v>
      </c>
      <c r="P441" s="310">
        <f t="shared" ca="1" si="192"/>
        <v>23</v>
      </c>
      <c r="Q441" s="304">
        <f t="shared" ca="1" si="193"/>
        <v>0</v>
      </c>
      <c r="R441" s="306">
        <f t="shared" ca="1" si="194"/>
        <v>0</v>
      </c>
      <c r="S441" s="307">
        <f t="shared" ca="1" si="195"/>
        <v>5.0810000000000022</v>
      </c>
      <c r="T441" s="304">
        <f t="shared" ca="1" si="175"/>
        <v>49.844610000000024</v>
      </c>
      <c r="U441" s="311">
        <f t="shared" ca="1" si="176"/>
        <v>0</v>
      </c>
      <c r="V441" s="306">
        <f t="shared" ca="1" si="177"/>
        <v>1.2256596626035758</v>
      </c>
      <c r="W441" s="304">
        <f t="shared" ca="1" si="178"/>
        <v>43.82311485897651</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1.1583688187892278</v>
      </c>
      <c r="AH441" s="304">
        <f t="shared" ca="1" si="202"/>
        <v>-8.6248717997261526</v>
      </c>
    </row>
    <row r="442" spans="1:34" x14ac:dyDescent="0.2">
      <c r="A442" s="347">
        <f t="shared" ca="1" si="180"/>
        <v>1E-4</v>
      </c>
      <c r="B442" s="304">
        <f t="shared" ca="1" si="181"/>
        <v>30.504300000000157</v>
      </c>
      <c r="D442" s="306">
        <f t="shared" ca="1" si="182"/>
        <v>-0.63660826822289596</v>
      </c>
      <c r="E442" s="307">
        <f t="shared" ca="1" si="183"/>
        <v>-1.208626679789214</v>
      </c>
      <c r="F442" s="304">
        <f t="shared" ca="1" si="184"/>
        <v>1.3660338715669</v>
      </c>
      <c r="G442" s="306">
        <f t="shared" ca="1" si="185"/>
        <v>7.9648886956282858</v>
      </c>
      <c r="H442" s="307">
        <f t="shared" ca="1" si="186"/>
        <v>-107.61658158946405</v>
      </c>
      <c r="I442" s="304">
        <f t="shared" ca="1" si="187"/>
        <v>107.9109266243948</v>
      </c>
      <c r="J442" s="306">
        <f t="shared" ca="1" si="188"/>
        <v>677.21007955475034</v>
      </c>
      <c r="K442" s="307">
        <f t="shared" ca="1" si="189"/>
        <v>-5.3943129762115047</v>
      </c>
      <c r="L442" s="304">
        <f t="shared" ca="1" si="174"/>
        <v>677.2315633983967</v>
      </c>
      <c r="M442" s="306">
        <f t="shared" ca="1" si="190"/>
        <v>-1.496919299608338</v>
      </c>
      <c r="N442" s="304">
        <f t="shared" ca="1" si="191"/>
        <v>-85.767158139236955</v>
      </c>
      <c r="P442" s="310">
        <f t="shared" ca="1" si="192"/>
        <v>23</v>
      </c>
      <c r="Q442" s="304">
        <f t="shared" ca="1" si="193"/>
        <v>0</v>
      </c>
      <c r="R442" s="306">
        <f t="shared" ca="1" si="194"/>
        <v>0</v>
      </c>
      <c r="S442" s="307">
        <f t="shared" ca="1" si="195"/>
        <v>5.0810000000000022</v>
      </c>
      <c r="T442" s="304">
        <f t="shared" ca="1" si="175"/>
        <v>49.844610000000024</v>
      </c>
      <c r="U442" s="311">
        <f t="shared" ca="1" si="176"/>
        <v>0</v>
      </c>
      <c r="V442" s="306">
        <f t="shared" ca="1" si="177"/>
        <v>1.2256609816166715</v>
      </c>
      <c r="W442" s="304">
        <f t="shared" ca="1" si="178"/>
        <v>43.823256101733286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1.1583415060773667</v>
      </c>
      <c r="AH442" s="304">
        <f t="shared" ca="1" si="202"/>
        <v>-8.6248995983027932</v>
      </c>
    </row>
    <row r="443" spans="1:34" x14ac:dyDescent="0.2">
      <c r="A443" s="347">
        <f t="shared" ca="1" si="180"/>
        <v>1E-4</v>
      </c>
      <c r="B443" s="304">
        <f t="shared" ca="1" si="181"/>
        <v>30.504400000000157</v>
      </c>
      <c r="D443" s="306">
        <f t="shared" ca="1" si="182"/>
        <v>-0.63660454849296755</v>
      </c>
      <c r="E443" s="307">
        <f t="shared" ca="1" si="183"/>
        <v>-1.2085985302317876</v>
      </c>
      <c r="F443" s="304">
        <f t="shared" ca="1" si="184"/>
        <v>1.3660072322064669</v>
      </c>
      <c r="G443" s="306">
        <f t="shared" ca="1" si="185"/>
        <v>7.9648250351734369</v>
      </c>
      <c r="H443" s="307">
        <f t="shared" ca="1" si="186"/>
        <v>-107.61670244931707</v>
      </c>
      <c r="I443" s="304">
        <f t="shared" ca="1" si="187"/>
        <v>107.91104245583847</v>
      </c>
      <c r="J443" s="306">
        <f t="shared" ca="1" si="188"/>
        <v>677.21007955475034</v>
      </c>
      <c r="K443" s="307">
        <f t="shared" ca="1" si="189"/>
        <v>-5.405074640413444</v>
      </c>
      <c r="L443" s="304">
        <f t="shared" ca="1" si="174"/>
        <v>677.23164920315094</v>
      </c>
      <c r="M443" s="306">
        <f t="shared" ca="1" si="190"/>
        <v>-1.4969199706004408</v>
      </c>
      <c r="N443" s="304">
        <f t="shared" ca="1" si="191"/>
        <v>-85.767196584252531</v>
      </c>
      <c r="P443" s="310">
        <f t="shared" ca="1" si="192"/>
        <v>23</v>
      </c>
      <c r="Q443" s="304">
        <f t="shared" ca="1" si="193"/>
        <v>0</v>
      </c>
      <c r="R443" s="306">
        <f t="shared" ca="1" si="194"/>
        <v>0</v>
      </c>
      <c r="S443" s="307">
        <f t="shared" ca="1" si="195"/>
        <v>5.0810000000000022</v>
      </c>
      <c r="T443" s="304">
        <f t="shared" ca="1" si="175"/>
        <v>49.844610000000024</v>
      </c>
      <c r="U443" s="311">
        <f t="shared" ca="1" si="176"/>
        <v>0</v>
      </c>
      <c r="V443" s="306">
        <f t="shared" ca="1" si="177"/>
        <v>1.2256623006326686</v>
      </c>
      <c r="W443" s="304">
        <f t="shared" ca="1" si="178"/>
        <v>43.823397342678938</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1.1583141937126289</v>
      </c>
      <c r="AH443" s="304">
        <f t="shared" ca="1" si="202"/>
        <v>-8.6249273965229811</v>
      </c>
    </row>
    <row r="444" spans="1:34" x14ac:dyDescent="0.2">
      <c r="A444" s="347">
        <f t="shared" ca="1" si="180"/>
        <v>1E-4</v>
      </c>
      <c r="B444" s="304">
        <f t="shared" ca="1" si="181"/>
        <v>30.504500000000156</v>
      </c>
      <c r="D444" s="306">
        <f t="shared" ca="1" si="182"/>
        <v>-0.63660082875775914</v>
      </c>
      <c r="E444" s="307">
        <f t="shared" ca="1" si="183"/>
        <v>-1.2085703810352921</v>
      </c>
      <c r="F444" s="304">
        <f t="shared" ca="1" si="184"/>
        <v>1.3659805932336144</v>
      </c>
      <c r="G444" s="306">
        <f t="shared" ca="1" si="185"/>
        <v>7.9647613750905615</v>
      </c>
      <c r="H444" s="307">
        <f t="shared" ca="1" si="186"/>
        <v>-107.61682330635517</v>
      </c>
      <c r="I444" s="304">
        <f t="shared" ca="1" si="187"/>
        <v>107.91115828455092</v>
      </c>
      <c r="J444" s="306">
        <f t="shared" ca="1" si="188"/>
        <v>677.21007955475034</v>
      </c>
      <c r="K444" s="307">
        <f t="shared" ca="1" si="189"/>
        <v>-5.4158363167012276</v>
      </c>
      <c r="L444" s="304">
        <f t="shared" ca="1" si="174"/>
        <v>677.23173517900102</v>
      </c>
      <c r="M444" s="306">
        <f t="shared" ca="1" si="190"/>
        <v>-1.4969206415857401</v>
      </c>
      <c r="N444" s="304">
        <f t="shared" ca="1" si="191"/>
        <v>-85.767235028878289</v>
      </c>
      <c r="P444" s="310">
        <f t="shared" ca="1" si="192"/>
        <v>23</v>
      </c>
      <c r="Q444" s="304">
        <f t="shared" ca="1" si="193"/>
        <v>0</v>
      </c>
      <c r="R444" s="306">
        <f t="shared" ca="1" si="194"/>
        <v>0</v>
      </c>
      <c r="S444" s="307">
        <f t="shared" ca="1" si="195"/>
        <v>5.0810000000000022</v>
      </c>
      <c r="T444" s="304">
        <f t="shared" ca="1" si="175"/>
        <v>49.844610000000024</v>
      </c>
      <c r="U444" s="311">
        <f t="shared" ca="1" si="176"/>
        <v>0</v>
      </c>
      <c r="V444" s="306">
        <f t="shared" ca="1" si="177"/>
        <v>1.2256636196515664</v>
      </c>
      <c r="W444" s="304">
        <f t="shared" ca="1" si="178"/>
        <v>43.823538581813445</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1.1582868816950089</v>
      </c>
      <c r="AH444" s="304">
        <f t="shared" ca="1" si="202"/>
        <v>-8.6249551943867182</v>
      </c>
    </row>
    <row r="445" spans="1:34" x14ac:dyDescent="0.2">
      <c r="A445" s="347">
        <f t="shared" ca="1" si="180"/>
        <v>1E-4</v>
      </c>
      <c r="B445" s="304">
        <f t="shared" ca="1" si="181"/>
        <v>30.504600000000156</v>
      </c>
      <c r="D445" s="306">
        <f t="shared" ca="1" si="182"/>
        <v>-0.63659710901727196</v>
      </c>
      <c r="E445" s="307">
        <f t="shared" ca="1" si="183"/>
        <v>-1.2085422321997257</v>
      </c>
      <c r="F445" s="304">
        <f t="shared" ca="1" si="184"/>
        <v>1.3659539546483417</v>
      </c>
      <c r="G445" s="306">
        <f t="shared" ca="1" si="185"/>
        <v>7.9646977153796596</v>
      </c>
      <c r="H445" s="307">
        <f t="shared" ca="1" si="186"/>
        <v>-107.6169441605784</v>
      </c>
      <c r="I445" s="304">
        <f t="shared" ca="1" si="187"/>
        <v>107.91127411053222</v>
      </c>
      <c r="J445" s="306">
        <f t="shared" ca="1" si="188"/>
        <v>677.21007955475034</v>
      </c>
      <c r="K445" s="307">
        <f t="shared" ca="1" si="189"/>
        <v>-5.4265980050745739</v>
      </c>
      <c r="L445" s="304">
        <f t="shared" ca="1" si="174"/>
        <v>677.23182132594741</v>
      </c>
      <c r="M445" s="306">
        <f t="shared" ca="1" si="190"/>
        <v>-1.496921312564236</v>
      </c>
      <c r="N445" s="304">
        <f t="shared" ca="1" si="191"/>
        <v>-85.767273473114258</v>
      </c>
      <c r="P445" s="310">
        <f t="shared" ca="1" si="192"/>
        <v>23</v>
      </c>
      <c r="Q445" s="304">
        <f t="shared" ca="1" si="193"/>
        <v>0</v>
      </c>
      <c r="R445" s="306">
        <f t="shared" ca="1" si="194"/>
        <v>0</v>
      </c>
      <c r="S445" s="307">
        <f t="shared" ca="1" si="195"/>
        <v>5.0810000000000022</v>
      </c>
      <c r="T445" s="304">
        <f t="shared" ca="1" si="175"/>
        <v>49.844610000000024</v>
      </c>
      <c r="U445" s="311">
        <f t="shared" ca="1" si="176"/>
        <v>0</v>
      </c>
      <c r="V445" s="306">
        <f t="shared" ca="1" si="177"/>
        <v>1.2256649386733653</v>
      </c>
      <c r="W445" s="304">
        <f t="shared" ca="1" si="178"/>
        <v>43.823679819136864</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1.1582595700245122</v>
      </c>
      <c r="AH445" s="304">
        <f t="shared" ca="1" si="202"/>
        <v>-8.6249829918940026</v>
      </c>
    </row>
    <row r="446" spans="1:34" x14ac:dyDescent="0.2">
      <c r="A446" s="347">
        <f t="shared" ca="1" si="180"/>
        <v>1E-4</v>
      </c>
      <c r="B446" s="304">
        <f t="shared" ca="1" si="181"/>
        <v>30.504700000000156</v>
      </c>
      <c r="D446" s="306">
        <f t="shared" ca="1" si="182"/>
        <v>-0.63659338927150777</v>
      </c>
      <c r="E446" s="307">
        <f t="shared" ca="1" si="183"/>
        <v>-1.208514083725083</v>
      </c>
      <c r="F446" s="304">
        <f t="shared" ca="1" si="184"/>
        <v>1.3659273164506456</v>
      </c>
      <c r="G446" s="306">
        <f t="shared" ca="1" si="185"/>
        <v>7.9646340560407323</v>
      </c>
      <c r="H446" s="307">
        <f t="shared" ca="1" si="186"/>
        <v>-107.61706501198677</v>
      </c>
      <c r="I446" s="304">
        <f t="shared" ca="1" si="187"/>
        <v>107.91138993378239</v>
      </c>
      <c r="J446" s="306">
        <f t="shared" ca="1" si="188"/>
        <v>677.21007955475034</v>
      </c>
      <c r="K446" s="307">
        <f t="shared" ca="1" si="189"/>
        <v>-5.4373597055332024</v>
      </c>
      <c r="L446" s="304">
        <f t="shared" ca="1" si="174"/>
        <v>677.23190764399067</v>
      </c>
      <c r="M446" s="306">
        <f t="shared" ca="1" si="190"/>
        <v>-1.4969219835359286</v>
      </c>
      <c r="N446" s="304">
        <f t="shared" ca="1" si="191"/>
        <v>-85.767311916960409</v>
      </c>
      <c r="P446" s="310">
        <f t="shared" ca="1" si="192"/>
        <v>23</v>
      </c>
      <c r="Q446" s="304">
        <f t="shared" ca="1" si="193"/>
        <v>0</v>
      </c>
      <c r="R446" s="306">
        <f t="shared" ca="1" si="194"/>
        <v>0</v>
      </c>
      <c r="S446" s="307">
        <f t="shared" ca="1" si="195"/>
        <v>5.0810000000000022</v>
      </c>
      <c r="T446" s="304">
        <f t="shared" ca="1" si="175"/>
        <v>49.844610000000024</v>
      </c>
      <c r="U446" s="311">
        <f t="shared" ca="1" si="176"/>
        <v>0</v>
      </c>
      <c r="V446" s="306">
        <f t="shared" ca="1" si="177"/>
        <v>1.2256662576980661</v>
      </c>
      <c r="W446" s="304">
        <f t="shared" ca="1" si="178"/>
        <v>43.823821054649223</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1.1582322587011262</v>
      </c>
      <c r="AH446" s="304">
        <f t="shared" ca="1" si="202"/>
        <v>-8.6250107890448433</v>
      </c>
    </row>
    <row r="447" spans="1:34" x14ac:dyDescent="0.2">
      <c r="A447" s="347">
        <f t="shared" ca="1" si="180"/>
        <v>1E-4</v>
      </c>
      <c r="B447" s="304">
        <f t="shared" ca="1" si="181"/>
        <v>30.504800000000156</v>
      </c>
      <c r="D447" s="306">
        <f t="shared" ca="1" si="182"/>
        <v>-0.63658966952046647</v>
      </c>
      <c r="E447" s="307">
        <f t="shared" ca="1" si="183"/>
        <v>-1.2084859356113551</v>
      </c>
      <c r="F447" s="304">
        <f t="shared" ca="1" si="184"/>
        <v>1.3659006786405186</v>
      </c>
      <c r="G447" s="306">
        <f t="shared" ca="1" si="185"/>
        <v>7.9645703970737802</v>
      </c>
      <c r="H447" s="307">
        <f t="shared" ca="1" si="186"/>
        <v>-107.61718586058034</v>
      </c>
      <c r="I447" s="304">
        <f t="shared" ca="1" si="187"/>
        <v>107.91150575430146</v>
      </c>
      <c r="J447" s="306">
        <f t="shared" ca="1" si="188"/>
        <v>677.21007955475034</v>
      </c>
      <c r="K447" s="307">
        <f t="shared" ca="1" si="189"/>
        <v>-5.4481214180768305</v>
      </c>
      <c r="L447" s="304">
        <f t="shared" ca="1" si="174"/>
        <v>677.23199413313114</v>
      </c>
      <c r="M447" s="306">
        <f t="shared" ca="1" si="190"/>
        <v>-1.4969226545008183</v>
      </c>
      <c r="N447" s="304">
        <f t="shared" ca="1" si="191"/>
        <v>-85.767350360416799</v>
      </c>
      <c r="P447" s="310">
        <f t="shared" ca="1" si="192"/>
        <v>23</v>
      </c>
      <c r="Q447" s="304">
        <f t="shared" ca="1" si="193"/>
        <v>0</v>
      </c>
      <c r="R447" s="306">
        <f t="shared" ca="1" si="194"/>
        <v>0</v>
      </c>
      <c r="S447" s="307">
        <f t="shared" ca="1" si="195"/>
        <v>5.0810000000000022</v>
      </c>
      <c r="T447" s="304">
        <f t="shared" ca="1" si="175"/>
        <v>49.844610000000024</v>
      </c>
      <c r="U447" s="311">
        <f t="shared" ca="1" si="176"/>
        <v>0</v>
      </c>
      <c r="V447" s="306">
        <f t="shared" ca="1" si="177"/>
        <v>1.2256675767256675</v>
      </c>
      <c r="W447" s="304">
        <f t="shared" ca="1" si="178"/>
        <v>43.823962288350486</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1.1582049477248511</v>
      </c>
      <c r="AH447" s="304">
        <f t="shared" ca="1" si="202"/>
        <v>-8.6250385858392455</v>
      </c>
    </row>
    <row r="448" spans="1:34" x14ac:dyDescent="0.2">
      <c r="A448" s="347">
        <f t="shared" ca="1" si="180"/>
        <v>1E-4</v>
      </c>
      <c r="B448" s="304">
        <f t="shared" ca="1" si="181"/>
        <v>30.504900000000156</v>
      </c>
      <c r="D448" s="306">
        <f t="shared" ca="1" si="182"/>
        <v>-0.63658594976414695</v>
      </c>
      <c r="E448" s="307">
        <f t="shared" ca="1" si="183"/>
        <v>-1.208457787858551</v>
      </c>
      <c r="F448" s="304">
        <f t="shared" ca="1" si="184"/>
        <v>1.365874041217968</v>
      </c>
      <c r="G448" s="306">
        <f t="shared" ca="1" si="185"/>
        <v>7.9645067384788035</v>
      </c>
      <c r="H448" s="307">
        <f t="shared" ca="1" si="186"/>
        <v>-107.61730670635912</v>
      </c>
      <c r="I448" s="304">
        <f t="shared" ca="1" si="187"/>
        <v>107.91162157208944</v>
      </c>
      <c r="J448" s="306">
        <f t="shared" ca="1" si="188"/>
        <v>677.21007955475034</v>
      </c>
      <c r="K448" s="307">
        <f t="shared" ca="1" si="189"/>
        <v>-5.4588831427051776</v>
      </c>
      <c r="L448" s="304">
        <f t="shared" ca="1" si="174"/>
        <v>677.23208079336951</v>
      </c>
      <c r="M448" s="306">
        <f t="shared" ca="1" si="190"/>
        <v>-1.4969233254589047</v>
      </c>
      <c r="N448" s="304">
        <f t="shared" ca="1" si="191"/>
        <v>-85.767388803483371</v>
      </c>
      <c r="P448" s="310">
        <f t="shared" ca="1" si="192"/>
        <v>23</v>
      </c>
      <c r="Q448" s="304">
        <f t="shared" ca="1" si="193"/>
        <v>0</v>
      </c>
      <c r="R448" s="306">
        <f t="shared" ca="1" si="194"/>
        <v>0</v>
      </c>
      <c r="S448" s="307">
        <f t="shared" ca="1" si="195"/>
        <v>5.0810000000000022</v>
      </c>
      <c r="T448" s="304">
        <f t="shared" ca="1" si="175"/>
        <v>49.844610000000024</v>
      </c>
      <c r="U448" s="311">
        <f t="shared" ca="1" si="176"/>
        <v>0</v>
      </c>
      <c r="V448" s="306">
        <f t="shared" ca="1" si="177"/>
        <v>1.2256688957561699</v>
      </c>
      <c r="W448" s="304">
        <f t="shared" ca="1" si="178"/>
        <v>43.824103520240676</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1.1581776370956902</v>
      </c>
      <c r="AH448" s="304">
        <f t="shared" ca="1" si="202"/>
        <v>-8.6250663822772022</v>
      </c>
    </row>
    <row r="449" spans="1:34" x14ac:dyDescent="0.2">
      <c r="A449" s="347">
        <f t="shared" ca="1" si="180"/>
        <v>1E-4</v>
      </c>
      <c r="B449" s="304">
        <f t="shared" ca="1" si="181"/>
        <v>30.505000000000155</v>
      </c>
      <c r="D449" s="306">
        <f t="shared" ca="1" si="182"/>
        <v>-0.63658223000255298</v>
      </c>
      <c r="E449" s="307">
        <f t="shared" ca="1" si="183"/>
        <v>-1.2084296404666635</v>
      </c>
      <c r="F449" s="304">
        <f t="shared" ca="1" si="184"/>
        <v>1.3658474041829902</v>
      </c>
      <c r="G449" s="306">
        <f t="shared" ca="1" si="185"/>
        <v>7.9644430802558031</v>
      </c>
      <c r="H449" s="307">
        <f t="shared" ca="1" si="186"/>
        <v>-107.61742754932317</v>
      </c>
      <c r="I449" s="304">
        <f t="shared" ca="1" si="187"/>
        <v>107.91173738714643</v>
      </c>
      <c r="J449" s="306">
        <f t="shared" ca="1" si="188"/>
        <v>677.21007955475034</v>
      </c>
      <c r="K449" s="307">
        <f t="shared" ca="1" si="189"/>
        <v>-5.4696448794179613</v>
      </c>
      <c r="L449" s="304">
        <f t="shared" ca="1" si="174"/>
        <v>677.23216762470622</v>
      </c>
      <c r="M449" s="306">
        <f t="shared" ca="1" si="190"/>
        <v>-1.4969239964101881</v>
      </c>
      <c r="N449" s="304">
        <f t="shared" ca="1" si="191"/>
        <v>-85.767427246160167</v>
      </c>
      <c r="P449" s="310">
        <f t="shared" ca="1" si="192"/>
        <v>23</v>
      </c>
      <c r="Q449" s="304">
        <f t="shared" ca="1" si="193"/>
        <v>0</v>
      </c>
      <c r="R449" s="306">
        <f t="shared" ca="1" si="194"/>
        <v>0</v>
      </c>
      <c r="S449" s="307">
        <f t="shared" ca="1" si="195"/>
        <v>5.0810000000000022</v>
      </c>
      <c r="T449" s="304">
        <f t="shared" ca="1" si="175"/>
        <v>49.844610000000024</v>
      </c>
      <c r="U449" s="311">
        <f t="shared" ca="1" si="176"/>
        <v>0</v>
      </c>
      <c r="V449" s="306">
        <f t="shared" ca="1" si="177"/>
        <v>1.2256702147895733</v>
      </c>
      <c r="W449" s="304">
        <f t="shared" ca="1" si="178"/>
        <v>43.824244750319828</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1.1581503268136366</v>
      </c>
      <c r="AH449" s="304">
        <f t="shared" ca="1" si="202"/>
        <v>-8.6250941783587205</v>
      </c>
    </row>
    <row r="450" spans="1:34" x14ac:dyDescent="0.2">
      <c r="A450" s="347">
        <f t="shared" ca="1" si="180"/>
        <v>1E-4</v>
      </c>
      <c r="B450" s="304">
        <f t="shared" ca="1" si="181"/>
        <v>30.505100000000155</v>
      </c>
      <c r="D450" s="306">
        <f t="shared" ca="1" si="182"/>
        <v>-0.63657851023568401</v>
      </c>
      <c r="E450" s="307">
        <f t="shared" ca="1" si="183"/>
        <v>-1.208401493435689</v>
      </c>
      <c r="F450" s="304">
        <f t="shared" ca="1" si="184"/>
        <v>1.365820767535582</v>
      </c>
      <c r="G450" s="306">
        <f t="shared" ca="1" si="185"/>
        <v>7.9643794224047797</v>
      </c>
      <c r="H450" s="307">
        <f t="shared" ca="1" si="186"/>
        <v>-107.61754838947252</v>
      </c>
      <c r="I450" s="304">
        <f t="shared" ca="1" si="187"/>
        <v>107.91185319947242</v>
      </c>
      <c r="J450" s="306">
        <f t="shared" ca="1" si="188"/>
        <v>677.21007955475034</v>
      </c>
      <c r="K450" s="307">
        <f t="shared" ca="1" si="189"/>
        <v>-5.4804066282149009</v>
      </c>
      <c r="L450" s="304">
        <f t="shared" ca="1" si="174"/>
        <v>677.23225462714186</v>
      </c>
      <c r="M450" s="306">
        <f t="shared" ca="1" si="190"/>
        <v>-1.4969246673546688</v>
      </c>
      <c r="N450" s="304">
        <f t="shared" ca="1" si="191"/>
        <v>-85.767465688447203</v>
      </c>
      <c r="P450" s="310">
        <f t="shared" ca="1" si="192"/>
        <v>23</v>
      </c>
      <c r="Q450" s="304">
        <f t="shared" ca="1" si="193"/>
        <v>0</v>
      </c>
      <c r="R450" s="306">
        <f t="shared" ca="1" si="194"/>
        <v>0</v>
      </c>
      <c r="S450" s="307">
        <f t="shared" ca="1" si="195"/>
        <v>5.0810000000000022</v>
      </c>
      <c r="T450" s="304">
        <f t="shared" ca="1" si="175"/>
        <v>49.844610000000024</v>
      </c>
      <c r="U450" s="311">
        <f t="shared" ca="1" si="176"/>
        <v>0</v>
      </c>
      <c r="V450" s="306">
        <f t="shared" ca="1" si="177"/>
        <v>1.2256715338258781</v>
      </c>
      <c r="W450" s="304">
        <f t="shared" ca="1" si="178"/>
        <v>43.824385978587976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1.1581230168786902</v>
      </c>
      <c r="AH450" s="304">
        <f t="shared" ca="1" si="202"/>
        <v>-8.6251219740838039</v>
      </c>
    </row>
    <row r="451" spans="1:34" x14ac:dyDescent="0.2">
      <c r="A451" s="347">
        <f t="shared" ca="1" si="180"/>
        <v>1E-4</v>
      </c>
      <c r="B451" s="304">
        <f t="shared" ca="1" si="181"/>
        <v>30.505200000000155</v>
      </c>
      <c r="D451" s="306">
        <f t="shared" ca="1" si="182"/>
        <v>-0.63657479046354015</v>
      </c>
      <c r="E451" s="307">
        <f t="shared" ca="1" si="183"/>
        <v>-1.208373346765617</v>
      </c>
      <c r="F451" s="304">
        <f t="shared" ca="1" si="184"/>
        <v>1.3657941312757345</v>
      </c>
      <c r="G451" s="306">
        <f t="shared" ca="1" si="185"/>
        <v>7.9643157649257335</v>
      </c>
      <c r="H451" s="307">
        <f t="shared" ca="1" si="186"/>
        <v>-107.61766922680719</v>
      </c>
      <c r="I451" s="304">
        <f t="shared" ca="1" si="187"/>
        <v>107.91196900906743</v>
      </c>
      <c r="J451" s="306">
        <f t="shared" ca="1" si="188"/>
        <v>677.21007955475034</v>
      </c>
      <c r="K451" s="307">
        <f t="shared" ca="1" si="189"/>
        <v>-5.4911683890957148</v>
      </c>
      <c r="L451" s="304">
        <f t="shared" ca="1" si="174"/>
        <v>677.23234180067675</v>
      </c>
      <c r="M451" s="306">
        <f t="shared" ca="1" si="190"/>
        <v>-1.4969253382923464</v>
      </c>
      <c r="N451" s="304">
        <f t="shared" ca="1" si="191"/>
        <v>-85.767504130344449</v>
      </c>
      <c r="P451" s="310">
        <f t="shared" ca="1" si="192"/>
        <v>23</v>
      </c>
      <c r="Q451" s="304">
        <f t="shared" ca="1" si="193"/>
        <v>0</v>
      </c>
      <c r="R451" s="306">
        <f t="shared" ca="1" si="194"/>
        <v>0</v>
      </c>
      <c r="S451" s="307">
        <f t="shared" ca="1" si="195"/>
        <v>5.0810000000000022</v>
      </c>
      <c r="T451" s="304">
        <f t="shared" ca="1" si="175"/>
        <v>49.844610000000024</v>
      </c>
      <c r="U451" s="311">
        <f t="shared" ca="1" si="176"/>
        <v>0</v>
      </c>
      <c r="V451" s="306">
        <f t="shared" ca="1" si="177"/>
        <v>1.2256728528650838</v>
      </c>
      <c r="W451" s="304">
        <f t="shared" ca="1" si="178"/>
        <v>43.824527205045079</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1.1580957072908387</v>
      </c>
      <c r="AH451" s="304">
        <f t="shared" ca="1" si="202"/>
        <v>-8.6251497694524613</v>
      </c>
    </row>
    <row r="452" spans="1:34" x14ac:dyDescent="0.2">
      <c r="A452" s="347">
        <f t="shared" ca="1" si="180"/>
        <v>1E-4</v>
      </c>
      <c r="B452" s="304">
        <f t="shared" ca="1" si="181"/>
        <v>30.505300000000155</v>
      </c>
      <c r="D452" s="306">
        <f t="shared" ca="1" si="182"/>
        <v>-0.63657107068612406</v>
      </c>
      <c r="E452" s="307">
        <f t="shared" ca="1" si="183"/>
        <v>-1.2083452004564581</v>
      </c>
      <c r="F452" s="304">
        <f t="shared" ca="1" si="184"/>
        <v>1.3657674954034587</v>
      </c>
      <c r="G452" s="306">
        <f t="shared" ca="1" si="185"/>
        <v>7.9642521078186652</v>
      </c>
      <c r="H452" s="307">
        <f t="shared" ca="1" si="186"/>
        <v>-107.61779006132724</v>
      </c>
      <c r="I452" s="304">
        <f t="shared" ca="1" si="187"/>
        <v>107.91208481593152</v>
      </c>
      <c r="J452" s="306">
        <f t="shared" ca="1" si="188"/>
        <v>677.21007955475034</v>
      </c>
      <c r="K452" s="307">
        <f t="shared" ca="1" si="189"/>
        <v>-5.5019301620601215</v>
      </c>
      <c r="L452" s="304">
        <f t="shared" ref="L452:L515" ca="1" si="203">SQRT(pos_x^2+pos_z^2)</f>
        <v>677.23242914531158</v>
      </c>
      <c r="M452" s="306">
        <f t="shared" ca="1" si="190"/>
        <v>-1.4969260092232215</v>
      </c>
      <c r="N452" s="304">
        <f t="shared" ca="1" si="191"/>
        <v>-85.767542571851934</v>
      </c>
      <c r="P452" s="310">
        <f t="shared" ca="1" si="192"/>
        <v>23</v>
      </c>
      <c r="Q452" s="304">
        <f t="shared" ca="1" si="193"/>
        <v>0</v>
      </c>
      <c r="R452" s="306">
        <f t="shared" ca="1" si="194"/>
        <v>0</v>
      </c>
      <c r="S452" s="307">
        <f t="shared" ca="1" si="195"/>
        <v>5.0810000000000022</v>
      </c>
      <c r="T452" s="304">
        <f t="shared" ref="T452:T515" ca="1" si="204">m*g</f>
        <v>49.844610000000024</v>
      </c>
      <c r="U452" s="311">
        <f t="shared" ref="U452:U515" ca="1" si="205">IF(pos_xz&lt;L_rampe,Poids*COS(Beta),0)</f>
        <v>0</v>
      </c>
      <c r="V452" s="306">
        <f t="shared" ref="V452:V515" ca="1" si="206">Rho_moyen*(20000-Alt_rampe-pos_z)/(20000+Alt_rampe+pos_z)</f>
        <v>1.22567417190719</v>
      </c>
      <c r="W452" s="304">
        <f t="shared" ref="W452:W515" ca="1" si="207">1/2*Rho*Sref*Cx*vit_xz^2</f>
        <v>43.824668429691158</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1.1580683980500925</v>
      </c>
      <c r="AH452" s="304">
        <f t="shared" ca="1" si="202"/>
        <v>-8.6251775644646838</v>
      </c>
    </row>
    <row r="453" spans="1:34" x14ac:dyDescent="0.2">
      <c r="A453" s="347">
        <f t="shared" ref="A453:A516" ca="1" si="209">IF(B452+0.01&lt;=T_ini+ROUNDUP(Temps_fin_propu,0), 0.01, IF(K452&gt;0, 0.1, 0.0001))</f>
        <v>1E-4</v>
      </c>
      <c r="B453" s="304">
        <f t="shared" ref="B453:B516" ca="1" si="210">B452+pas</f>
        <v>30.505400000000154</v>
      </c>
      <c r="D453" s="306">
        <f t="shared" ref="D453:D516" ca="1" si="211">IF(AND(L452&lt;L_rampe,Poussee&lt;Poids*SIN(M452)),0,(-W452+Poussee)/m*COS(M452)-U452/m*SIN(M452))</f>
        <v>-0.63656735090343342</v>
      </c>
      <c r="E453" s="307">
        <f t="shared" ref="E453:E516" ca="1" si="212">IF(AND(L452&lt;L_rampe,Poussee&lt;Poids*SIN(M452)),0,(-W452+Poussee)/m*SIN(M452)+U452/m*COS(M452)-Poids/m)</f>
        <v>-1.2083170545082069</v>
      </c>
      <c r="F453" s="304">
        <f t="shared" ref="F453:F516" ca="1" si="213">SQRT(acc_x^2+acc_z^2)</f>
        <v>1.3657408599187491</v>
      </c>
      <c r="G453" s="306">
        <f t="shared" ref="G453:G516" ca="1" si="214">G452+acc_x*pas</f>
        <v>7.964188451083575</v>
      </c>
      <c r="H453" s="307">
        <f t="shared" ref="H453:H516" ca="1" si="215">H452+acc_z*pas</f>
        <v>-107.61791089303269</v>
      </c>
      <c r="I453" s="304">
        <f t="shared" ref="I453:I516" ca="1" si="216">SQRT(vit_x^2+vit_z^2)</f>
        <v>107.91220062006472</v>
      </c>
      <c r="J453" s="306">
        <f t="shared" ref="J453:J516" ca="1" si="217">J452+0.5*(vit_x+G452)*pas*(K452&gt;=0)</f>
        <v>677.21007955475034</v>
      </c>
      <c r="K453" s="307">
        <f t="shared" ref="K453:K516" ca="1" si="218">K452+0.5*(vit_z+H452)*pas</f>
        <v>-5.5126919471078395</v>
      </c>
      <c r="L453" s="304">
        <f t="shared" ca="1" si="203"/>
        <v>677.2325166610467</v>
      </c>
      <c r="M453" s="306">
        <f t="shared" ref="M453:M516" ca="1" si="219">IF(AND(L452&gt;L_rampe,G453&gt;0),ATAN2(G453,H453),$M$4)</f>
        <v>-1.496926680147294</v>
      </c>
      <c r="N453" s="304">
        <f t="shared" ref="N453:N516" ca="1" si="220">DEGREES(Beta)</f>
        <v>-85.767581012969657</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5.0810000000000022</v>
      </c>
      <c r="T453" s="304">
        <f t="shared" ca="1" si="204"/>
        <v>49.844610000000024</v>
      </c>
      <c r="U453" s="311">
        <f t="shared" ca="1" si="205"/>
        <v>0</v>
      </c>
      <c r="V453" s="306">
        <f t="shared" ca="1" si="206"/>
        <v>1.2256754909521974</v>
      </c>
      <c r="W453" s="304">
        <f t="shared" ca="1" si="207"/>
        <v>43.824809652526262</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1.1580410891564483</v>
      </c>
      <c r="AH453" s="304">
        <f t="shared" ref="AH453:AH516" ca="1" si="231">IF(AND(L452&lt;L_rampe,Poussee&lt;Poids*SIN(M452)), g*SIN(M452), (-W452+Poussee)/m)</f>
        <v>-8.6252053591204767</v>
      </c>
    </row>
    <row r="454" spans="1:34" x14ac:dyDescent="0.2">
      <c r="A454" s="347">
        <f t="shared" ca="1" si="209"/>
        <v>1E-4</v>
      </c>
      <c r="B454" s="304">
        <f t="shared" ca="1" si="210"/>
        <v>30.505500000000154</v>
      </c>
      <c r="D454" s="306">
        <f t="shared" ca="1" si="211"/>
        <v>-0.6365636311154701</v>
      </c>
      <c r="E454" s="307">
        <f t="shared" ca="1" si="212"/>
        <v>-1.2082889089208564</v>
      </c>
      <c r="F454" s="304">
        <f t="shared" ca="1" si="213"/>
        <v>1.3657142248216008</v>
      </c>
      <c r="G454" s="306">
        <f t="shared" ca="1" si="214"/>
        <v>7.9641247947204636</v>
      </c>
      <c r="H454" s="307">
        <f t="shared" ca="1" si="215"/>
        <v>-107.61803172192357</v>
      </c>
      <c r="I454" s="304">
        <f t="shared" ca="1" si="216"/>
        <v>107.91231642146707</v>
      </c>
      <c r="J454" s="306">
        <f t="shared" ca="1" si="217"/>
        <v>677.21007955475034</v>
      </c>
      <c r="K454" s="307">
        <f t="shared" ca="1" si="218"/>
        <v>-5.5234537442385871</v>
      </c>
      <c r="L454" s="304">
        <f t="shared" ca="1" si="203"/>
        <v>677.2326043478829</v>
      </c>
      <c r="M454" s="306">
        <f t="shared" ca="1" si="219"/>
        <v>-1.496927351064564</v>
      </c>
      <c r="N454" s="304">
        <f t="shared" ca="1" si="220"/>
        <v>-85.767619453697634</v>
      </c>
      <c r="P454" s="310">
        <f t="shared" ca="1" si="221"/>
        <v>23</v>
      </c>
      <c r="Q454" s="304">
        <f t="shared" ca="1" si="222"/>
        <v>0</v>
      </c>
      <c r="R454" s="306">
        <f t="shared" ca="1" si="223"/>
        <v>0</v>
      </c>
      <c r="S454" s="307">
        <f t="shared" ca="1" si="224"/>
        <v>5.0810000000000022</v>
      </c>
      <c r="T454" s="304">
        <f t="shared" ca="1" si="204"/>
        <v>49.844610000000024</v>
      </c>
      <c r="U454" s="311">
        <f t="shared" ca="1" si="205"/>
        <v>0</v>
      </c>
      <c r="V454" s="306">
        <f t="shared" ca="1" si="206"/>
        <v>1.2256768100001056</v>
      </c>
      <c r="W454" s="304">
        <f t="shared" ca="1" si="207"/>
        <v>43.824950873550385</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1.1580137806098971</v>
      </c>
      <c r="AH454" s="304">
        <f t="shared" ca="1" si="231"/>
        <v>-8.6252331534198472</v>
      </c>
    </row>
    <row r="455" spans="1:34" x14ac:dyDescent="0.2">
      <c r="A455" s="347">
        <f t="shared" ca="1" si="209"/>
        <v>1E-4</v>
      </c>
      <c r="B455" s="304">
        <f t="shared" ca="1" si="210"/>
        <v>30.505600000000154</v>
      </c>
      <c r="D455" s="306">
        <f t="shared" ca="1" si="211"/>
        <v>-0.63655991132223555</v>
      </c>
      <c r="E455" s="307">
        <f t="shared" ca="1" si="212"/>
        <v>-1.2082607636944047</v>
      </c>
      <c r="F455" s="304">
        <f t="shared" ca="1" si="213"/>
        <v>1.3656875901120133</v>
      </c>
      <c r="G455" s="306">
        <f t="shared" ca="1" si="214"/>
        <v>7.9640611387293312</v>
      </c>
      <c r="H455" s="307">
        <f t="shared" ca="1" si="215"/>
        <v>-107.61815254799994</v>
      </c>
      <c r="I455" s="304">
        <f t="shared" ca="1" si="216"/>
        <v>107.9124322201386</v>
      </c>
      <c r="J455" s="306">
        <f t="shared" ca="1" si="217"/>
        <v>677.21007955475034</v>
      </c>
      <c r="K455" s="307">
        <f t="shared" ca="1" si="218"/>
        <v>-5.5342155534520829</v>
      </c>
      <c r="L455" s="304">
        <f t="shared" ca="1" si="203"/>
        <v>677.23269220582029</v>
      </c>
      <c r="M455" s="306">
        <f t="shared" ca="1" si="219"/>
        <v>-1.4969280219750314</v>
      </c>
      <c r="N455" s="304">
        <f t="shared" ca="1" si="220"/>
        <v>-85.76765789403585</v>
      </c>
      <c r="P455" s="310">
        <f t="shared" ca="1" si="221"/>
        <v>23</v>
      </c>
      <c r="Q455" s="304">
        <f t="shared" ca="1" si="222"/>
        <v>0</v>
      </c>
      <c r="R455" s="306">
        <f t="shared" ca="1" si="223"/>
        <v>0</v>
      </c>
      <c r="S455" s="307">
        <f t="shared" ca="1" si="224"/>
        <v>5.0810000000000022</v>
      </c>
      <c r="T455" s="304">
        <f t="shared" ca="1" si="204"/>
        <v>49.844610000000024</v>
      </c>
      <c r="U455" s="311">
        <f t="shared" ca="1" si="205"/>
        <v>0</v>
      </c>
      <c r="V455" s="306">
        <f t="shared" ca="1" si="206"/>
        <v>1.2256781290509151</v>
      </c>
      <c r="W455" s="304">
        <f t="shared" ca="1" si="207"/>
        <v>43.825092092763562</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1.1579864724104389</v>
      </c>
      <c r="AH455" s="304">
        <f t="shared" ca="1" si="231"/>
        <v>-8.6252609473627952</v>
      </c>
    </row>
    <row r="456" spans="1:34" x14ac:dyDescent="0.2">
      <c r="A456" s="347">
        <f t="shared" ca="1" si="209"/>
        <v>1E-4</v>
      </c>
      <c r="B456" s="304">
        <f t="shared" ca="1" si="210"/>
        <v>30.505700000000154</v>
      </c>
      <c r="D456" s="306">
        <f t="shared" ca="1" si="211"/>
        <v>-0.63655619152373166</v>
      </c>
      <c r="E456" s="307">
        <f t="shared" ca="1" si="212"/>
        <v>-1.2082326188288448</v>
      </c>
      <c r="F456" s="304">
        <f t="shared" ca="1" si="213"/>
        <v>1.3656609557899817</v>
      </c>
      <c r="G456" s="306">
        <f t="shared" ca="1" si="214"/>
        <v>7.9639974831101785</v>
      </c>
      <c r="H456" s="307">
        <f t="shared" ca="1" si="215"/>
        <v>-107.61827337126182</v>
      </c>
      <c r="I456" s="304">
        <f t="shared" ca="1" si="216"/>
        <v>107.91254801607933</v>
      </c>
      <c r="J456" s="306">
        <f t="shared" ca="1" si="217"/>
        <v>677.21007955475034</v>
      </c>
      <c r="K456" s="307">
        <f t="shared" ca="1" si="218"/>
        <v>-5.5449773747480462</v>
      </c>
      <c r="L456" s="304">
        <f t="shared" ca="1" si="203"/>
        <v>677.23278023485966</v>
      </c>
      <c r="M456" s="306">
        <f t="shared" ca="1" si="219"/>
        <v>-1.4969286928786967</v>
      </c>
      <c r="N456" s="304">
        <f t="shared" ca="1" si="220"/>
        <v>-85.767696333984333</v>
      </c>
      <c r="P456" s="310">
        <f t="shared" ca="1" si="221"/>
        <v>23</v>
      </c>
      <c r="Q456" s="304">
        <f t="shared" ca="1" si="222"/>
        <v>0</v>
      </c>
      <c r="R456" s="306">
        <f t="shared" ca="1" si="223"/>
        <v>0</v>
      </c>
      <c r="S456" s="307">
        <f t="shared" ca="1" si="224"/>
        <v>5.0810000000000022</v>
      </c>
      <c r="T456" s="304">
        <f t="shared" ca="1" si="204"/>
        <v>49.844610000000024</v>
      </c>
      <c r="U456" s="311">
        <f t="shared" ca="1" si="205"/>
        <v>0</v>
      </c>
      <c r="V456" s="306">
        <f t="shared" ca="1" si="206"/>
        <v>1.2256794481046254</v>
      </c>
      <c r="W456" s="304">
        <f t="shared" ca="1" si="207"/>
        <v>43.825233310165771</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1.1579591645580649</v>
      </c>
      <c r="AH456" s="304">
        <f t="shared" ca="1" si="231"/>
        <v>-8.6252887409493297</v>
      </c>
    </row>
    <row r="457" spans="1:34" x14ac:dyDescent="0.2">
      <c r="A457" s="347">
        <f t="shared" ca="1" si="209"/>
        <v>1E-4</v>
      </c>
      <c r="B457" s="304">
        <f t="shared" ca="1" si="210"/>
        <v>30.505800000000153</v>
      </c>
      <c r="D457" s="306">
        <f t="shared" ca="1" si="211"/>
        <v>-0.63655247171995522</v>
      </c>
      <c r="E457" s="307">
        <f t="shared" ca="1" si="212"/>
        <v>-1.2082044743241838</v>
      </c>
      <c r="F457" s="304">
        <f t="shared" ca="1" si="213"/>
        <v>1.3656343218555111</v>
      </c>
      <c r="G457" s="306">
        <f t="shared" ca="1" si="214"/>
        <v>7.9639338278630065</v>
      </c>
      <c r="H457" s="307">
        <f t="shared" ca="1" si="215"/>
        <v>-107.61839419170926</v>
      </c>
      <c r="I457" s="304">
        <f t="shared" ca="1" si="216"/>
        <v>107.91266380928933</v>
      </c>
      <c r="J457" s="306">
        <f t="shared" ca="1" si="217"/>
        <v>677.21007955475034</v>
      </c>
      <c r="K457" s="307">
        <f t="shared" ca="1" si="218"/>
        <v>-5.5557392081261945</v>
      </c>
      <c r="L457" s="304">
        <f t="shared" ca="1" si="203"/>
        <v>677.23286843500148</v>
      </c>
      <c r="M457" s="306">
        <f t="shared" ca="1" si="219"/>
        <v>-1.4969293637755596</v>
      </c>
      <c r="N457" s="304">
        <f t="shared" ca="1" si="220"/>
        <v>-85.767734773543069</v>
      </c>
      <c r="P457" s="310">
        <f t="shared" ca="1" si="221"/>
        <v>23</v>
      </c>
      <c r="Q457" s="304">
        <f t="shared" ca="1" si="222"/>
        <v>0</v>
      </c>
      <c r="R457" s="306">
        <f t="shared" ca="1" si="223"/>
        <v>0</v>
      </c>
      <c r="S457" s="307">
        <f t="shared" ca="1" si="224"/>
        <v>5.0810000000000022</v>
      </c>
      <c r="T457" s="304">
        <f t="shared" ca="1" si="204"/>
        <v>49.844610000000024</v>
      </c>
      <c r="U457" s="311">
        <f t="shared" ca="1" si="205"/>
        <v>0</v>
      </c>
      <c r="V457" s="306">
        <f t="shared" ca="1" si="206"/>
        <v>1.2256807671612358</v>
      </c>
      <c r="W457" s="304">
        <f t="shared" ca="1" si="207"/>
        <v>43.825374525757049</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1.1579318570527839</v>
      </c>
      <c r="AH457" s="304">
        <f t="shared" ca="1" si="231"/>
        <v>-8.6253165341794436</v>
      </c>
    </row>
    <row r="458" spans="1:34" x14ac:dyDescent="0.2">
      <c r="A458" s="347">
        <f t="shared" ca="1" si="209"/>
        <v>1E-4</v>
      </c>
      <c r="B458" s="304">
        <f t="shared" ca="1" si="210"/>
        <v>30.505900000000153</v>
      </c>
      <c r="D458" s="306">
        <f t="shared" ca="1" si="211"/>
        <v>-0.6365487519109102</v>
      </c>
      <c r="E458" s="307">
        <f t="shared" ca="1" si="212"/>
        <v>-1.2081763301804109</v>
      </c>
      <c r="F458" s="304">
        <f t="shared" ca="1" si="213"/>
        <v>1.3656076883085944</v>
      </c>
      <c r="G458" s="306">
        <f t="shared" ca="1" si="214"/>
        <v>7.9638701729878152</v>
      </c>
      <c r="H458" s="307">
        <f t="shared" ca="1" si="215"/>
        <v>-107.61851500934227</v>
      </c>
      <c r="I458" s="304">
        <f t="shared" ca="1" si="216"/>
        <v>107.9127795997686</v>
      </c>
      <c r="J458" s="306">
        <f t="shared" ca="1" si="217"/>
        <v>677.21007955475034</v>
      </c>
      <c r="K458" s="307">
        <f t="shared" ca="1" si="218"/>
        <v>-5.5665010535862471</v>
      </c>
      <c r="L458" s="304">
        <f t="shared" ca="1" si="203"/>
        <v>677.23295680624608</v>
      </c>
      <c r="M458" s="306">
        <f t="shared" ca="1" si="219"/>
        <v>-1.4969300346656202</v>
      </c>
      <c r="N458" s="304">
        <f t="shared" ca="1" si="220"/>
        <v>-85.767773212712058</v>
      </c>
      <c r="P458" s="310">
        <f t="shared" ca="1" si="221"/>
        <v>23</v>
      </c>
      <c r="Q458" s="304">
        <f t="shared" ca="1" si="222"/>
        <v>0</v>
      </c>
      <c r="R458" s="306">
        <f t="shared" ca="1" si="223"/>
        <v>0</v>
      </c>
      <c r="S458" s="307">
        <f t="shared" ca="1" si="224"/>
        <v>5.0810000000000022</v>
      </c>
      <c r="T458" s="304">
        <f t="shared" ca="1" si="204"/>
        <v>49.844610000000024</v>
      </c>
      <c r="U458" s="311">
        <f t="shared" ca="1" si="205"/>
        <v>0</v>
      </c>
      <c r="V458" s="306">
        <f t="shared" ca="1" si="206"/>
        <v>1.2256820862207476</v>
      </c>
      <c r="W458" s="304">
        <f t="shared" ca="1" si="207"/>
        <v>43.825515739537408</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1.157904549894587</v>
      </c>
      <c r="AH458" s="304">
        <f t="shared" ca="1" si="231"/>
        <v>-8.6253443270531456</v>
      </c>
    </row>
    <row r="459" spans="1:34" x14ac:dyDescent="0.2">
      <c r="A459" s="347">
        <f t="shared" ca="1" si="209"/>
        <v>1E-4</v>
      </c>
      <c r="B459" s="304">
        <f t="shared" ca="1" si="210"/>
        <v>30.506000000000153</v>
      </c>
      <c r="D459" s="306">
        <f t="shared" ca="1" si="211"/>
        <v>-0.63654503209659796</v>
      </c>
      <c r="E459" s="307">
        <f t="shared" ca="1" si="212"/>
        <v>-1.2081481863975263</v>
      </c>
      <c r="F459" s="304">
        <f t="shared" ca="1" si="213"/>
        <v>1.3655810551492324</v>
      </c>
      <c r="G459" s="306">
        <f t="shared" ca="1" si="214"/>
        <v>7.9638065184846054</v>
      </c>
      <c r="H459" s="307">
        <f t="shared" ca="1" si="215"/>
        <v>-107.61863582416092</v>
      </c>
      <c r="I459" s="304">
        <f t="shared" ca="1" si="216"/>
        <v>107.9128953875172</v>
      </c>
      <c r="J459" s="306">
        <f t="shared" ca="1" si="217"/>
        <v>677.21007955475034</v>
      </c>
      <c r="K459" s="307">
        <f t="shared" ca="1" si="218"/>
        <v>-5.5772629111279226</v>
      </c>
      <c r="L459" s="304">
        <f t="shared" ca="1" si="203"/>
        <v>677.23304534859426</v>
      </c>
      <c r="M459" s="306">
        <f t="shared" ca="1" si="219"/>
        <v>-1.4969307055488792</v>
      </c>
      <c r="N459" s="304">
        <f t="shared" ca="1" si="220"/>
        <v>-85.767811651491343</v>
      </c>
      <c r="P459" s="310">
        <f t="shared" ca="1" si="221"/>
        <v>23</v>
      </c>
      <c r="Q459" s="304">
        <f t="shared" ca="1" si="222"/>
        <v>0</v>
      </c>
      <c r="R459" s="306">
        <f t="shared" ca="1" si="223"/>
        <v>0</v>
      </c>
      <c r="S459" s="307">
        <f t="shared" ca="1" si="224"/>
        <v>5.0810000000000022</v>
      </c>
      <c r="T459" s="304">
        <f t="shared" ca="1" si="204"/>
        <v>49.844610000000024</v>
      </c>
      <c r="U459" s="311">
        <f t="shared" ca="1" si="205"/>
        <v>0</v>
      </c>
      <c r="V459" s="306">
        <f t="shared" ca="1" si="206"/>
        <v>1.22568340528316</v>
      </c>
      <c r="W459" s="304">
        <f t="shared" ca="1" si="207"/>
        <v>43.825656951506865</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1.1578772430834707</v>
      </c>
      <c r="AH459" s="304">
        <f t="shared" ca="1" si="231"/>
        <v>-8.6253721195704376</v>
      </c>
    </row>
    <row r="460" spans="1:34" x14ac:dyDescent="0.2">
      <c r="A460" s="347">
        <f t="shared" ca="1" si="209"/>
        <v>1E-4</v>
      </c>
      <c r="B460" s="304">
        <f t="shared" ca="1" si="210"/>
        <v>30.506100000000153</v>
      </c>
      <c r="D460" s="306">
        <f t="shared" ca="1" si="211"/>
        <v>-0.63654131227701416</v>
      </c>
      <c r="E460" s="307">
        <f t="shared" ca="1" si="212"/>
        <v>-1.2081200429755281</v>
      </c>
      <c r="F460" s="304">
        <f t="shared" ca="1" si="213"/>
        <v>1.3655544223774221</v>
      </c>
      <c r="G460" s="306">
        <f t="shared" ca="1" si="214"/>
        <v>7.9637428643533781</v>
      </c>
      <c r="H460" s="307">
        <f t="shared" ca="1" si="215"/>
        <v>-107.61875663616522</v>
      </c>
      <c r="I460" s="304">
        <f t="shared" ca="1" si="216"/>
        <v>107.91301117253514</v>
      </c>
      <c r="J460" s="306">
        <f t="shared" ca="1" si="217"/>
        <v>677.21007955475034</v>
      </c>
      <c r="K460" s="307">
        <f t="shared" ca="1" si="218"/>
        <v>-5.5880247807509393</v>
      </c>
      <c r="L460" s="304">
        <f t="shared" ca="1" si="203"/>
        <v>677.23313406204625</v>
      </c>
      <c r="M460" s="306">
        <f t="shared" ca="1" si="219"/>
        <v>-1.4969313764253358</v>
      </c>
      <c r="N460" s="304">
        <f t="shared" ca="1" si="220"/>
        <v>-85.767850089880881</v>
      </c>
      <c r="P460" s="310">
        <f t="shared" ca="1" si="221"/>
        <v>23</v>
      </c>
      <c r="Q460" s="304">
        <f t="shared" ca="1" si="222"/>
        <v>0</v>
      </c>
      <c r="R460" s="306">
        <f t="shared" ca="1" si="223"/>
        <v>0</v>
      </c>
      <c r="S460" s="307">
        <f t="shared" ca="1" si="224"/>
        <v>5.0810000000000022</v>
      </c>
      <c r="T460" s="304">
        <f t="shared" ca="1" si="204"/>
        <v>49.844610000000024</v>
      </c>
      <c r="U460" s="311">
        <f t="shared" ca="1" si="205"/>
        <v>0</v>
      </c>
      <c r="V460" s="306">
        <f t="shared" ca="1" si="206"/>
        <v>1.2256847243484734</v>
      </c>
      <c r="W460" s="304">
        <f t="shared" ca="1" si="207"/>
        <v>43.825798161665418</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1.157849936619435</v>
      </c>
      <c r="AH460" s="304">
        <f t="shared" ca="1" si="231"/>
        <v>-8.6253999117313214</v>
      </c>
    </row>
    <row r="461" spans="1:34" x14ac:dyDescent="0.2">
      <c r="A461" s="347">
        <f t="shared" ca="1" si="209"/>
        <v>1E-4</v>
      </c>
      <c r="B461" s="304">
        <f t="shared" ca="1" si="210"/>
        <v>30.506200000000153</v>
      </c>
      <c r="D461" s="306">
        <f t="shared" ca="1" si="211"/>
        <v>-0.63653759245216623</v>
      </c>
      <c r="E461" s="307">
        <f t="shared" ca="1" si="212"/>
        <v>-1.208091899914411</v>
      </c>
      <c r="F461" s="304">
        <f t="shared" ca="1" si="213"/>
        <v>1.3655277899931628</v>
      </c>
      <c r="G461" s="306">
        <f t="shared" ca="1" si="214"/>
        <v>7.9636792105941332</v>
      </c>
      <c r="H461" s="307">
        <f t="shared" ca="1" si="215"/>
        <v>-107.61887744535521</v>
      </c>
      <c r="I461" s="304">
        <f t="shared" ca="1" si="216"/>
        <v>107.91312695482247</v>
      </c>
      <c r="J461" s="306">
        <f t="shared" ca="1" si="217"/>
        <v>677.21007955475034</v>
      </c>
      <c r="K461" s="307">
        <f t="shared" ca="1" si="218"/>
        <v>-5.5987866624550158</v>
      </c>
      <c r="L461" s="304">
        <f t="shared" ca="1" si="203"/>
        <v>677.23322294660272</v>
      </c>
      <c r="M461" s="306">
        <f t="shared" ca="1" si="219"/>
        <v>-1.4969320472949907</v>
      </c>
      <c r="N461" s="304">
        <f t="shared" ca="1" si="220"/>
        <v>-85.767888527880714</v>
      </c>
      <c r="P461" s="310">
        <f t="shared" ca="1" si="221"/>
        <v>23</v>
      </c>
      <c r="Q461" s="304">
        <f t="shared" ca="1" si="222"/>
        <v>0</v>
      </c>
      <c r="R461" s="306">
        <f t="shared" ca="1" si="223"/>
        <v>0</v>
      </c>
      <c r="S461" s="307">
        <f t="shared" ca="1" si="224"/>
        <v>5.0810000000000022</v>
      </c>
      <c r="T461" s="304">
        <f t="shared" ca="1" si="204"/>
        <v>49.844610000000024</v>
      </c>
      <c r="U461" s="311">
        <f t="shared" ca="1" si="205"/>
        <v>0</v>
      </c>
      <c r="V461" s="306">
        <f t="shared" ca="1" si="206"/>
        <v>1.2256860434166876</v>
      </c>
      <c r="W461" s="304">
        <f t="shared" ca="1" si="207"/>
        <v>43.825939370013124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1.1578226305024764</v>
      </c>
      <c r="AH461" s="304">
        <f t="shared" ca="1" si="231"/>
        <v>-8.6254277035358005</v>
      </c>
    </row>
    <row r="462" spans="1:34" x14ac:dyDescent="0.2">
      <c r="A462" s="347">
        <f t="shared" ca="1" si="209"/>
        <v>1E-4</v>
      </c>
      <c r="B462" s="304">
        <f t="shared" ca="1" si="210"/>
        <v>30.506300000000152</v>
      </c>
      <c r="D462" s="306">
        <f t="shared" ca="1" si="211"/>
        <v>-0.63653387262205019</v>
      </c>
      <c r="E462" s="307">
        <f t="shared" ca="1" si="212"/>
        <v>-1.2080637572141697</v>
      </c>
      <c r="F462" s="304">
        <f t="shared" ca="1" si="213"/>
        <v>1.3655011579964482</v>
      </c>
      <c r="G462" s="306">
        <f t="shared" ca="1" si="214"/>
        <v>7.9636155572068708</v>
      </c>
      <c r="H462" s="307">
        <f t="shared" ca="1" si="215"/>
        <v>-107.61899825173093</v>
      </c>
      <c r="I462" s="304">
        <f t="shared" ca="1" si="216"/>
        <v>107.91324273437924</v>
      </c>
      <c r="J462" s="306">
        <f t="shared" ca="1" si="217"/>
        <v>677.21007955475034</v>
      </c>
      <c r="K462" s="307">
        <f t="shared" ca="1" si="218"/>
        <v>-5.6095485562398704</v>
      </c>
      <c r="L462" s="304">
        <f t="shared" ca="1" si="203"/>
        <v>677.23331200226414</v>
      </c>
      <c r="M462" s="306">
        <f t="shared" ca="1" si="219"/>
        <v>-1.496932718157844</v>
      </c>
      <c r="N462" s="304">
        <f t="shared" ca="1" si="220"/>
        <v>-85.76792696549083</v>
      </c>
      <c r="P462" s="310">
        <f t="shared" ca="1" si="221"/>
        <v>23</v>
      </c>
      <c r="Q462" s="304">
        <f t="shared" ca="1" si="222"/>
        <v>0</v>
      </c>
      <c r="R462" s="306">
        <f t="shared" ca="1" si="223"/>
        <v>0</v>
      </c>
      <c r="S462" s="307">
        <f t="shared" ca="1" si="224"/>
        <v>5.0810000000000022</v>
      </c>
      <c r="T462" s="304">
        <f t="shared" ca="1" si="204"/>
        <v>49.844610000000024</v>
      </c>
      <c r="U462" s="311">
        <f t="shared" ca="1" si="205"/>
        <v>0</v>
      </c>
      <c r="V462" s="306">
        <f t="shared" ca="1" si="206"/>
        <v>1.225687362487802</v>
      </c>
      <c r="W462" s="304">
        <f t="shared" ca="1" si="207"/>
        <v>43.826080576549927</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1.1577953247325894</v>
      </c>
      <c r="AH462" s="304">
        <f t="shared" ca="1" si="231"/>
        <v>-8.625455494983882</v>
      </c>
    </row>
    <row r="463" spans="1:34" x14ac:dyDescent="0.2">
      <c r="A463" s="347">
        <f t="shared" ca="1" si="209"/>
        <v>1E-4</v>
      </c>
      <c r="B463" s="304">
        <f t="shared" ca="1" si="210"/>
        <v>30.506400000000152</v>
      </c>
      <c r="D463" s="306">
        <f t="shared" ca="1" si="211"/>
        <v>-0.63653015278666669</v>
      </c>
      <c r="E463" s="307">
        <f t="shared" ca="1" si="212"/>
        <v>-1.2080356148748113</v>
      </c>
      <c r="F463" s="304">
        <f t="shared" ca="1" si="213"/>
        <v>1.3654745263872849</v>
      </c>
      <c r="G463" s="306">
        <f t="shared" ca="1" si="214"/>
        <v>7.9635519041915916</v>
      </c>
      <c r="H463" s="307">
        <f t="shared" ca="1" si="215"/>
        <v>-107.61911905529242</v>
      </c>
      <c r="I463" s="304">
        <f t="shared" ca="1" si="216"/>
        <v>107.91335851120544</v>
      </c>
      <c r="J463" s="306">
        <f t="shared" ca="1" si="217"/>
        <v>677.21007955475034</v>
      </c>
      <c r="K463" s="307">
        <f t="shared" ca="1" si="218"/>
        <v>-5.6203104621052216</v>
      </c>
      <c r="L463" s="304">
        <f t="shared" ca="1" si="203"/>
        <v>677.23340122903107</v>
      </c>
      <c r="M463" s="306">
        <f t="shared" ca="1" si="219"/>
        <v>-1.4969333890138954</v>
      </c>
      <c r="N463" s="304">
        <f t="shared" ca="1" si="220"/>
        <v>-85.767965402711241</v>
      </c>
      <c r="P463" s="310">
        <f t="shared" ca="1" si="221"/>
        <v>23</v>
      </c>
      <c r="Q463" s="304">
        <f t="shared" ca="1" si="222"/>
        <v>0</v>
      </c>
      <c r="R463" s="306">
        <f t="shared" ca="1" si="223"/>
        <v>0</v>
      </c>
      <c r="S463" s="307">
        <f t="shared" ca="1" si="224"/>
        <v>5.0810000000000022</v>
      </c>
      <c r="T463" s="304">
        <f t="shared" ca="1" si="204"/>
        <v>49.844610000000024</v>
      </c>
      <c r="U463" s="311">
        <f t="shared" ca="1" si="205"/>
        <v>0</v>
      </c>
      <c r="V463" s="306">
        <f t="shared" ca="1" si="206"/>
        <v>1.2256886815618173</v>
      </c>
      <c r="W463" s="304">
        <f t="shared" ca="1" si="207"/>
        <v>43.826221781275891</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1.1577680193097812</v>
      </c>
      <c r="AH463" s="304">
        <f t="shared" ca="1" si="231"/>
        <v>-8.625483286075557</v>
      </c>
    </row>
    <row r="464" spans="1:34" x14ac:dyDescent="0.2">
      <c r="A464" s="347">
        <f t="shared" ca="1" si="209"/>
        <v>1E-4</v>
      </c>
      <c r="B464" s="304">
        <f t="shared" ca="1" si="210"/>
        <v>30.506500000000152</v>
      </c>
      <c r="D464" s="306">
        <f t="shared" ca="1" si="211"/>
        <v>-0.63652643294601974</v>
      </c>
      <c r="E464" s="307">
        <f t="shared" ca="1" si="212"/>
        <v>-1.208007472896325</v>
      </c>
      <c r="F464" s="304">
        <f t="shared" ca="1" si="213"/>
        <v>1.3654478951656666</v>
      </c>
      <c r="G464" s="306">
        <f t="shared" ca="1" si="214"/>
        <v>7.9634882515482968</v>
      </c>
      <c r="H464" s="307">
        <f t="shared" ca="1" si="215"/>
        <v>-107.6192398560397</v>
      </c>
      <c r="I464" s="304">
        <f t="shared" ca="1" si="216"/>
        <v>107.91347428530115</v>
      </c>
      <c r="J464" s="306">
        <f t="shared" ca="1" si="217"/>
        <v>677.21007955475034</v>
      </c>
      <c r="K464" s="307">
        <f t="shared" ca="1" si="218"/>
        <v>-5.6310723800507878</v>
      </c>
      <c r="L464" s="304">
        <f t="shared" ca="1" si="203"/>
        <v>677.23349062690386</v>
      </c>
      <c r="M464" s="306">
        <f t="shared" ca="1" si="219"/>
        <v>-1.4969340598631453</v>
      </c>
      <c r="N464" s="304">
        <f t="shared" ca="1" si="220"/>
        <v>-85.768003839541947</v>
      </c>
      <c r="P464" s="310">
        <f t="shared" ca="1" si="221"/>
        <v>23</v>
      </c>
      <c r="Q464" s="304">
        <f t="shared" ca="1" si="222"/>
        <v>0</v>
      </c>
      <c r="R464" s="306">
        <f t="shared" ca="1" si="223"/>
        <v>0</v>
      </c>
      <c r="S464" s="307">
        <f t="shared" ca="1" si="224"/>
        <v>5.0810000000000022</v>
      </c>
      <c r="T464" s="304">
        <f t="shared" ca="1" si="204"/>
        <v>49.844610000000024</v>
      </c>
      <c r="U464" s="311">
        <f t="shared" ca="1" si="205"/>
        <v>0</v>
      </c>
      <c r="V464" s="306">
        <f t="shared" ca="1" si="206"/>
        <v>1.2256900006387335</v>
      </c>
      <c r="W464" s="304">
        <f t="shared" ca="1" si="207"/>
        <v>43.826362984191015</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1.1577407142340412</v>
      </c>
      <c r="AH464" s="304">
        <f t="shared" ca="1" si="231"/>
        <v>-8.6255110768108381</v>
      </c>
    </row>
    <row r="465" spans="1:34" x14ac:dyDescent="0.2">
      <c r="A465" s="347">
        <f t="shared" ca="1" si="209"/>
        <v>1E-4</v>
      </c>
      <c r="B465" s="304">
        <f t="shared" ca="1" si="210"/>
        <v>30.506600000000152</v>
      </c>
      <c r="D465" s="306">
        <f t="shared" ca="1" si="211"/>
        <v>-0.636522713100107</v>
      </c>
      <c r="E465" s="307">
        <f t="shared" ca="1" si="212"/>
        <v>-1.2079793312787093</v>
      </c>
      <c r="F465" s="304">
        <f t="shared" ca="1" si="213"/>
        <v>1.3654212643315904</v>
      </c>
      <c r="G465" s="306">
        <f t="shared" ca="1" si="214"/>
        <v>7.963424599276987</v>
      </c>
      <c r="H465" s="307">
        <f t="shared" ca="1" si="215"/>
        <v>-107.61936065397282</v>
      </c>
      <c r="I465" s="304">
        <f t="shared" ca="1" si="216"/>
        <v>107.91359005666637</v>
      </c>
      <c r="J465" s="306">
        <f t="shared" ca="1" si="217"/>
        <v>677.21007955475034</v>
      </c>
      <c r="K465" s="307">
        <f t="shared" ca="1" si="218"/>
        <v>-5.6418343100762884</v>
      </c>
      <c r="L465" s="304">
        <f t="shared" ca="1" si="203"/>
        <v>677.23358019588306</v>
      </c>
      <c r="M465" s="306">
        <f t="shared" ca="1" si="219"/>
        <v>-1.4969347307055936</v>
      </c>
      <c r="N465" s="304">
        <f t="shared" ca="1" si="220"/>
        <v>-85.76804227598295</v>
      </c>
      <c r="P465" s="310">
        <f t="shared" ca="1" si="221"/>
        <v>23</v>
      </c>
      <c r="Q465" s="304">
        <f t="shared" ca="1" si="222"/>
        <v>0</v>
      </c>
      <c r="R465" s="306">
        <f t="shared" ca="1" si="223"/>
        <v>0</v>
      </c>
      <c r="S465" s="307">
        <f t="shared" ca="1" si="224"/>
        <v>5.0810000000000022</v>
      </c>
      <c r="T465" s="304">
        <f t="shared" ca="1" si="204"/>
        <v>49.844610000000024</v>
      </c>
      <c r="U465" s="311">
        <f t="shared" ca="1" si="205"/>
        <v>0</v>
      </c>
      <c r="V465" s="306">
        <f t="shared" ca="1" si="206"/>
        <v>1.2256913197185499</v>
      </c>
      <c r="W465" s="304">
        <f t="shared" ca="1" si="207"/>
        <v>43.826504185295299</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1.1577134095053658</v>
      </c>
      <c r="AH465" s="304">
        <f t="shared" ca="1" si="231"/>
        <v>-8.6255388671897251</v>
      </c>
    </row>
    <row r="466" spans="1:34" x14ac:dyDescent="0.2">
      <c r="A466" s="347">
        <f t="shared" ca="1" si="209"/>
        <v>1E-4</v>
      </c>
      <c r="B466" s="304">
        <f t="shared" ca="1" si="210"/>
        <v>30.506700000000151</v>
      </c>
      <c r="D466" s="306">
        <f t="shared" ca="1" si="211"/>
        <v>-0.63651899324893135</v>
      </c>
      <c r="E466" s="307">
        <f t="shared" ca="1" si="212"/>
        <v>-1.2079511900219657</v>
      </c>
      <c r="F466" s="304">
        <f t="shared" ca="1" si="213"/>
        <v>1.3653946338850598</v>
      </c>
      <c r="G466" s="306">
        <f t="shared" ca="1" si="214"/>
        <v>7.9633609473776623</v>
      </c>
      <c r="H466" s="307">
        <f t="shared" ca="1" si="215"/>
        <v>-107.61948144909182</v>
      </c>
      <c r="I466" s="304">
        <f t="shared" ca="1" si="216"/>
        <v>107.91370582530116</v>
      </c>
      <c r="J466" s="306">
        <f t="shared" ca="1" si="217"/>
        <v>677.21007955475034</v>
      </c>
      <c r="K466" s="307">
        <f t="shared" ca="1" si="218"/>
        <v>-5.6525962521814419</v>
      </c>
      <c r="L466" s="304">
        <f t="shared" ca="1" si="203"/>
        <v>677.23366993596937</v>
      </c>
      <c r="M466" s="306">
        <f t="shared" ca="1" si="219"/>
        <v>-1.4969354015412406</v>
      </c>
      <c r="N466" s="304">
        <f t="shared" ca="1" si="220"/>
        <v>-85.768080712034276</v>
      </c>
      <c r="P466" s="310">
        <f t="shared" ca="1" si="221"/>
        <v>23</v>
      </c>
      <c r="Q466" s="304">
        <f t="shared" ca="1" si="222"/>
        <v>0</v>
      </c>
      <c r="R466" s="306">
        <f t="shared" ca="1" si="223"/>
        <v>0</v>
      </c>
      <c r="S466" s="307">
        <f t="shared" ca="1" si="224"/>
        <v>5.0810000000000022</v>
      </c>
      <c r="T466" s="304">
        <f t="shared" ca="1" si="204"/>
        <v>49.844610000000024</v>
      </c>
      <c r="U466" s="311">
        <f t="shared" ca="1" si="205"/>
        <v>0</v>
      </c>
      <c r="V466" s="306">
        <f t="shared" ca="1" si="206"/>
        <v>1.2256926388012668</v>
      </c>
      <c r="W466" s="304">
        <f t="shared" ca="1" si="207"/>
        <v>43.82664538458878</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1.1576861051237568</v>
      </c>
      <c r="AH466" s="304">
        <f t="shared" ca="1" si="231"/>
        <v>-8.625566657212218</v>
      </c>
    </row>
    <row r="467" spans="1:34" x14ac:dyDescent="0.2">
      <c r="A467" s="347">
        <f t="shared" ca="1" si="209"/>
        <v>1E-4</v>
      </c>
      <c r="B467" s="304">
        <f t="shared" ca="1" si="210"/>
        <v>30.506800000000151</v>
      </c>
      <c r="D467" s="306">
        <f t="shared" ca="1" si="211"/>
        <v>-0.63651527339249103</v>
      </c>
      <c r="E467" s="307">
        <f t="shared" ca="1" si="212"/>
        <v>-1.2079230491260855</v>
      </c>
      <c r="F467" s="304">
        <f t="shared" ca="1" si="213"/>
        <v>1.3653680038260663</v>
      </c>
      <c r="G467" s="306">
        <f t="shared" ca="1" si="214"/>
        <v>7.9632972958503228</v>
      </c>
      <c r="H467" s="307">
        <f t="shared" ca="1" si="215"/>
        <v>-107.61960224139673</v>
      </c>
      <c r="I467" s="304">
        <f t="shared" ca="1" si="216"/>
        <v>107.91382159120555</v>
      </c>
      <c r="J467" s="306">
        <f t="shared" ca="1" si="217"/>
        <v>677.21007955475034</v>
      </c>
      <c r="K467" s="307">
        <f t="shared" ca="1" si="218"/>
        <v>-5.6633582063659667</v>
      </c>
      <c r="L467" s="304">
        <f t="shared" ca="1" si="203"/>
        <v>677.23375984716301</v>
      </c>
      <c r="M467" s="306">
        <f t="shared" ca="1" si="219"/>
        <v>-1.4969360723700862</v>
      </c>
      <c r="N467" s="304">
        <f t="shared" ca="1" si="220"/>
        <v>-85.768119147695899</v>
      </c>
      <c r="P467" s="310">
        <f t="shared" ca="1" si="221"/>
        <v>23</v>
      </c>
      <c r="Q467" s="304">
        <f t="shared" ca="1" si="222"/>
        <v>0</v>
      </c>
      <c r="R467" s="306">
        <f t="shared" ca="1" si="223"/>
        <v>0</v>
      </c>
      <c r="S467" s="307">
        <f t="shared" ca="1" si="224"/>
        <v>5.0810000000000022</v>
      </c>
      <c r="T467" s="304">
        <f t="shared" ca="1" si="204"/>
        <v>49.844610000000024</v>
      </c>
      <c r="U467" s="311">
        <f t="shared" ca="1" si="205"/>
        <v>0</v>
      </c>
      <c r="V467" s="306">
        <f t="shared" ca="1" si="206"/>
        <v>1.2256939578868844</v>
      </c>
      <c r="W467" s="304">
        <f t="shared" ca="1" si="207"/>
        <v>43.82678658207147</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1.1576588010892124</v>
      </c>
      <c r="AH467" s="304">
        <f t="shared" ca="1" si="231"/>
        <v>-8.6255944468783241</v>
      </c>
    </row>
    <row r="468" spans="1:34" x14ac:dyDescent="0.2">
      <c r="A468" s="347">
        <f t="shared" ca="1" si="209"/>
        <v>1E-4</v>
      </c>
      <c r="B468" s="304">
        <f t="shared" ca="1" si="210"/>
        <v>30.506900000000151</v>
      </c>
      <c r="D468" s="306">
        <f t="shared" ca="1" si="211"/>
        <v>-0.63651155353078936</v>
      </c>
      <c r="E468" s="307">
        <f t="shared" ca="1" si="212"/>
        <v>-1.2078949085910704</v>
      </c>
      <c r="F468" s="304">
        <f t="shared" ca="1" si="213"/>
        <v>1.3653413741546139</v>
      </c>
      <c r="G468" s="306">
        <f t="shared" ca="1" si="214"/>
        <v>7.9632336446949701</v>
      </c>
      <c r="H468" s="307">
        <f t="shared" ca="1" si="215"/>
        <v>-107.6197230308876</v>
      </c>
      <c r="I468" s="304">
        <f t="shared" ca="1" si="216"/>
        <v>107.91393735437958</v>
      </c>
      <c r="J468" s="306">
        <f t="shared" ca="1" si="217"/>
        <v>677.21007955475034</v>
      </c>
      <c r="K468" s="307">
        <f t="shared" ca="1" si="218"/>
        <v>-5.6741201726295811</v>
      </c>
      <c r="L468" s="304">
        <f t="shared" ca="1" si="203"/>
        <v>677.23384992946467</v>
      </c>
      <c r="M468" s="306">
        <f t="shared" ca="1" si="219"/>
        <v>-1.4969367431921305</v>
      </c>
      <c r="N468" s="304">
        <f t="shared" ca="1" si="220"/>
        <v>-85.768157582967845</v>
      </c>
      <c r="P468" s="310">
        <f t="shared" ca="1" si="221"/>
        <v>23</v>
      </c>
      <c r="Q468" s="304">
        <f t="shared" ca="1" si="222"/>
        <v>0</v>
      </c>
      <c r="R468" s="306">
        <f t="shared" ca="1" si="223"/>
        <v>0</v>
      </c>
      <c r="S468" s="307">
        <f t="shared" ca="1" si="224"/>
        <v>5.0810000000000022</v>
      </c>
      <c r="T468" s="304">
        <f t="shared" ca="1" si="204"/>
        <v>49.844610000000024</v>
      </c>
      <c r="U468" s="311">
        <f t="shared" ca="1" si="205"/>
        <v>0</v>
      </c>
      <c r="V468" s="306">
        <f t="shared" ca="1" si="206"/>
        <v>1.2256952769754028</v>
      </c>
      <c r="W468" s="304">
        <f t="shared" ca="1" si="207"/>
        <v>43.8269277777434</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1.1576314974017272</v>
      </c>
      <c r="AH468" s="304">
        <f t="shared" ca="1" si="231"/>
        <v>-8.6256222361880432</v>
      </c>
    </row>
    <row r="469" spans="1:34" x14ac:dyDescent="0.2">
      <c r="A469" s="347">
        <f t="shared" ca="1" si="209"/>
        <v>1E-4</v>
      </c>
      <c r="B469" s="304">
        <f t="shared" ca="1" si="210"/>
        <v>30.507000000000151</v>
      </c>
      <c r="D469" s="306">
        <f t="shared" ca="1" si="211"/>
        <v>-0.63650783366382613</v>
      </c>
      <c r="E469" s="307">
        <f t="shared" ca="1" si="212"/>
        <v>-1.207866768416908</v>
      </c>
      <c r="F469" s="304">
        <f t="shared" ca="1" si="213"/>
        <v>1.3653147448706915</v>
      </c>
      <c r="G469" s="306">
        <f t="shared" ca="1" si="214"/>
        <v>7.9631699939116034</v>
      </c>
      <c r="H469" s="307">
        <f t="shared" ca="1" si="215"/>
        <v>-107.61984381756444</v>
      </c>
      <c r="I469" s="304">
        <f t="shared" ca="1" si="216"/>
        <v>107.91405311482328</v>
      </c>
      <c r="J469" s="306">
        <f t="shared" ca="1" si="217"/>
        <v>677.21007955475034</v>
      </c>
      <c r="K469" s="307">
        <f t="shared" ca="1" si="218"/>
        <v>-5.6848821509720038</v>
      </c>
      <c r="L469" s="304">
        <f t="shared" ca="1" si="203"/>
        <v>677.2339401828749</v>
      </c>
      <c r="M469" s="306">
        <f t="shared" ca="1" si="219"/>
        <v>-1.4969374140073739</v>
      </c>
      <c r="N469" s="304">
        <f t="shared" ca="1" si="220"/>
        <v>-85.76819601785013</v>
      </c>
      <c r="P469" s="310">
        <f t="shared" ca="1" si="221"/>
        <v>23</v>
      </c>
      <c r="Q469" s="304">
        <f t="shared" ca="1" si="222"/>
        <v>0</v>
      </c>
      <c r="R469" s="306">
        <f t="shared" ca="1" si="223"/>
        <v>0</v>
      </c>
      <c r="S469" s="307">
        <f t="shared" ca="1" si="224"/>
        <v>5.0810000000000022</v>
      </c>
      <c r="T469" s="304">
        <f t="shared" ca="1" si="204"/>
        <v>49.844610000000024</v>
      </c>
      <c r="U469" s="311">
        <f t="shared" ca="1" si="205"/>
        <v>0</v>
      </c>
      <c r="V469" s="306">
        <f t="shared" ca="1" si="206"/>
        <v>1.2256965960668214</v>
      </c>
      <c r="W469" s="304">
        <f t="shared" ca="1" si="207"/>
        <v>43.827068971604547</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1.1576041940612907</v>
      </c>
      <c r="AH469" s="304">
        <f t="shared" ca="1" si="231"/>
        <v>-8.6256500251413861</v>
      </c>
    </row>
    <row r="470" spans="1:34" x14ac:dyDescent="0.2">
      <c r="A470" s="347">
        <f t="shared" ca="1" si="209"/>
        <v>1E-4</v>
      </c>
      <c r="B470" s="304">
        <f t="shared" ca="1" si="210"/>
        <v>30.50710000000015</v>
      </c>
      <c r="D470" s="306">
        <f t="shared" ca="1" si="211"/>
        <v>-0.63650411379160043</v>
      </c>
      <c r="E470" s="307">
        <f t="shared" ca="1" si="212"/>
        <v>-1.2078386286036071</v>
      </c>
      <c r="F470" s="304">
        <f t="shared" ca="1" si="213"/>
        <v>1.3652881159743071</v>
      </c>
      <c r="G470" s="306">
        <f t="shared" ca="1" si="214"/>
        <v>7.9631063435002245</v>
      </c>
      <c r="H470" s="307">
        <f t="shared" ca="1" si="215"/>
        <v>-107.6199646014273</v>
      </c>
      <c r="I470" s="304">
        <f t="shared" ca="1" si="216"/>
        <v>107.91416887253665</v>
      </c>
      <c r="J470" s="306">
        <f t="shared" ca="1" si="217"/>
        <v>677.21007955475034</v>
      </c>
      <c r="K470" s="307">
        <f t="shared" ca="1" si="218"/>
        <v>-5.6956441413929531</v>
      </c>
      <c r="L470" s="304">
        <f t="shared" ca="1" si="203"/>
        <v>677.23403060739395</v>
      </c>
      <c r="M470" s="306">
        <f t="shared" ca="1" si="219"/>
        <v>-1.4969380848158163</v>
      </c>
      <c r="N470" s="304">
        <f t="shared" ca="1" si="220"/>
        <v>-85.768234452342739</v>
      </c>
      <c r="P470" s="310">
        <f t="shared" ca="1" si="221"/>
        <v>23</v>
      </c>
      <c r="Q470" s="304">
        <f t="shared" ca="1" si="222"/>
        <v>0</v>
      </c>
      <c r="R470" s="306">
        <f t="shared" ca="1" si="223"/>
        <v>0</v>
      </c>
      <c r="S470" s="307">
        <f t="shared" ca="1" si="224"/>
        <v>5.0810000000000022</v>
      </c>
      <c r="T470" s="304">
        <f t="shared" ca="1" si="204"/>
        <v>49.844610000000024</v>
      </c>
      <c r="U470" s="311">
        <f t="shared" ca="1" si="205"/>
        <v>0</v>
      </c>
      <c r="V470" s="306">
        <f t="shared" ca="1" si="206"/>
        <v>1.2256979151611407</v>
      </c>
      <c r="W470" s="304">
        <f t="shared" ca="1" si="207"/>
        <v>43.827210163654932</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1.1575768910679152</v>
      </c>
      <c r="AH470" s="304">
        <f t="shared" ca="1" si="231"/>
        <v>-8.6256778137383439</v>
      </c>
    </row>
    <row r="471" spans="1:34" x14ac:dyDescent="0.2">
      <c r="A471" s="347">
        <f t="shared" ca="1" si="209"/>
        <v>1E-4</v>
      </c>
      <c r="B471" s="304">
        <f t="shared" ca="1" si="210"/>
        <v>30.50720000000015</v>
      </c>
      <c r="D471" s="306">
        <f t="shared" ca="1" si="211"/>
        <v>-0.63650039391411395</v>
      </c>
      <c r="E471" s="307">
        <f t="shared" ca="1" si="212"/>
        <v>-1.2078104891511625</v>
      </c>
      <c r="F471" s="304">
        <f t="shared" ca="1" si="213"/>
        <v>1.3652614874654572</v>
      </c>
      <c r="G471" s="306">
        <f t="shared" ca="1" si="214"/>
        <v>7.9630426934608334</v>
      </c>
      <c r="H471" s="307">
        <f t="shared" ca="1" si="215"/>
        <v>-107.62008538247622</v>
      </c>
      <c r="I471" s="304">
        <f t="shared" ca="1" si="216"/>
        <v>107.91428462751978</v>
      </c>
      <c r="J471" s="306">
        <f t="shared" ca="1" si="217"/>
        <v>677.21007955475034</v>
      </c>
      <c r="K471" s="307">
        <f t="shared" ca="1" si="218"/>
        <v>-5.7064061438921483</v>
      </c>
      <c r="L471" s="304">
        <f t="shared" ca="1" si="203"/>
        <v>677.2341212030226</v>
      </c>
      <c r="M471" s="306">
        <f t="shared" ca="1" si="219"/>
        <v>-1.4969387556174576</v>
      </c>
      <c r="N471" s="304">
        <f t="shared" ca="1" si="220"/>
        <v>-85.768272886445672</v>
      </c>
      <c r="P471" s="310">
        <f t="shared" ca="1" si="221"/>
        <v>23</v>
      </c>
      <c r="Q471" s="304">
        <f t="shared" ca="1" si="222"/>
        <v>0</v>
      </c>
      <c r="R471" s="306">
        <f t="shared" ca="1" si="223"/>
        <v>0</v>
      </c>
      <c r="S471" s="307">
        <f t="shared" ca="1" si="224"/>
        <v>5.0810000000000022</v>
      </c>
      <c r="T471" s="304">
        <f t="shared" ca="1" si="204"/>
        <v>49.844610000000024</v>
      </c>
      <c r="U471" s="311">
        <f t="shared" ca="1" si="205"/>
        <v>0</v>
      </c>
      <c r="V471" s="306">
        <f t="shared" ca="1" si="206"/>
        <v>1.2256992342583601</v>
      </c>
      <c r="W471" s="304">
        <f t="shared" ca="1" si="207"/>
        <v>43.827351353894578</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1.1575495884215918</v>
      </c>
      <c r="AH471" s="304">
        <f t="shared" ca="1" si="231"/>
        <v>-8.6257056019789236</v>
      </c>
    </row>
    <row r="472" spans="1:34" x14ac:dyDescent="0.2">
      <c r="A472" s="347">
        <f t="shared" ca="1" si="209"/>
        <v>1E-4</v>
      </c>
      <c r="B472" s="304">
        <f t="shared" ca="1" si="210"/>
        <v>30.50730000000015</v>
      </c>
      <c r="D472" s="306">
        <f t="shared" ca="1" si="211"/>
        <v>-0.636496674031368</v>
      </c>
      <c r="E472" s="307">
        <f t="shared" ca="1" si="212"/>
        <v>-1.2077823500595706</v>
      </c>
      <c r="F472" s="304">
        <f t="shared" ca="1" si="213"/>
        <v>1.3652348593441397</v>
      </c>
      <c r="G472" s="306">
        <f t="shared" ca="1" si="214"/>
        <v>7.96297904379343</v>
      </c>
      <c r="H472" s="307">
        <f t="shared" ca="1" si="215"/>
        <v>-107.62020616071122</v>
      </c>
      <c r="I472" s="304">
        <f t="shared" ca="1" si="216"/>
        <v>107.91440037977267</v>
      </c>
      <c r="J472" s="306">
        <f t="shared" ca="1" si="217"/>
        <v>677.21007955475034</v>
      </c>
      <c r="K472" s="307">
        <f t="shared" ca="1" si="218"/>
        <v>-5.7171681584693079</v>
      </c>
      <c r="L472" s="304">
        <f t="shared" ca="1" si="203"/>
        <v>677.23421196976119</v>
      </c>
      <c r="M472" s="306">
        <f t="shared" ca="1" si="219"/>
        <v>-1.4969394264122982</v>
      </c>
      <c r="N472" s="304">
        <f t="shared" ca="1" si="220"/>
        <v>-85.768311320158958</v>
      </c>
      <c r="P472" s="310">
        <f t="shared" ca="1" si="221"/>
        <v>23</v>
      </c>
      <c r="Q472" s="304">
        <f t="shared" ca="1" si="222"/>
        <v>0</v>
      </c>
      <c r="R472" s="306">
        <f t="shared" ca="1" si="223"/>
        <v>0</v>
      </c>
      <c r="S472" s="307">
        <f t="shared" ca="1" si="224"/>
        <v>5.0810000000000022</v>
      </c>
      <c r="T472" s="304">
        <f t="shared" ca="1" si="204"/>
        <v>49.844610000000024</v>
      </c>
      <c r="U472" s="311">
        <f t="shared" ca="1" si="205"/>
        <v>0</v>
      </c>
      <c r="V472" s="306">
        <f t="shared" ca="1" si="206"/>
        <v>1.2257005533584804</v>
      </c>
      <c r="W472" s="304">
        <f t="shared" ca="1" si="207"/>
        <v>43.827492542323505</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1.1575222861223171</v>
      </c>
      <c r="AH472" s="304">
        <f t="shared" ca="1" si="231"/>
        <v>-8.6257333898631288</v>
      </c>
    </row>
    <row r="473" spans="1:34" x14ac:dyDescent="0.2">
      <c r="A473" s="347">
        <f t="shared" ca="1" si="209"/>
        <v>1E-4</v>
      </c>
      <c r="B473" s="304">
        <f t="shared" ca="1" si="210"/>
        <v>30.50740000000015</v>
      </c>
      <c r="D473" s="306">
        <f t="shared" ca="1" si="211"/>
        <v>-0.63649295414336249</v>
      </c>
      <c r="E473" s="307">
        <f t="shared" ca="1" si="212"/>
        <v>-1.2077542113288242</v>
      </c>
      <c r="F473" s="304">
        <f t="shared" ca="1" si="213"/>
        <v>1.3652082316103484</v>
      </c>
      <c r="G473" s="306">
        <f t="shared" ca="1" si="214"/>
        <v>7.9629153944980153</v>
      </c>
      <c r="H473" s="307">
        <f t="shared" ca="1" si="215"/>
        <v>-107.62032693613236</v>
      </c>
      <c r="I473" s="304">
        <f t="shared" ca="1" si="216"/>
        <v>107.91451612929536</v>
      </c>
      <c r="J473" s="306">
        <f t="shared" ca="1" si="217"/>
        <v>677.21007955475034</v>
      </c>
      <c r="K473" s="307">
        <f t="shared" ca="1" si="218"/>
        <v>-5.7279301851241504</v>
      </c>
      <c r="L473" s="304">
        <f t="shared" ca="1" si="203"/>
        <v>677.2343029076103</v>
      </c>
      <c r="M473" s="306">
        <f t="shared" ca="1" si="219"/>
        <v>-1.4969400972003379</v>
      </c>
      <c r="N473" s="304">
        <f t="shared" ca="1" si="220"/>
        <v>-85.768349753482582</v>
      </c>
      <c r="P473" s="310">
        <f t="shared" ca="1" si="221"/>
        <v>23</v>
      </c>
      <c r="Q473" s="304">
        <f t="shared" ca="1" si="222"/>
        <v>0</v>
      </c>
      <c r="R473" s="306">
        <f t="shared" ca="1" si="223"/>
        <v>0</v>
      </c>
      <c r="S473" s="307">
        <f t="shared" ca="1" si="224"/>
        <v>5.0810000000000022</v>
      </c>
      <c r="T473" s="304">
        <f t="shared" ca="1" si="204"/>
        <v>49.844610000000024</v>
      </c>
      <c r="U473" s="311">
        <f t="shared" ca="1" si="205"/>
        <v>0</v>
      </c>
      <c r="V473" s="306">
        <f t="shared" ca="1" si="206"/>
        <v>1.2257018724615005</v>
      </c>
      <c r="W473" s="304">
        <f t="shared" ca="1" si="207"/>
        <v>43.827633728941706</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1.1574949841700874</v>
      </c>
      <c r="AH473" s="304">
        <f t="shared" ca="1" si="231"/>
        <v>-8.625761177390963</v>
      </c>
    </row>
    <row r="474" spans="1:34" x14ac:dyDescent="0.2">
      <c r="A474" s="347">
        <f t="shared" ca="1" si="209"/>
        <v>1E-4</v>
      </c>
      <c r="B474" s="304">
        <f t="shared" ca="1" si="210"/>
        <v>30.507500000000149</v>
      </c>
      <c r="D474" s="306">
        <f t="shared" ca="1" si="211"/>
        <v>-0.63648923425009885</v>
      </c>
      <c r="E474" s="307">
        <f t="shared" ca="1" si="212"/>
        <v>-1.207726072958927</v>
      </c>
      <c r="F474" s="304">
        <f t="shared" ca="1" si="213"/>
        <v>1.3651816042640879</v>
      </c>
      <c r="G474" s="306">
        <f t="shared" ca="1" si="214"/>
        <v>7.9628517455745902</v>
      </c>
      <c r="H474" s="307">
        <f t="shared" ca="1" si="215"/>
        <v>-107.62044770873965</v>
      </c>
      <c r="I474" s="304">
        <f t="shared" ca="1" si="216"/>
        <v>107.9146318760879</v>
      </c>
      <c r="J474" s="306">
        <f t="shared" ca="1" si="217"/>
        <v>677.21007955475034</v>
      </c>
      <c r="K474" s="307">
        <f t="shared" ca="1" si="218"/>
        <v>-5.7386922238563942</v>
      </c>
      <c r="L474" s="304">
        <f t="shared" ca="1" si="203"/>
        <v>677.23439401657049</v>
      </c>
      <c r="M474" s="306">
        <f t="shared" ca="1" si="219"/>
        <v>-1.4969407679815769</v>
      </c>
      <c r="N474" s="304">
        <f t="shared" ca="1" si="220"/>
        <v>-85.768388186416558</v>
      </c>
      <c r="P474" s="310">
        <f t="shared" ca="1" si="221"/>
        <v>23</v>
      </c>
      <c r="Q474" s="304">
        <f t="shared" ca="1" si="222"/>
        <v>0</v>
      </c>
      <c r="R474" s="306">
        <f t="shared" ca="1" si="223"/>
        <v>0</v>
      </c>
      <c r="S474" s="307">
        <f t="shared" ca="1" si="224"/>
        <v>5.0810000000000022</v>
      </c>
      <c r="T474" s="304">
        <f t="shared" ca="1" si="204"/>
        <v>49.844610000000024</v>
      </c>
      <c r="U474" s="311">
        <f t="shared" ca="1" si="205"/>
        <v>0</v>
      </c>
      <c r="V474" s="306">
        <f t="shared" ca="1" si="206"/>
        <v>1.2257031915674215</v>
      </c>
      <c r="W474" s="304">
        <f t="shared" ca="1" si="207"/>
        <v>43.827774913749217</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1.1574676825649046</v>
      </c>
      <c r="AH474" s="304">
        <f t="shared" ca="1" si="231"/>
        <v>-8.6257889645624264</v>
      </c>
    </row>
    <row r="475" spans="1:34" x14ac:dyDescent="0.2">
      <c r="A475" s="347">
        <f t="shared" ca="1" si="209"/>
        <v>1E-4</v>
      </c>
      <c r="B475" s="304">
        <f t="shared" ca="1" si="210"/>
        <v>30.507600000000149</v>
      </c>
      <c r="D475" s="306">
        <f t="shared" ca="1" si="211"/>
        <v>-0.6364855143515783</v>
      </c>
      <c r="E475" s="307">
        <f t="shared" ca="1" si="212"/>
        <v>-1.2076979349498718</v>
      </c>
      <c r="F475" s="304">
        <f t="shared" ca="1" si="213"/>
        <v>1.3651549773053526</v>
      </c>
      <c r="G475" s="306">
        <f t="shared" ca="1" si="214"/>
        <v>7.9627880970231546</v>
      </c>
      <c r="H475" s="307">
        <f t="shared" ca="1" si="215"/>
        <v>-107.62056847853314</v>
      </c>
      <c r="I475" s="304">
        <f t="shared" ca="1" si="216"/>
        <v>107.91474762015029</v>
      </c>
      <c r="J475" s="306">
        <f t="shared" ca="1" si="217"/>
        <v>677.21007955475034</v>
      </c>
      <c r="K475" s="307">
        <f t="shared" ca="1" si="218"/>
        <v>-5.7494542746657578</v>
      </c>
      <c r="L475" s="304">
        <f t="shared" ca="1" si="203"/>
        <v>677.23448529664211</v>
      </c>
      <c r="M475" s="306">
        <f t="shared" ca="1" si="219"/>
        <v>-1.4969414387560154</v>
      </c>
      <c r="N475" s="304">
        <f t="shared" ca="1" si="220"/>
        <v>-85.768426618960888</v>
      </c>
      <c r="P475" s="310">
        <f t="shared" ca="1" si="221"/>
        <v>23</v>
      </c>
      <c r="Q475" s="304">
        <f t="shared" ca="1" si="222"/>
        <v>0</v>
      </c>
      <c r="R475" s="306">
        <f t="shared" ca="1" si="223"/>
        <v>0</v>
      </c>
      <c r="S475" s="307">
        <f t="shared" ca="1" si="224"/>
        <v>5.0810000000000022</v>
      </c>
      <c r="T475" s="304">
        <f t="shared" ca="1" si="204"/>
        <v>49.844610000000024</v>
      </c>
      <c r="U475" s="311">
        <f t="shared" ca="1" si="205"/>
        <v>0</v>
      </c>
      <c r="V475" s="306">
        <f t="shared" ca="1" si="206"/>
        <v>1.2257045106762425</v>
      </c>
      <c r="W475" s="304">
        <f t="shared" ca="1" si="207"/>
        <v>43.82791609674603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1.1574403813067633</v>
      </c>
      <c r="AH475" s="304">
        <f t="shared" ca="1" si="231"/>
        <v>-8.6258167513775241</v>
      </c>
    </row>
    <row r="476" spans="1:34" x14ac:dyDescent="0.2">
      <c r="A476" s="347">
        <f t="shared" ca="1" si="209"/>
        <v>1E-4</v>
      </c>
      <c r="B476" s="304">
        <f t="shared" ca="1" si="210"/>
        <v>30.507700000000149</v>
      </c>
      <c r="D476" s="306">
        <f t="shared" ca="1" si="211"/>
        <v>-0.63648179444780051</v>
      </c>
      <c r="E476" s="307">
        <f t="shared" ca="1" si="212"/>
        <v>-1.2076697973016604</v>
      </c>
      <c r="F476" s="304">
        <f t="shared" ca="1" si="213"/>
        <v>1.3651283507341445</v>
      </c>
      <c r="G476" s="306">
        <f t="shared" ca="1" si="214"/>
        <v>7.9627244488437094</v>
      </c>
      <c r="H476" s="307">
        <f t="shared" ca="1" si="215"/>
        <v>-107.62068924551288</v>
      </c>
      <c r="I476" s="304">
        <f t="shared" ca="1" si="216"/>
        <v>107.91486336148262</v>
      </c>
      <c r="J476" s="306">
        <f t="shared" ca="1" si="217"/>
        <v>677.21007955475034</v>
      </c>
      <c r="K476" s="307">
        <f t="shared" ca="1" si="218"/>
        <v>-5.7602163375519604</v>
      </c>
      <c r="L476" s="304">
        <f t="shared" ca="1" si="203"/>
        <v>677.23457674782571</v>
      </c>
      <c r="M476" s="306">
        <f t="shared" ca="1" si="219"/>
        <v>-1.4969421095236535</v>
      </c>
      <c r="N476" s="304">
        <f t="shared" ca="1" si="220"/>
        <v>-85.768465051115584</v>
      </c>
      <c r="P476" s="310">
        <f t="shared" ca="1" si="221"/>
        <v>23</v>
      </c>
      <c r="Q476" s="304">
        <f t="shared" ca="1" si="222"/>
        <v>0</v>
      </c>
      <c r="R476" s="306">
        <f t="shared" ca="1" si="223"/>
        <v>0</v>
      </c>
      <c r="S476" s="307">
        <f t="shared" ca="1" si="224"/>
        <v>5.0810000000000022</v>
      </c>
      <c r="T476" s="304">
        <f t="shared" ca="1" si="204"/>
        <v>49.844610000000024</v>
      </c>
      <c r="U476" s="311">
        <f t="shared" ca="1" si="205"/>
        <v>0</v>
      </c>
      <c r="V476" s="306">
        <f t="shared" ca="1" si="206"/>
        <v>1.2257058297879642</v>
      </c>
      <c r="W476" s="304">
        <f t="shared" ca="1" si="207"/>
        <v>43.828057277932196</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1.1574130803956635</v>
      </c>
      <c r="AH476" s="304">
        <f t="shared" ca="1" si="231"/>
        <v>-8.6258445378362545</v>
      </c>
    </row>
    <row r="477" spans="1:34" x14ac:dyDescent="0.2">
      <c r="A477" s="347">
        <f t="shared" ca="1" si="209"/>
        <v>1E-4</v>
      </c>
      <c r="B477" s="304">
        <f t="shared" ca="1" si="210"/>
        <v>30.507800000000149</v>
      </c>
      <c r="D477" s="306">
        <f t="shared" ca="1" si="211"/>
        <v>-0.6364780745387657</v>
      </c>
      <c r="E477" s="307">
        <f t="shared" ca="1" si="212"/>
        <v>-1.2076416600142821</v>
      </c>
      <c r="F477" s="304">
        <f t="shared" ca="1" si="213"/>
        <v>1.3651017245504549</v>
      </c>
      <c r="G477" s="306">
        <f t="shared" ca="1" si="214"/>
        <v>7.9626608010362556</v>
      </c>
      <c r="H477" s="307">
        <f t="shared" ca="1" si="215"/>
        <v>-107.62081000967888</v>
      </c>
      <c r="I477" s="304">
        <f t="shared" ca="1" si="216"/>
        <v>107.91497910008489</v>
      </c>
      <c r="J477" s="306">
        <f t="shared" ca="1" si="217"/>
        <v>677.21007955475034</v>
      </c>
      <c r="K477" s="307">
        <f t="shared" ca="1" si="218"/>
        <v>-5.7709784125147197</v>
      </c>
      <c r="L477" s="304">
        <f t="shared" ca="1" si="203"/>
        <v>677.23466837012188</v>
      </c>
      <c r="M477" s="306">
        <f t="shared" ca="1" si="219"/>
        <v>-1.4969427802844912</v>
      </c>
      <c r="N477" s="304">
        <f t="shared" ca="1" si="220"/>
        <v>-85.768503482880647</v>
      </c>
      <c r="P477" s="310">
        <f t="shared" ca="1" si="221"/>
        <v>23</v>
      </c>
      <c r="Q477" s="304">
        <f t="shared" ca="1" si="222"/>
        <v>0</v>
      </c>
      <c r="R477" s="306">
        <f t="shared" ca="1" si="223"/>
        <v>0</v>
      </c>
      <c r="S477" s="307">
        <f t="shared" ca="1" si="224"/>
        <v>5.0810000000000022</v>
      </c>
      <c r="T477" s="304">
        <f t="shared" ca="1" si="204"/>
        <v>49.844610000000024</v>
      </c>
      <c r="U477" s="311">
        <f t="shared" ca="1" si="205"/>
        <v>0</v>
      </c>
      <c r="V477" s="306">
        <f t="shared" ca="1" si="206"/>
        <v>1.2257071489025857</v>
      </c>
      <c r="W477" s="304">
        <f t="shared" ca="1" si="207"/>
        <v>43.828198457307707</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1.1573857798315945</v>
      </c>
      <c r="AH477" s="304">
        <f t="shared" ca="1" si="231"/>
        <v>-8.6258723239386299</v>
      </c>
    </row>
    <row r="478" spans="1:34" x14ac:dyDescent="0.2">
      <c r="A478" s="347">
        <f t="shared" ca="1" si="209"/>
        <v>1E-4</v>
      </c>
      <c r="B478" s="304">
        <f t="shared" ca="1" si="210"/>
        <v>30.507900000000149</v>
      </c>
      <c r="D478" s="306">
        <f t="shared" ca="1" si="211"/>
        <v>-0.63647435462447455</v>
      </c>
      <c r="E478" s="307">
        <f t="shared" ca="1" si="212"/>
        <v>-1.2076135230877387</v>
      </c>
      <c r="F478" s="304">
        <f t="shared" ca="1" si="213"/>
        <v>1.3650750987542852</v>
      </c>
      <c r="G478" s="306">
        <f t="shared" ca="1" si="214"/>
        <v>7.9625971536007931</v>
      </c>
      <c r="H478" s="307">
        <f t="shared" ca="1" si="215"/>
        <v>-107.62093077103118</v>
      </c>
      <c r="I478" s="304">
        <f t="shared" ca="1" si="216"/>
        <v>107.91509483595712</v>
      </c>
      <c r="J478" s="306">
        <f t="shared" ca="1" si="217"/>
        <v>677.21007955475034</v>
      </c>
      <c r="K478" s="307">
        <f t="shared" ca="1" si="218"/>
        <v>-5.7817404995537549</v>
      </c>
      <c r="L478" s="304">
        <f t="shared" ca="1" si="203"/>
        <v>677.23476016353106</v>
      </c>
      <c r="M478" s="306">
        <f t="shared" ca="1" si="219"/>
        <v>-1.4969434510385284</v>
      </c>
      <c r="N478" s="304">
        <f t="shared" ca="1" si="220"/>
        <v>-85.768541914256062</v>
      </c>
      <c r="P478" s="310">
        <f t="shared" ca="1" si="221"/>
        <v>23</v>
      </c>
      <c r="Q478" s="304">
        <f t="shared" ca="1" si="222"/>
        <v>0</v>
      </c>
      <c r="R478" s="306">
        <f t="shared" ca="1" si="223"/>
        <v>0</v>
      </c>
      <c r="S478" s="307">
        <f t="shared" ca="1" si="224"/>
        <v>5.0810000000000022</v>
      </c>
      <c r="T478" s="304">
        <f t="shared" ca="1" si="204"/>
        <v>49.844610000000024</v>
      </c>
      <c r="U478" s="311">
        <f t="shared" ca="1" si="205"/>
        <v>0</v>
      </c>
      <c r="V478" s="306">
        <f t="shared" ca="1" si="206"/>
        <v>1.2257084680201078</v>
      </c>
      <c r="W478" s="304">
        <f t="shared" ca="1" si="207"/>
        <v>43.828339634872549</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1.15735847961456</v>
      </c>
      <c r="AH478" s="304">
        <f t="shared" ca="1" si="231"/>
        <v>-8.6259001096846468</v>
      </c>
    </row>
    <row r="479" spans="1:34" x14ac:dyDescent="0.2">
      <c r="A479" s="347">
        <f t="shared" ca="1" si="209"/>
        <v>1E-4</v>
      </c>
      <c r="B479" s="304">
        <f t="shared" ca="1" si="210"/>
        <v>30.508000000000148</v>
      </c>
      <c r="D479" s="306">
        <f t="shared" ca="1" si="211"/>
        <v>-0.63647063470493048</v>
      </c>
      <c r="E479" s="307">
        <f t="shared" ca="1" si="212"/>
        <v>-1.2075853865220338</v>
      </c>
      <c r="F479" s="304">
        <f t="shared" ca="1" si="213"/>
        <v>1.3650484733456416</v>
      </c>
      <c r="G479" s="306">
        <f t="shared" ca="1" si="214"/>
        <v>7.9625335065373228</v>
      </c>
      <c r="H479" s="307">
        <f t="shared" ca="1" si="215"/>
        <v>-107.62105152956984</v>
      </c>
      <c r="I479" s="304">
        <f t="shared" ca="1" si="216"/>
        <v>107.91521056909937</v>
      </c>
      <c r="J479" s="306">
        <f t="shared" ca="1" si="217"/>
        <v>677.21007955475034</v>
      </c>
      <c r="K479" s="307">
        <f t="shared" ca="1" si="218"/>
        <v>-5.7925025986687846</v>
      </c>
      <c r="L479" s="304">
        <f t="shared" ca="1" si="203"/>
        <v>677.23485212805372</v>
      </c>
      <c r="M479" s="306">
        <f t="shared" ca="1" si="219"/>
        <v>-1.4969441217857657</v>
      </c>
      <c r="N479" s="304">
        <f t="shared" ca="1" si="220"/>
        <v>-85.768580345241887</v>
      </c>
      <c r="P479" s="310">
        <f t="shared" ca="1" si="221"/>
        <v>23</v>
      </c>
      <c r="Q479" s="304">
        <f t="shared" ca="1" si="222"/>
        <v>0</v>
      </c>
      <c r="R479" s="306">
        <f t="shared" ca="1" si="223"/>
        <v>0</v>
      </c>
      <c r="S479" s="307">
        <f t="shared" ca="1" si="224"/>
        <v>5.0810000000000022</v>
      </c>
      <c r="T479" s="304">
        <f t="shared" ca="1" si="204"/>
        <v>49.844610000000024</v>
      </c>
      <c r="U479" s="311">
        <f t="shared" ca="1" si="205"/>
        <v>0</v>
      </c>
      <c r="V479" s="306">
        <f t="shared" ca="1" si="206"/>
        <v>1.22570978714053</v>
      </c>
      <c r="W479" s="304">
        <f t="shared" ca="1" si="207"/>
        <v>43.828480810626779</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1.1573311797445633</v>
      </c>
      <c r="AH479" s="304">
        <f t="shared" ca="1" si="231"/>
        <v>-8.6259278950743017</v>
      </c>
    </row>
    <row r="480" spans="1:34" x14ac:dyDescent="0.2">
      <c r="A480" s="347">
        <f t="shared" ca="1" si="209"/>
        <v>1E-4</v>
      </c>
      <c r="B480" s="304">
        <f t="shared" ca="1" si="210"/>
        <v>30.508100000000148</v>
      </c>
      <c r="D480" s="306">
        <f t="shared" ca="1" si="211"/>
        <v>-0.63646691478012984</v>
      </c>
      <c r="E480" s="307">
        <f t="shared" ca="1" si="212"/>
        <v>-1.2075572503171532</v>
      </c>
      <c r="F480" s="304">
        <f t="shared" ca="1" si="213"/>
        <v>1.3650218483245098</v>
      </c>
      <c r="G480" s="306">
        <f t="shared" ca="1" si="214"/>
        <v>7.9624698598458448</v>
      </c>
      <c r="H480" s="307">
        <f t="shared" ca="1" si="215"/>
        <v>-107.62117228529488</v>
      </c>
      <c r="I480" s="304">
        <f t="shared" ca="1" si="216"/>
        <v>107.91532629951168</v>
      </c>
      <c r="J480" s="306">
        <f t="shared" ca="1" si="217"/>
        <v>677.21007955475034</v>
      </c>
      <c r="K480" s="307">
        <f t="shared" ca="1" si="218"/>
        <v>-5.803264709859528</v>
      </c>
      <c r="L480" s="304">
        <f t="shared" ca="1" si="203"/>
        <v>677.23494426369052</v>
      </c>
      <c r="M480" s="306">
        <f t="shared" ca="1" si="219"/>
        <v>-1.4969447925262027</v>
      </c>
      <c r="N480" s="304">
        <f t="shared" ca="1" si="220"/>
        <v>-85.768618775838078</v>
      </c>
      <c r="P480" s="310">
        <f t="shared" ca="1" si="221"/>
        <v>23</v>
      </c>
      <c r="Q480" s="304">
        <f t="shared" ca="1" si="222"/>
        <v>0</v>
      </c>
      <c r="R480" s="306">
        <f t="shared" ca="1" si="223"/>
        <v>0</v>
      </c>
      <c r="S480" s="307">
        <f t="shared" ca="1" si="224"/>
        <v>5.0810000000000022</v>
      </c>
      <c r="T480" s="304">
        <f t="shared" ca="1" si="204"/>
        <v>49.844610000000024</v>
      </c>
      <c r="U480" s="311">
        <f t="shared" ca="1" si="205"/>
        <v>0</v>
      </c>
      <c r="V480" s="306">
        <f t="shared" ca="1" si="206"/>
        <v>1.2257111062638522</v>
      </c>
      <c r="W480" s="304">
        <f t="shared" ca="1" si="207"/>
        <v>43.82862198457039</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1.1573038802215923</v>
      </c>
      <c r="AH480" s="304">
        <f t="shared" ca="1" si="231"/>
        <v>-8.6259556801076087</v>
      </c>
    </row>
    <row r="481" spans="1:34" x14ac:dyDescent="0.2">
      <c r="A481" s="347">
        <f t="shared" ca="1" si="209"/>
        <v>1E-4</v>
      </c>
      <c r="B481" s="304">
        <f t="shared" ca="1" si="210"/>
        <v>30.508200000000148</v>
      </c>
      <c r="D481" s="306">
        <f t="shared" ca="1" si="211"/>
        <v>-0.63646319485007741</v>
      </c>
      <c r="E481" s="307">
        <f t="shared" ca="1" si="212"/>
        <v>-1.2075291144731004</v>
      </c>
      <c r="F481" s="304">
        <f t="shared" ca="1" si="213"/>
        <v>1.3649952236908955</v>
      </c>
      <c r="G481" s="306">
        <f t="shared" ca="1" si="214"/>
        <v>7.9624062135263598</v>
      </c>
      <c r="H481" s="307">
        <f t="shared" ca="1" si="215"/>
        <v>-107.62129303820632</v>
      </c>
      <c r="I481" s="304">
        <f t="shared" ca="1" si="216"/>
        <v>107.91544202719405</v>
      </c>
      <c r="J481" s="306">
        <f t="shared" ca="1" si="217"/>
        <v>677.21007955475034</v>
      </c>
      <c r="K481" s="307">
        <f t="shared" ca="1" si="218"/>
        <v>-5.8140268331257028</v>
      </c>
      <c r="L481" s="304">
        <f t="shared" ca="1" si="203"/>
        <v>677.23503657044171</v>
      </c>
      <c r="M481" s="306">
        <f t="shared" ca="1" si="219"/>
        <v>-1.4969454632598398</v>
      </c>
      <c r="N481" s="304">
        <f t="shared" ca="1" si="220"/>
        <v>-85.768657206044651</v>
      </c>
      <c r="P481" s="310">
        <f t="shared" ca="1" si="221"/>
        <v>23</v>
      </c>
      <c r="Q481" s="304">
        <f t="shared" ca="1" si="222"/>
        <v>0</v>
      </c>
      <c r="R481" s="306">
        <f t="shared" ca="1" si="223"/>
        <v>0</v>
      </c>
      <c r="S481" s="307">
        <f t="shared" ca="1" si="224"/>
        <v>5.0810000000000022</v>
      </c>
      <c r="T481" s="304">
        <f t="shared" ca="1" si="204"/>
        <v>49.844610000000024</v>
      </c>
      <c r="U481" s="311">
        <f t="shared" ca="1" si="205"/>
        <v>0</v>
      </c>
      <c r="V481" s="306">
        <f t="shared" ca="1" si="206"/>
        <v>1.2257124253900749</v>
      </c>
      <c r="W481" s="304">
        <f t="shared" ca="1" si="207"/>
        <v>43.828763156703396</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1.1572765810456485</v>
      </c>
      <c r="AH481" s="304">
        <f t="shared" ca="1" si="231"/>
        <v>-8.6259834647845643</v>
      </c>
    </row>
    <row r="482" spans="1:34" x14ac:dyDescent="0.2">
      <c r="A482" s="347">
        <f t="shared" ca="1" si="209"/>
        <v>1E-4</v>
      </c>
      <c r="B482" s="304">
        <f t="shared" ca="1" si="210"/>
        <v>30.508300000000148</v>
      </c>
      <c r="D482" s="306">
        <f t="shared" ca="1" si="211"/>
        <v>-0.63645947491477106</v>
      </c>
      <c r="E482" s="307">
        <f t="shared" ca="1" si="212"/>
        <v>-1.2075009789898736</v>
      </c>
      <c r="F482" s="304">
        <f t="shared" ca="1" si="213"/>
        <v>1.3649685994447964</v>
      </c>
      <c r="G482" s="306">
        <f t="shared" ca="1" si="214"/>
        <v>7.9623425675788679</v>
      </c>
      <c r="H482" s="307">
        <f t="shared" ca="1" si="215"/>
        <v>-107.62141378830421</v>
      </c>
      <c r="I482" s="304">
        <f t="shared" ca="1" si="216"/>
        <v>107.91555775214653</v>
      </c>
      <c r="J482" s="306">
        <f t="shared" ca="1" si="217"/>
        <v>677.21007955475034</v>
      </c>
      <c r="K482" s="307">
        <f t="shared" ca="1" si="218"/>
        <v>-5.8247889684670282</v>
      </c>
      <c r="L482" s="304">
        <f t="shared" ca="1" si="203"/>
        <v>677.23512904830807</v>
      </c>
      <c r="M482" s="306">
        <f t="shared" ca="1" si="219"/>
        <v>-1.496946133986677</v>
      </c>
      <c r="N482" s="304">
        <f t="shared" ca="1" si="220"/>
        <v>-85.768695635861633</v>
      </c>
      <c r="P482" s="310">
        <f t="shared" ca="1" si="221"/>
        <v>23</v>
      </c>
      <c r="Q482" s="304">
        <f t="shared" ca="1" si="222"/>
        <v>0</v>
      </c>
      <c r="R482" s="306">
        <f t="shared" ca="1" si="223"/>
        <v>0</v>
      </c>
      <c r="S482" s="307">
        <f t="shared" ca="1" si="224"/>
        <v>5.0810000000000022</v>
      </c>
      <c r="T482" s="304">
        <f t="shared" ca="1" si="204"/>
        <v>49.844610000000024</v>
      </c>
      <c r="U482" s="311">
        <f t="shared" ca="1" si="205"/>
        <v>0</v>
      </c>
      <c r="V482" s="306">
        <f t="shared" ca="1" si="206"/>
        <v>1.2257137445191975</v>
      </c>
      <c r="W482" s="304">
        <f t="shared" ca="1" si="207"/>
        <v>43.828904327025796</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1.1572492822167284</v>
      </c>
      <c r="AH482" s="304">
        <f t="shared" ca="1" si="231"/>
        <v>-8.6260112491051721</v>
      </c>
    </row>
    <row r="483" spans="1:34" x14ac:dyDescent="0.2">
      <c r="A483" s="347">
        <f t="shared" ca="1" si="209"/>
        <v>1E-4</v>
      </c>
      <c r="B483" s="304">
        <f t="shared" ca="1" si="210"/>
        <v>30.508400000000147</v>
      </c>
      <c r="D483" s="306">
        <f t="shared" ca="1" si="211"/>
        <v>-0.63645575497421203</v>
      </c>
      <c r="E483" s="307">
        <f t="shared" ca="1" si="212"/>
        <v>-1.2074728438674729</v>
      </c>
      <c r="F483" s="304">
        <f t="shared" ca="1" si="213"/>
        <v>1.364941975586214</v>
      </c>
      <c r="G483" s="306">
        <f t="shared" ca="1" si="214"/>
        <v>7.962278922003371</v>
      </c>
      <c r="H483" s="307">
        <f t="shared" ca="1" si="215"/>
        <v>-107.62153453558859</v>
      </c>
      <c r="I483" s="304">
        <f t="shared" ca="1" si="216"/>
        <v>107.91567347436917</v>
      </c>
      <c r="J483" s="306">
        <f t="shared" ca="1" si="217"/>
        <v>677.21007955475034</v>
      </c>
      <c r="K483" s="307">
        <f t="shared" ca="1" si="218"/>
        <v>-5.8355511158832227</v>
      </c>
      <c r="L483" s="304">
        <f t="shared" ca="1" si="203"/>
        <v>677.23522169728983</v>
      </c>
      <c r="M483" s="306">
        <f t="shared" ca="1" si="219"/>
        <v>-1.4969468047067143</v>
      </c>
      <c r="N483" s="304">
        <f t="shared" ca="1" si="220"/>
        <v>-85.76873406528901</v>
      </c>
      <c r="P483" s="310">
        <f t="shared" ca="1" si="221"/>
        <v>23</v>
      </c>
      <c r="Q483" s="304">
        <f t="shared" ca="1" si="222"/>
        <v>0</v>
      </c>
      <c r="R483" s="306">
        <f t="shared" ca="1" si="223"/>
        <v>0</v>
      </c>
      <c r="S483" s="307">
        <f t="shared" ca="1" si="224"/>
        <v>5.0810000000000022</v>
      </c>
      <c r="T483" s="304">
        <f t="shared" ca="1" si="204"/>
        <v>49.844610000000024</v>
      </c>
      <c r="U483" s="311">
        <f t="shared" ca="1" si="205"/>
        <v>0</v>
      </c>
      <c r="V483" s="306">
        <f t="shared" ca="1" si="206"/>
        <v>1.2257150636512202</v>
      </c>
      <c r="W483" s="304">
        <f t="shared" ca="1" si="207"/>
        <v>43.829045495537635</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1.1572219837348339</v>
      </c>
      <c r="AH483" s="304">
        <f t="shared" ca="1" si="231"/>
        <v>-8.6260390330694303</v>
      </c>
    </row>
    <row r="484" spans="1:34" x14ac:dyDescent="0.2">
      <c r="A484" s="347">
        <f t="shared" ca="1" si="209"/>
        <v>1E-4</v>
      </c>
      <c r="B484" s="304">
        <f t="shared" ca="1" si="210"/>
        <v>30.508500000000147</v>
      </c>
      <c r="D484" s="306">
        <f t="shared" ca="1" si="211"/>
        <v>-0.63645203502840209</v>
      </c>
      <c r="E484" s="307">
        <f t="shared" ca="1" si="212"/>
        <v>-1.2074447091058875</v>
      </c>
      <c r="F484" s="304">
        <f t="shared" ca="1" si="213"/>
        <v>1.3649153521151396</v>
      </c>
      <c r="G484" s="306">
        <f t="shared" ca="1" si="214"/>
        <v>7.962215276799868</v>
      </c>
      <c r="H484" s="307">
        <f t="shared" ca="1" si="215"/>
        <v>-107.6216552800595</v>
      </c>
      <c r="I484" s="304">
        <f t="shared" ca="1" si="216"/>
        <v>107.915789193862</v>
      </c>
      <c r="J484" s="306">
        <f t="shared" ca="1" si="217"/>
        <v>677.21007955475034</v>
      </c>
      <c r="K484" s="307">
        <f t="shared" ca="1" si="218"/>
        <v>-5.8463132753740048</v>
      </c>
      <c r="L484" s="304">
        <f t="shared" ca="1" si="203"/>
        <v>677.23531451738779</v>
      </c>
      <c r="M484" s="306">
        <f t="shared" ca="1" si="219"/>
        <v>-1.4969474754199519</v>
      </c>
      <c r="N484" s="304">
        <f t="shared" ca="1" si="220"/>
        <v>-85.768772494326782</v>
      </c>
      <c r="P484" s="310">
        <f t="shared" ca="1" si="221"/>
        <v>23</v>
      </c>
      <c r="Q484" s="304">
        <f t="shared" ca="1" si="222"/>
        <v>0</v>
      </c>
      <c r="R484" s="306">
        <f t="shared" ca="1" si="223"/>
        <v>0</v>
      </c>
      <c r="S484" s="307">
        <f t="shared" ca="1" si="224"/>
        <v>5.0810000000000022</v>
      </c>
      <c r="T484" s="304">
        <f t="shared" ca="1" si="204"/>
        <v>49.844610000000024</v>
      </c>
      <c r="U484" s="311">
        <f t="shared" ca="1" si="205"/>
        <v>0</v>
      </c>
      <c r="V484" s="306">
        <f t="shared" ca="1" si="206"/>
        <v>1.2257163827861433</v>
      </c>
      <c r="W484" s="304">
        <f t="shared" ca="1" si="207"/>
        <v>43.829186662238918</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1.157194685599956</v>
      </c>
      <c r="AH484" s="304">
        <f t="shared" ca="1" si="231"/>
        <v>-8.6260668166773495</v>
      </c>
    </row>
    <row r="485" spans="1:34" x14ac:dyDescent="0.2">
      <c r="A485" s="347">
        <f t="shared" ca="1" si="209"/>
        <v>1E-4</v>
      </c>
      <c r="B485" s="304">
        <f t="shared" ca="1" si="210"/>
        <v>30.508600000000147</v>
      </c>
      <c r="D485" s="306">
        <f t="shared" ca="1" si="211"/>
        <v>-0.63644831507734101</v>
      </c>
      <c r="E485" s="307">
        <f t="shared" ca="1" si="212"/>
        <v>-1.2074165747051158</v>
      </c>
      <c r="F485" s="304">
        <f t="shared" ca="1" si="213"/>
        <v>1.3648887290315723</v>
      </c>
      <c r="G485" s="306">
        <f t="shared" ca="1" si="214"/>
        <v>7.9621516319683598</v>
      </c>
      <c r="H485" s="307">
        <f t="shared" ca="1" si="215"/>
        <v>-107.62177602171697</v>
      </c>
      <c r="I485" s="304">
        <f t="shared" ca="1" si="216"/>
        <v>107.91590491062506</v>
      </c>
      <c r="J485" s="306">
        <f t="shared" ca="1" si="217"/>
        <v>677.21007955475034</v>
      </c>
      <c r="K485" s="307">
        <f t="shared" ca="1" si="218"/>
        <v>-5.8570754469390938</v>
      </c>
      <c r="L485" s="304">
        <f t="shared" ca="1" si="203"/>
        <v>677.23540750860218</v>
      </c>
      <c r="M485" s="306">
        <f t="shared" ca="1" si="219"/>
        <v>-1.4969481461263898</v>
      </c>
      <c r="N485" s="304">
        <f t="shared" ca="1" si="220"/>
        <v>-85.768810922974964</v>
      </c>
      <c r="P485" s="310">
        <f t="shared" ca="1" si="221"/>
        <v>23</v>
      </c>
      <c r="Q485" s="304">
        <f t="shared" ca="1" si="222"/>
        <v>0</v>
      </c>
      <c r="R485" s="306">
        <f t="shared" ca="1" si="223"/>
        <v>0</v>
      </c>
      <c r="S485" s="307">
        <f t="shared" ca="1" si="224"/>
        <v>5.0810000000000022</v>
      </c>
      <c r="T485" s="304">
        <f t="shared" ca="1" si="204"/>
        <v>49.844610000000024</v>
      </c>
      <c r="U485" s="311">
        <f t="shared" ca="1" si="205"/>
        <v>0</v>
      </c>
      <c r="V485" s="306">
        <f t="shared" ca="1" si="206"/>
        <v>1.2257177019239662</v>
      </c>
      <c r="W485" s="304">
        <f t="shared" ca="1" si="207"/>
        <v>43.829327827129667</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1.1571673878120929</v>
      </c>
      <c r="AH485" s="304">
        <f t="shared" ca="1" si="231"/>
        <v>-8.6260945999289316</v>
      </c>
    </row>
    <row r="486" spans="1:34" x14ac:dyDescent="0.2">
      <c r="A486" s="347">
        <f t="shared" ca="1" si="209"/>
        <v>1E-4</v>
      </c>
      <c r="B486" s="304">
        <f t="shared" ca="1" si="210"/>
        <v>30.508700000000147</v>
      </c>
      <c r="D486" s="306">
        <f t="shared" ca="1" si="211"/>
        <v>-0.63644459512103024</v>
      </c>
      <c r="E486" s="307">
        <f t="shared" ca="1" si="212"/>
        <v>-1.2073884406651541</v>
      </c>
      <c r="F486" s="304">
        <f t="shared" ca="1" si="213"/>
        <v>1.3648621063355098</v>
      </c>
      <c r="G486" s="306">
        <f t="shared" ca="1" si="214"/>
        <v>7.9620879875088475</v>
      </c>
      <c r="H486" s="307">
        <f t="shared" ca="1" si="215"/>
        <v>-107.62189676056103</v>
      </c>
      <c r="I486" s="304">
        <f t="shared" ca="1" si="216"/>
        <v>107.91602062465836</v>
      </c>
      <c r="J486" s="306">
        <f t="shared" ca="1" si="217"/>
        <v>677.21007955475034</v>
      </c>
      <c r="K486" s="307">
        <f t="shared" ca="1" si="218"/>
        <v>-5.8678376305782081</v>
      </c>
      <c r="L486" s="304">
        <f t="shared" ca="1" si="203"/>
        <v>677.23550067093356</v>
      </c>
      <c r="M486" s="306">
        <f t="shared" ca="1" si="219"/>
        <v>-1.4969488168260283</v>
      </c>
      <c r="N486" s="304">
        <f t="shared" ca="1" si="220"/>
        <v>-85.76884935123357</v>
      </c>
      <c r="P486" s="310">
        <f t="shared" ca="1" si="221"/>
        <v>23</v>
      </c>
      <c r="Q486" s="304">
        <f t="shared" ca="1" si="222"/>
        <v>0</v>
      </c>
      <c r="R486" s="306">
        <f t="shared" ca="1" si="223"/>
        <v>0</v>
      </c>
      <c r="S486" s="307">
        <f t="shared" ca="1" si="224"/>
        <v>5.0810000000000022</v>
      </c>
      <c r="T486" s="304">
        <f t="shared" ca="1" si="204"/>
        <v>49.844610000000024</v>
      </c>
      <c r="U486" s="311">
        <f t="shared" ca="1" si="205"/>
        <v>0</v>
      </c>
      <c r="V486" s="306">
        <f t="shared" ca="1" si="206"/>
        <v>1.2257190210646891</v>
      </c>
      <c r="W486" s="304">
        <f t="shared" ca="1" si="207"/>
        <v>43.829468990209861</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1.1571400903712412</v>
      </c>
      <c r="AH486" s="304">
        <f t="shared" ca="1" si="231"/>
        <v>-8.6261223828241782</v>
      </c>
    </row>
    <row r="487" spans="1:34" x14ac:dyDescent="0.2">
      <c r="A487" s="347">
        <f t="shared" ca="1" si="209"/>
        <v>1E-4</v>
      </c>
      <c r="B487" s="304">
        <f t="shared" ca="1" si="210"/>
        <v>30.508800000000146</v>
      </c>
      <c r="D487" s="306">
        <f t="shared" ca="1" si="211"/>
        <v>-0.63644087515946868</v>
      </c>
      <c r="E487" s="307">
        <f t="shared" ca="1" si="212"/>
        <v>-1.2073603069860095</v>
      </c>
      <c r="F487" s="304">
        <f t="shared" ca="1" si="213"/>
        <v>1.3648354840269583</v>
      </c>
      <c r="G487" s="306">
        <f t="shared" ca="1" si="214"/>
        <v>7.9620243434213318</v>
      </c>
      <c r="H487" s="307">
        <f t="shared" ca="1" si="215"/>
        <v>-107.62201749659172</v>
      </c>
      <c r="I487" s="304">
        <f t="shared" ca="1" si="216"/>
        <v>107.91613633596197</v>
      </c>
      <c r="J487" s="306">
        <f t="shared" ca="1" si="217"/>
        <v>677.21007955475034</v>
      </c>
      <c r="K487" s="307">
        <f t="shared" ca="1" si="218"/>
        <v>-5.8785998262910661</v>
      </c>
      <c r="L487" s="304">
        <f t="shared" ca="1" si="203"/>
        <v>677.23559400438262</v>
      </c>
      <c r="M487" s="306">
        <f t="shared" ca="1" si="219"/>
        <v>-1.4969494875188671</v>
      </c>
      <c r="N487" s="304">
        <f t="shared" ca="1" si="220"/>
        <v>-85.768887779102585</v>
      </c>
      <c r="P487" s="310">
        <f t="shared" ca="1" si="221"/>
        <v>23</v>
      </c>
      <c r="Q487" s="304">
        <f t="shared" ca="1" si="222"/>
        <v>0</v>
      </c>
      <c r="R487" s="306">
        <f t="shared" ca="1" si="223"/>
        <v>0</v>
      </c>
      <c r="S487" s="307">
        <f t="shared" ca="1" si="224"/>
        <v>5.0810000000000022</v>
      </c>
      <c r="T487" s="304">
        <f t="shared" ca="1" si="204"/>
        <v>49.844610000000024</v>
      </c>
      <c r="U487" s="311">
        <f t="shared" ca="1" si="205"/>
        <v>0</v>
      </c>
      <c r="V487" s="306">
        <f t="shared" ca="1" si="206"/>
        <v>1.2257203402083117</v>
      </c>
      <c r="W487" s="304">
        <f t="shared" ca="1" si="207"/>
        <v>43.82961015147955</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1.1571127932774079</v>
      </c>
      <c r="AH487" s="304">
        <f t="shared" ca="1" si="231"/>
        <v>-8.6261501653630859</v>
      </c>
    </row>
    <row r="488" spans="1:34" x14ac:dyDescent="0.2">
      <c r="A488" s="347">
        <f t="shared" ca="1" si="209"/>
        <v>1E-4</v>
      </c>
      <c r="B488" s="304">
        <f t="shared" ca="1" si="210"/>
        <v>30.508900000000146</v>
      </c>
      <c r="D488" s="306">
        <f t="shared" ca="1" si="211"/>
        <v>-0.63643715519266064</v>
      </c>
      <c r="E488" s="307">
        <f t="shared" ca="1" si="212"/>
        <v>-1.2073321736676679</v>
      </c>
      <c r="F488" s="304">
        <f t="shared" ca="1" si="213"/>
        <v>1.3648088621059078</v>
      </c>
      <c r="G488" s="306">
        <f t="shared" ca="1" si="214"/>
        <v>7.9619606997058128</v>
      </c>
      <c r="H488" s="307">
        <f t="shared" ca="1" si="215"/>
        <v>-107.6221382298091</v>
      </c>
      <c r="I488" s="304">
        <f t="shared" ca="1" si="216"/>
        <v>107.9162520445359</v>
      </c>
      <c r="J488" s="306">
        <f t="shared" ca="1" si="217"/>
        <v>677.21007955475034</v>
      </c>
      <c r="K488" s="307">
        <f t="shared" ca="1" si="218"/>
        <v>-5.8893620340773865</v>
      </c>
      <c r="L488" s="304">
        <f t="shared" ca="1" si="203"/>
        <v>677.2356875089497</v>
      </c>
      <c r="M488" s="306">
        <f t="shared" ca="1" si="219"/>
        <v>-1.4969501582049067</v>
      </c>
      <c r="N488" s="304">
        <f t="shared" ca="1" si="220"/>
        <v>-85.768926206582037</v>
      </c>
      <c r="P488" s="310">
        <f t="shared" ca="1" si="221"/>
        <v>23</v>
      </c>
      <c r="Q488" s="304">
        <f t="shared" ca="1" si="222"/>
        <v>0</v>
      </c>
      <c r="R488" s="306">
        <f t="shared" ca="1" si="223"/>
        <v>0</v>
      </c>
      <c r="S488" s="307">
        <f t="shared" ca="1" si="224"/>
        <v>5.0810000000000022</v>
      </c>
      <c r="T488" s="304">
        <f t="shared" ca="1" si="204"/>
        <v>49.844610000000024</v>
      </c>
      <c r="U488" s="311">
        <f t="shared" ca="1" si="205"/>
        <v>0</v>
      </c>
      <c r="V488" s="306">
        <f t="shared" ca="1" si="206"/>
        <v>1.225721659354835</v>
      </c>
      <c r="W488" s="304">
        <f t="shared" ca="1" si="207"/>
        <v>43.829751310938747</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1.1570854965305788</v>
      </c>
      <c r="AH488" s="304">
        <f t="shared" ca="1" si="231"/>
        <v>-8.626177947545667</v>
      </c>
    </row>
    <row r="489" spans="1:34" x14ac:dyDescent="0.2">
      <c r="A489" s="347">
        <f t="shared" ca="1" si="209"/>
        <v>1E-4</v>
      </c>
      <c r="B489" s="304">
        <f t="shared" ca="1" si="210"/>
        <v>30.509000000000146</v>
      </c>
      <c r="D489" s="306">
        <f t="shared" ca="1" si="211"/>
        <v>-0.63643343522060336</v>
      </c>
      <c r="E489" s="307">
        <f t="shared" ca="1" si="212"/>
        <v>-1.207304040710131</v>
      </c>
      <c r="F489" s="304">
        <f t="shared" ca="1" si="213"/>
        <v>1.3647822405723586</v>
      </c>
      <c r="G489" s="306">
        <f t="shared" ca="1" si="214"/>
        <v>7.9618970563622904</v>
      </c>
      <c r="H489" s="307">
        <f t="shared" ca="1" si="215"/>
        <v>-107.62225896021317</v>
      </c>
      <c r="I489" s="304">
        <f t="shared" ca="1" si="216"/>
        <v>107.91636775038018</v>
      </c>
      <c r="J489" s="306">
        <f t="shared" ca="1" si="217"/>
        <v>677.21007955475034</v>
      </c>
      <c r="K489" s="307">
        <f t="shared" ca="1" si="218"/>
        <v>-5.9001242539368874</v>
      </c>
      <c r="L489" s="304">
        <f t="shared" ca="1" si="203"/>
        <v>677.23578118463524</v>
      </c>
      <c r="M489" s="306">
        <f t="shared" ca="1" si="219"/>
        <v>-1.4969508288841471</v>
      </c>
      <c r="N489" s="304">
        <f t="shared" ca="1" si="220"/>
        <v>-85.768964633671914</v>
      </c>
      <c r="P489" s="310">
        <f t="shared" ca="1" si="221"/>
        <v>23</v>
      </c>
      <c r="Q489" s="304">
        <f t="shared" ca="1" si="222"/>
        <v>0</v>
      </c>
      <c r="R489" s="306">
        <f t="shared" ca="1" si="223"/>
        <v>0</v>
      </c>
      <c r="S489" s="307">
        <f t="shared" ca="1" si="224"/>
        <v>5.0810000000000022</v>
      </c>
      <c r="T489" s="304">
        <f t="shared" ca="1" si="204"/>
        <v>49.844610000000024</v>
      </c>
      <c r="U489" s="311">
        <f t="shared" ca="1" si="205"/>
        <v>0</v>
      </c>
      <c r="V489" s="306">
        <f t="shared" ca="1" si="206"/>
        <v>1.225722978504258</v>
      </c>
      <c r="W489" s="304">
        <f t="shared" ca="1" si="207"/>
        <v>43.829892468587445</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1.1570582001307557</v>
      </c>
      <c r="AH489" s="304">
        <f t="shared" ca="1" si="231"/>
        <v>-8.6262057293719199</v>
      </c>
    </row>
    <row r="490" spans="1:34" x14ac:dyDescent="0.2">
      <c r="A490" s="347">
        <f t="shared" ca="1" si="209"/>
        <v>1E-4</v>
      </c>
      <c r="B490" s="304">
        <f t="shared" ca="1" si="210"/>
        <v>30.509100000000146</v>
      </c>
      <c r="D490" s="306">
        <f t="shared" ca="1" si="211"/>
        <v>-0.63642971524329828</v>
      </c>
      <c r="E490" s="307">
        <f t="shared" ca="1" si="212"/>
        <v>-1.2072759081133952</v>
      </c>
      <c r="F490" s="304">
        <f t="shared" ca="1" si="213"/>
        <v>1.3647556194263093</v>
      </c>
      <c r="G490" s="306">
        <f t="shared" ca="1" si="214"/>
        <v>7.9618334133907664</v>
      </c>
      <c r="H490" s="307">
        <f t="shared" ca="1" si="215"/>
        <v>-107.62237968780398</v>
      </c>
      <c r="I490" s="304">
        <f t="shared" ca="1" si="216"/>
        <v>107.91648345349486</v>
      </c>
      <c r="J490" s="306">
        <f t="shared" ca="1" si="217"/>
        <v>677.21007955475034</v>
      </c>
      <c r="K490" s="307">
        <f t="shared" ca="1" si="218"/>
        <v>-5.9108864858692884</v>
      </c>
      <c r="L490" s="304">
        <f t="shared" ca="1" si="203"/>
        <v>677.23587503143995</v>
      </c>
      <c r="M490" s="306">
        <f t="shared" ca="1" si="219"/>
        <v>-1.4969514995565882</v>
      </c>
      <c r="N490" s="304">
        <f t="shared" ca="1" si="220"/>
        <v>-85.769003060372228</v>
      </c>
      <c r="P490" s="310">
        <f t="shared" ca="1" si="221"/>
        <v>23</v>
      </c>
      <c r="Q490" s="304">
        <f t="shared" ca="1" si="222"/>
        <v>0</v>
      </c>
      <c r="R490" s="306">
        <f t="shared" ca="1" si="223"/>
        <v>0</v>
      </c>
      <c r="S490" s="307">
        <f t="shared" ca="1" si="224"/>
        <v>5.0810000000000022</v>
      </c>
      <c r="T490" s="304">
        <f t="shared" ca="1" si="204"/>
        <v>49.844610000000024</v>
      </c>
      <c r="U490" s="311">
        <f t="shared" ca="1" si="205"/>
        <v>0</v>
      </c>
      <c r="V490" s="306">
        <f t="shared" ca="1" si="206"/>
        <v>1.2257242976565805</v>
      </c>
      <c r="W490" s="304">
        <f t="shared" ca="1" si="207"/>
        <v>43.830033624425667</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1.157030904077935</v>
      </c>
      <c r="AH490" s="304">
        <f t="shared" ca="1" si="231"/>
        <v>-8.626233510841848</v>
      </c>
    </row>
    <row r="491" spans="1:34" x14ac:dyDescent="0.2">
      <c r="A491" s="347">
        <f t="shared" ca="1" si="209"/>
        <v>1E-4</v>
      </c>
      <c r="B491" s="304">
        <f t="shared" ca="1" si="210"/>
        <v>30.509200000000146</v>
      </c>
      <c r="D491" s="306">
        <f t="shared" ca="1" si="211"/>
        <v>-0.63642599526074695</v>
      </c>
      <c r="E491" s="307">
        <f t="shared" ca="1" si="212"/>
        <v>-1.2072477758774607</v>
      </c>
      <c r="F491" s="304">
        <f t="shared" ca="1" si="213"/>
        <v>1.3647289986677604</v>
      </c>
      <c r="G491" s="306">
        <f t="shared" ca="1" si="214"/>
        <v>7.96176977079124</v>
      </c>
      <c r="H491" s="307">
        <f t="shared" ca="1" si="215"/>
        <v>-107.62250041258157</v>
      </c>
      <c r="I491" s="304">
        <f t="shared" ca="1" si="216"/>
        <v>107.91659915387997</v>
      </c>
      <c r="J491" s="306">
        <f t="shared" ca="1" si="217"/>
        <v>677.21007955475034</v>
      </c>
      <c r="K491" s="307">
        <f t="shared" ca="1" si="218"/>
        <v>-5.9216487298743079</v>
      </c>
      <c r="L491" s="304">
        <f t="shared" ca="1" si="203"/>
        <v>677.23596904936414</v>
      </c>
      <c r="M491" s="306">
        <f t="shared" ca="1" si="219"/>
        <v>-1.4969521702222304</v>
      </c>
      <c r="N491" s="304">
        <f t="shared" ca="1" si="220"/>
        <v>-85.769041486682994</v>
      </c>
      <c r="P491" s="310">
        <f t="shared" ca="1" si="221"/>
        <v>23</v>
      </c>
      <c r="Q491" s="304">
        <f t="shared" ca="1" si="222"/>
        <v>0</v>
      </c>
      <c r="R491" s="306">
        <f t="shared" ca="1" si="223"/>
        <v>0</v>
      </c>
      <c r="S491" s="307">
        <f t="shared" ca="1" si="224"/>
        <v>5.0810000000000022</v>
      </c>
      <c r="T491" s="304">
        <f t="shared" ca="1" si="204"/>
        <v>49.844610000000024</v>
      </c>
      <c r="U491" s="311">
        <f t="shared" ca="1" si="205"/>
        <v>0</v>
      </c>
      <c r="V491" s="306">
        <f t="shared" ca="1" si="206"/>
        <v>1.2257256168118031</v>
      </c>
      <c r="W491" s="304">
        <f t="shared" ca="1" si="207"/>
        <v>43.830174778453411</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1.1570036083721167</v>
      </c>
      <c r="AH491" s="304">
        <f t="shared" ca="1" si="231"/>
        <v>-8.6262612919554513</v>
      </c>
    </row>
    <row r="492" spans="1:34" x14ac:dyDescent="0.2">
      <c r="A492" s="347">
        <f t="shared" ca="1" si="209"/>
        <v>1E-4</v>
      </c>
      <c r="B492" s="304">
        <f t="shared" ca="1" si="210"/>
        <v>30.509300000000145</v>
      </c>
      <c r="D492" s="306">
        <f t="shared" ca="1" si="211"/>
        <v>-0.63642227527294881</v>
      </c>
      <c r="E492" s="307">
        <f t="shared" ca="1" si="212"/>
        <v>-1.2072196440023255</v>
      </c>
      <c r="F492" s="304">
        <f t="shared" ca="1" si="213"/>
        <v>1.3647023782967107</v>
      </c>
      <c r="G492" s="306">
        <f t="shared" ca="1" si="214"/>
        <v>7.961706128563713</v>
      </c>
      <c r="H492" s="307">
        <f t="shared" ca="1" si="215"/>
        <v>-107.62262113454598</v>
      </c>
      <c r="I492" s="304">
        <f t="shared" ca="1" si="216"/>
        <v>107.91671485153554</v>
      </c>
      <c r="J492" s="306">
        <f t="shared" ca="1" si="217"/>
        <v>677.21007955475034</v>
      </c>
      <c r="K492" s="307">
        <f t="shared" ca="1" si="218"/>
        <v>-5.9324109859516643</v>
      </c>
      <c r="L492" s="304">
        <f t="shared" ca="1" si="203"/>
        <v>677.23606323840841</v>
      </c>
      <c r="M492" s="306">
        <f t="shared" ca="1" si="219"/>
        <v>-1.4969528408810735</v>
      </c>
      <c r="N492" s="304">
        <f t="shared" ca="1" si="220"/>
        <v>-85.769079912604198</v>
      </c>
      <c r="P492" s="310">
        <f t="shared" ca="1" si="221"/>
        <v>23</v>
      </c>
      <c r="Q492" s="304">
        <f t="shared" ca="1" si="222"/>
        <v>0</v>
      </c>
      <c r="R492" s="306">
        <f t="shared" ca="1" si="223"/>
        <v>0</v>
      </c>
      <c r="S492" s="307">
        <f t="shared" ca="1" si="224"/>
        <v>5.0810000000000022</v>
      </c>
      <c r="T492" s="304">
        <f t="shared" ca="1" si="204"/>
        <v>49.844610000000024</v>
      </c>
      <c r="U492" s="311">
        <f t="shared" ca="1" si="205"/>
        <v>0</v>
      </c>
      <c r="V492" s="306">
        <f t="shared" ca="1" si="206"/>
        <v>1.2257269359699259</v>
      </c>
      <c r="W492" s="304">
        <f t="shared" ca="1" si="207"/>
        <v>43.830315930670729</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1.1569763130133026</v>
      </c>
      <c r="AH492" s="304">
        <f t="shared" ca="1" si="231"/>
        <v>-8.6262890727127317</v>
      </c>
    </row>
    <row r="493" spans="1:34" x14ac:dyDescent="0.2">
      <c r="A493" s="347">
        <f t="shared" ca="1" si="209"/>
        <v>1E-4</v>
      </c>
      <c r="B493" s="304">
        <f t="shared" ca="1" si="210"/>
        <v>30.509400000000145</v>
      </c>
      <c r="D493" s="306">
        <f t="shared" ca="1" si="211"/>
        <v>-0.63641855527990576</v>
      </c>
      <c r="E493" s="307">
        <f t="shared" ca="1" si="212"/>
        <v>-1.2071915124879791</v>
      </c>
      <c r="F493" s="304">
        <f t="shared" ca="1" si="213"/>
        <v>1.3646757583131521</v>
      </c>
      <c r="G493" s="306">
        <f t="shared" ca="1" si="214"/>
        <v>7.9616424867081852</v>
      </c>
      <c r="H493" s="307">
        <f t="shared" ca="1" si="215"/>
        <v>-107.62274185369724</v>
      </c>
      <c r="I493" s="304">
        <f t="shared" ca="1" si="216"/>
        <v>107.91683054646163</v>
      </c>
      <c r="J493" s="306">
        <f t="shared" ca="1" si="217"/>
        <v>677.21007955475034</v>
      </c>
      <c r="K493" s="307">
        <f t="shared" ca="1" si="218"/>
        <v>-5.943173254101076</v>
      </c>
      <c r="L493" s="304">
        <f t="shared" ca="1" si="203"/>
        <v>677.23615759857319</v>
      </c>
      <c r="M493" s="306">
        <f t="shared" ca="1" si="219"/>
        <v>-1.4969535115331176</v>
      </c>
      <c r="N493" s="304">
        <f t="shared" ca="1" si="220"/>
        <v>-85.76911833813584</v>
      </c>
      <c r="P493" s="310">
        <f t="shared" ca="1" si="221"/>
        <v>23</v>
      </c>
      <c r="Q493" s="304">
        <f t="shared" ca="1" si="222"/>
        <v>0</v>
      </c>
      <c r="R493" s="306">
        <f t="shared" ca="1" si="223"/>
        <v>0</v>
      </c>
      <c r="S493" s="307">
        <f t="shared" ca="1" si="224"/>
        <v>5.0810000000000022</v>
      </c>
      <c r="T493" s="304">
        <f t="shared" ca="1" si="204"/>
        <v>49.844610000000024</v>
      </c>
      <c r="U493" s="311">
        <f t="shared" ca="1" si="205"/>
        <v>0</v>
      </c>
      <c r="V493" s="306">
        <f t="shared" ca="1" si="206"/>
        <v>1.2257282551309483</v>
      </c>
      <c r="W493" s="304">
        <f t="shared" ca="1" si="207"/>
        <v>43.830457081077611</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1.1569490180014785</v>
      </c>
      <c r="AH493" s="304">
        <f t="shared" ca="1" si="231"/>
        <v>-8.6263168531136998</v>
      </c>
    </row>
    <row r="494" spans="1:34" x14ac:dyDescent="0.2">
      <c r="A494" s="347">
        <f t="shared" ca="1" si="209"/>
        <v>1E-4</v>
      </c>
      <c r="B494" s="304">
        <f t="shared" ca="1" si="210"/>
        <v>30.509500000000145</v>
      </c>
      <c r="D494" s="306">
        <f t="shared" ca="1" si="211"/>
        <v>-0.63641483528161902</v>
      </c>
      <c r="E494" s="307">
        <f t="shared" ca="1" si="212"/>
        <v>-1.2071633813344231</v>
      </c>
      <c r="F494" s="304">
        <f t="shared" ca="1" si="213"/>
        <v>1.3646491387170872</v>
      </c>
      <c r="G494" s="306">
        <f t="shared" ca="1" si="214"/>
        <v>7.9615788452246568</v>
      </c>
      <c r="H494" s="307">
        <f t="shared" ca="1" si="215"/>
        <v>-107.62286257003537</v>
      </c>
      <c r="I494" s="304">
        <f t="shared" ca="1" si="216"/>
        <v>107.91694623865821</v>
      </c>
      <c r="J494" s="306">
        <f t="shared" ca="1" si="217"/>
        <v>677.21007955475034</v>
      </c>
      <c r="K494" s="307">
        <f t="shared" ca="1" si="218"/>
        <v>-5.9539355343222624</v>
      </c>
      <c r="L494" s="304">
        <f t="shared" ca="1" si="203"/>
        <v>677.23625212985917</v>
      </c>
      <c r="M494" s="306">
        <f t="shared" ca="1" si="219"/>
        <v>-1.4969541821783632</v>
      </c>
      <c r="N494" s="304">
        <f t="shared" ca="1" si="220"/>
        <v>-85.769156763277962</v>
      </c>
      <c r="P494" s="310">
        <f t="shared" ca="1" si="221"/>
        <v>23</v>
      </c>
      <c r="Q494" s="304">
        <f t="shared" ca="1" si="222"/>
        <v>0</v>
      </c>
      <c r="R494" s="306">
        <f t="shared" ca="1" si="223"/>
        <v>0</v>
      </c>
      <c r="S494" s="307">
        <f t="shared" ca="1" si="224"/>
        <v>5.0810000000000022</v>
      </c>
      <c r="T494" s="304">
        <f t="shared" ca="1" si="204"/>
        <v>49.844610000000024</v>
      </c>
      <c r="U494" s="311">
        <f t="shared" ca="1" si="205"/>
        <v>0</v>
      </c>
      <c r="V494" s="306">
        <f t="shared" ca="1" si="206"/>
        <v>1.2257295742948704</v>
      </c>
      <c r="W494" s="304">
        <f t="shared" ca="1" si="207"/>
        <v>43.830598229674052</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1.1569217233366462</v>
      </c>
      <c r="AH494" s="304">
        <f t="shared" ca="1" si="231"/>
        <v>-8.6263446331583538</v>
      </c>
    </row>
    <row r="495" spans="1:34" x14ac:dyDescent="0.2">
      <c r="A495" s="347">
        <f t="shared" ca="1" si="209"/>
        <v>1E-4</v>
      </c>
      <c r="B495" s="304">
        <f t="shared" ca="1" si="210"/>
        <v>30.509600000000145</v>
      </c>
      <c r="D495" s="306">
        <f t="shared" ca="1" si="211"/>
        <v>-0.63641111527808591</v>
      </c>
      <c r="E495" s="307">
        <f t="shared" ca="1" si="212"/>
        <v>-1.2071352505416595</v>
      </c>
      <c r="F495" s="304">
        <f t="shared" ca="1" si="213"/>
        <v>1.3646225195085167</v>
      </c>
      <c r="G495" s="306">
        <f t="shared" ca="1" si="214"/>
        <v>7.9615152041131285</v>
      </c>
      <c r="H495" s="307">
        <f t="shared" ca="1" si="215"/>
        <v>-107.62298328356042</v>
      </c>
      <c r="I495" s="304">
        <f t="shared" ca="1" si="216"/>
        <v>107.91706192812538</v>
      </c>
      <c r="J495" s="306">
        <f t="shared" ca="1" si="217"/>
        <v>677.21007955475034</v>
      </c>
      <c r="K495" s="307">
        <f t="shared" ca="1" si="218"/>
        <v>-5.964697826614942</v>
      </c>
      <c r="L495" s="304">
        <f t="shared" ca="1" si="203"/>
        <v>677.23634683226658</v>
      </c>
      <c r="M495" s="306">
        <f t="shared" ca="1" si="219"/>
        <v>-1.4969548528168097</v>
      </c>
      <c r="N495" s="304">
        <f t="shared" ca="1" si="220"/>
        <v>-85.769195188030537</v>
      </c>
      <c r="P495" s="310">
        <f t="shared" ca="1" si="221"/>
        <v>23</v>
      </c>
      <c r="Q495" s="304">
        <f t="shared" ca="1" si="222"/>
        <v>0</v>
      </c>
      <c r="R495" s="306">
        <f t="shared" ca="1" si="223"/>
        <v>0</v>
      </c>
      <c r="S495" s="307">
        <f t="shared" ca="1" si="224"/>
        <v>5.0810000000000022</v>
      </c>
      <c r="T495" s="304">
        <f t="shared" ca="1" si="204"/>
        <v>49.844610000000024</v>
      </c>
      <c r="U495" s="311">
        <f t="shared" ca="1" si="205"/>
        <v>0</v>
      </c>
      <c r="V495" s="306">
        <f t="shared" ca="1" si="206"/>
        <v>1.2257308934616924</v>
      </c>
      <c r="W495" s="304">
        <f t="shared" ca="1" si="207"/>
        <v>43.83073937646008</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1.156894429018811</v>
      </c>
      <c r="AH495" s="304">
        <f t="shared" ca="1" si="231"/>
        <v>-8.6263724128466901</v>
      </c>
    </row>
    <row r="496" spans="1:34" x14ac:dyDescent="0.2">
      <c r="A496" s="347">
        <f t="shared" ca="1" si="209"/>
        <v>1E-4</v>
      </c>
      <c r="B496" s="304">
        <f t="shared" ca="1" si="210"/>
        <v>30.509700000000144</v>
      </c>
      <c r="D496" s="306">
        <f t="shared" ca="1" si="211"/>
        <v>-0.63640739526931223</v>
      </c>
      <c r="E496" s="307">
        <f t="shared" ca="1" si="212"/>
        <v>-1.207107120109681</v>
      </c>
      <c r="F496" s="304">
        <f t="shared" ca="1" si="213"/>
        <v>1.3645959006874375</v>
      </c>
      <c r="G496" s="306">
        <f t="shared" ca="1" si="214"/>
        <v>7.9614515633736014</v>
      </c>
      <c r="H496" s="307">
        <f t="shared" ca="1" si="215"/>
        <v>-107.62310399427243</v>
      </c>
      <c r="I496" s="304">
        <f t="shared" ca="1" si="216"/>
        <v>107.91717761486316</v>
      </c>
      <c r="J496" s="306">
        <f t="shared" ca="1" si="217"/>
        <v>677.21007955475034</v>
      </c>
      <c r="K496" s="307">
        <f t="shared" ca="1" si="218"/>
        <v>-5.975460130978834</v>
      </c>
      <c r="L496" s="304">
        <f t="shared" ca="1" si="203"/>
        <v>677.2364417057961</v>
      </c>
      <c r="M496" s="306">
        <f t="shared" ca="1" si="219"/>
        <v>-1.4969555234484579</v>
      </c>
      <c r="N496" s="304">
        <f t="shared" ca="1" si="220"/>
        <v>-85.769233612393577</v>
      </c>
      <c r="P496" s="310">
        <f t="shared" ca="1" si="221"/>
        <v>23</v>
      </c>
      <c r="Q496" s="304">
        <f t="shared" ca="1" si="222"/>
        <v>0</v>
      </c>
      <c r="R496" s="306">
        <f t="shared" ca="1" si="223"/>
        <v>0</v>
      </c>
      <c r="S496" s="307">
        <f t="shared" ca="1" si="224"/>
        <v>5.0810000000000022</v>
      </c>
      <c r="T496" s="304">
        <f t="shared" ca="1" si="204"/>
        <v>49.844610000000024</v>
      </c>
      <c r="U496" s="311">
        <f t="shared" ca="1" si="205"/>
        <v>0</v>
      </c>
      <c r="V496" s="306">
        <f t="shared" ca="1" si="206"/>
        <v>1.2257322126314143</v>
      </c>
      <c r="W496" s="304">
        <f t="shared" ca="1" si="207"/>
        <v>43.830880521435759</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1.1568671350479658</v>
      </c>
      <c r="AH496" s="304">
        <f t="shared" ca="1" si="231"/>
        <v>-8.6264001921787177</v>
      </c>
    </row>
    <row r="497" spans="1:34" x14ac:dyDescent="0.2">
      <c r="A497" s="347">
        <f t="shared" ca="1" si="209"/>
        <v>1E-4</v>
      </c>
      <c r="B497" s="304">
        <f t="shared" ca="1" si="210"/>
        <v>30.509800000000144</v>
      </c>
      <c r="D497" s="306">
        <f t="shared" ca="1" si="211"/>
        <v>-0.63640367525529395</v>
      </c>
      <c r="E497" s="307">
        <f t="shared" ca="1" si="212"/>
        <v>-1.2070789900384788</v>
      </c>
      <c r="F497" s="304">
        <f t="shared" ca="1" si="213"/>
        <v>1.36456928225384</v>
      </c>
      <c r="G497" s="306">
        <f t="shared" ca="1" si="214"/>
        <v>7.9613879230060762</v>
      </c>
      <c r="H497" s="307">
        <f t="shared" ca="1" si="215"/>
        <v>-107.62322470217143</v>
      </c>
      <c r="I497" s="304">
        <f t="shared" ca="1" si="216"/>
        <v>107.91729329887156</v>
      </c>
      <c r="J497" s="306">
        <f t="shared" ca="1" si="217"/>
        <v>677.21007955475034</v>
      </c>
      <c r="K497" s="307">
        <f t="shared" ca="1" si="218"/>
        <v>-5.9862224474136561</v>
      </c>
      <c r="L497" s="304">
        <f t="shared" ca="1" si="203"/>
        <v>677.23653675044818</v>
      </c>
      <c r="M497" s="306">
        <f t="shared" ca="1" si="219"/>
        <v>-1.4969561940733074</v>
      </c>
      <c r="N497" s="304">
        <f t="shared" ca="1" si="220"/>
        <v>-85.769272036367084</v>
      </c>
      <c r="P497" s="310">
        <f t="shared" ca="1" si="221"/>
        <v>23</v>
      </c>
      <c r="Q497" s="304">
        <f t="shared" ca="1" si="222"/>
        <v>0</v>
      </c>
      <c r="R497" s="306">
        <f t="shared" ca="1" si="223"/>
        <v>0</v>
      </c>
      <c r="S497" s="307">
        <f t="shared" ca="1" si="224"/>
        <v>5.0810000000000022</v>
      </c>
      <c r="T497" s="304">
        <f t="shared" ca="1" si="204"/>
        <v>49.844610000000024</v>
      </c>
      <c r="U497" s="311">
        <f t="shared" ca="1" si="205"/>
        <v>0</v>
      </c>
      <c r="V497" s="306">
        <f t="shared" ca="1" si="206"/>
        <v>1.2257335318040357</v>
      </c>
      <c r="W497" s="304">
        <f t="shared" ca="1" si="207"/>
        <v>43.831021664601003</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1.1568398414240999</v>
      </c>
      <c r="AH497" s="304">
        <f t="shared" ca="1" si="231"/>
        <v>-8.6264279711544454</v>
      </c>
    </row>
    <row r="498" spans="1:34" x14ac:dyDescent="0.2">
      <c r="A498" s="347">
        <f t="shared" ca="1" si="209"/>
        <v>1E-4</v>
      </c>
      <c r="B498" s="304">
        <f t="shared" ca="1" si="210"/>
        <v>30.509900000000144</v>
      </c>
      <c r="D498" s="306">
        <f t="shared" ca="1" si="211"/>
        <v>-0.63639995523603543</v>
      </c>
      <c r="E498" s="307">
        <f t="shared" ca="1" si="212"/>
        <v>-1.2070508603280654</v>
      </c>
      <c r="F498" s="304">
        <f t="shared" ca="1" si="213"/>
        <v>1.3645426642077376</v>
      </c>
      <c r="G498" s="306">
        <f t="shared" ca="1" si="214"/>
        <v>7.9613242830105531</v>
      </c>
      <c r="H498" s="307">
        <f t="shared" ca="1" si="215"/>
        <v>-107.62334540725746</v>
      </c>
      <c r="I498" s="304">
        <f t="shared" ca="1" si="216"/>
        <v>107.91740898015064</v>
      </c>
      <c r="J498" s="306">
        <f t="shared" ca="1" si="217"/>
        <v>677.21007955475034</v>
      </c>
      <c r="K498" s="307">
        <f t="shared" ca="1" si="218"/>
        <v>-5.9969847759191275</v>
      </c>
      <c r="L498" s="304">
        <f t="shared" ca="1" si="203"/>
        <v>677.2366319662234</v>
      </c>
      <c r="M498" s="306">
        <f t="shared" ca="1" si="219"/>
        <v>-1.4969568646913585</v>
      </c>
      <c r="N498" s="304">
        <f t="shared" ca="1" si="220"/>
        <v>-85.769310459951086</v>
      </c>
      <c r="P498" s="310">
        <f t="shared" ca="1" si="221"/>
        <v>23</v>
      </c>
      <c r="Q498" s="304">
        <f t="shared" ca="1" si="222"/>
        <v>0</v>
      </c>
      <c r="R498" s="306">
        <f t="shared" ca="1" si="223"/>
        <v>0</v>
      </c>
      <c r="S498" s="307">
        <f t="shared" ca="1" si="224"/>
        <v>5.0810000000000022</v>
      </c>
      <c r="T498" s="304">
        <f t="shared" ca="1" si="204"/>
        <v>49.844610000000024</v>
      </c>
      <c r="U498" s="311">
        <f t="shared" ca="1" si="205"/>
        <v>0</v>
      </c>
      <c r="V498" s="306">
        <f t="shared" ca="1" si="206"/>
        <v>1.2257348509795571</v>
      </c>
      <c r="W498" s="304">
        <f t="shared" ca="1" si="207"/>
        <v>43.831162805955927</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1.156812548147224</v>
      </c>
      <c r="AH498" s="304">
        <f t="shared" ca="1" si="231"/>
        <v>-8.6264557497738608</v>
      </c>
    </row>
    <row r="499" spans="1:34" x14ac:dyDescent="0.2">
      <c r="A499" s="347">
        <f t="shared" ca="1" si="209"/>
        <v>1E-4</v>
      </c>
      <c r="B499" s="304">
        <f t="shared" ca="1" si="210"/>
        <v>30.510000000000144</v>
      </c>
      <c r="D499" s="306">
        <f t="shared" ca="1" si="211"/>
        <v>-0.63639623521153565</v>
      </c>
      <c r="E499" s="307">
        <f t="shared" ca="1" si="212"/>
        <v>-1.2070227309784212</v>
      </c>
      <c r="F499" s="304">
        <f t="shared" ca="1" si="213"/>
        <v>1.3645160465491135</v>
      </c>
      <c r="G499" s="306">
        <f t="shared" ca="1" si="214"/>
        <v>7.9612606433870319</v>
      </c>
      <c r="H499" s="307">
        <f t="shared" ca="1" si="215"/>
        <v>-107.62346610953055</v>
      </c>
      <c r="I499" s="304">
        <f t="shared" ca="1" si="216"/>
        <v>107.91752465870043</v>
      </c>
      <c r="J499" s="306">
        <f t="shared" ca="1" si="217"/>
        <v>677.21007955475034</v>
      </c>
      <c r="K499" s="307">
        <f t="shared" ca="1" si="218"/>
        <v>-6.0077471164949667</v>
      </c>
      <c r="L499" s="304">
        <f t="shared" ca="1" si="203"/>
        <v>677.23672735312209</v>
      </c>
      <c r="M499" s="306">
        <f t="shared" ca="1" si="219"/>
        <v>-1.4969575353026112</v>
      </c>
      <c r="N499" s="304">
        <f t="shared" ca="1" si="220"/>
        <v>-85.769348883145554</v>
      </c>
      <c r="P499" s="310">
        <f t="shared" ca="1" si="221"/>
        <v>23</v>
      </c>
      <c r="Q499" s="304">
        <f t="shared" ca="1" si="222"/>
        <v>0</v>
      </c>
      <c r="R499" s="306">
        <f t="shared" ca="1" si="223"/>
        <v>0</v>
      </c>
      <c r="S499" s="307">
        <f t="shared" ca="1" si="224"/>
        <v>5.0810000000000022</v>
      </c>
      <c r="T499" s="304">
        <f t="shared" ca="1" si="204"/>
        <v>49.844610000000024</v>
      </c>
      <c r="U499" s="311">
        <f t="shared" ca="1" si="205"/>
        <v>0</v>
      </c>
      <c r="V499" s="306">
        <f t="shared" ca="1" si="206"/>
        <v>1.2257361701579779</v>
      </c>
      <c r="W499" s="304">
        <f t="shared" ca="1" si="207"/>
        <v>43.83130394550048</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1.1567852552173221</v>
      </c>
      <c r="AH499" s="304">
        <f t="shared" ca="1" si="231"/>
        <v>-8.6264835280369834</v>
      </c>
    </row>
    <row r="500" spans="1:34" x14ac:dyDescent="0.2">
      <c r="A500" s="347">
        <f t="shared" ca="1" si="209"/>
        <v>1E-4</v>
      </c>
      <c r="B500" s="304">
        <f t="shared" ca="1" si="210"/>
        <v>30.510100000000143</v>
      </c>
      <c r="D500" s="306">
        <f t="shared" ca="1" si="211"/>
        <v>-0.63639251518179485</v>
      </c>
      <c r="E500" s="307">
        <f t="shared" ca="1" si="212"/>
        <v>-1.2069946019895568</v>
      </c>
      <c r="F500" s="304">
        <f t="shared" ca="1" si="213"/>
        <v>1.364489429277977</v>
      </c>
      <c r="G500" s="306">
        <f t="shared" ca="1" si="214"/>
        <v>7.9611970041355136</v>
      </c>
      <c r="H500" s="307">
        <f t="shared" ca="1" si="215"/>
        <v>-107.62358680899075</v>
      </c>
      <c r="I500" s="304">
        <f t="shared" ca="1" si="216"/>
        <v>107.91764033452095</v>
      </c>
      <c r="J500" s="306">
        <f t="shared" ca="1" si="217"/>
        <v>677.21007955475034</v>
      </c>
      <c r="K500" s="307">
        <f t="shared" ca="1" si="218"/>
        <v>-6.0185094691408931</v>
      </c>
      <c r="L500" s="304">
        <f t="shared" ca="1" si="203"/>
        <v>677.23682291114494</v>
      </c>
      <c r="M500" s="306">
        <f t="shared" ca="1" si="219"/>
        <v>-1.4969582059070659</v>
      </c>
      <c r="N500" s="304">
        <f t="shared" ca="1" si="220"/>
        <v>-85.769387305950531</v>
      </c>
      <c r="P500" s="310">
        <f t="shared" ca="1" si="221"/>
        <v>23</v>
      </c>
      <c r="Q500" s="304">
        <f t="shared" ca="1" si="222"/>
        <v>0</v>
      </c>
      <c r="R500" s="306">
        <f t="shared" ca="1" si="223"/>
        <v>0</v>
      </c>
      <c r="S500" s="307">
        <f t="shared" ca="1" si="224"/>
        <v>5.0810000000000022</v>
      </c>
      <c r="T500" s="304">
        <f t="shared" ca="1" si="204"/>
        <v>49.844610000000024</v>
      </c>
      <c r="U500" s="311">
        <f t="shared" ca="1" si="205"/>
        <v>0</v>
      </c>
      <c r="V500" s="306">
        <f t="shared" ca="1" si="206"/>
        <v>1.2257374893392983</v>
      </c>
      <c r="W500" s="304">
        <f t="shared" ca="1" si="207"/>
        <v>43.831445083234698</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1.1567579626344049</v>
      </c>
      <c r="AH500" s="304">
        <f t="shared" ca="1" si="231"/>
        <v>-8.6265113059438026</v>
      </c>
    </row>
    <row r="501" spans="1:34" x14ac:dyDescent="0.2">
      <c r="A501" s="347">
        <f t="shared" ca="1" si="209"/>
        <v>1E-4</v>
      </c>
      <c r="B501" s="304">
        <f t="shared" ca="1" si="210"/>
        <v>30.510200000000143</v>
      </c>
      <c r="D501" s="306">
        <f t="shared" ca="1" si="211"/>
        <v>-0.63638879514681335</v>
      </c>
      <c r="E501" s="307">
        <f t="shared" ca="1" si="212"/>
        <v>-1.2069664733614616</v>
      </c>
      <c r="F501" s="304">
        <f t="shared" ca="1" si="213"/>
        <v>1.3644628123943197</v>
      </c>
      <c r="G501" s="306">
        <f t="shared" ca="1" si="214"/>
        <v>7.961133365255999</v>
      </c>
      <c r="H501" s="307">
        <f t="shared" ca="1" si="215"/>
        <v>-107.62370750563808</v>
      </c>
      <c r="I501" s="304">
        <f t="shared" ca="1" si="216"/>
        <v>107.91775600761225</v>
      </c>
      <c r="J501" s="306">
        <f t="shared" ca="1" si="217"/>
        <v>677.21007955475034</v>
      </c>
      <c r="K501" s="307">
        <f t="shared" ca="1" si="218"/>
        <v>-6.0292718338566242</v>
      </c>
      <c r="L501" s="304">
        <f t="shared" ca="1" si="203"/>
        <v>677.23691864029229</v>
      </c>
      <c r="M501" s="306">
        <f t="shared" ca="1" si="219"/>
        <v>-1.4969588765047221</v>
      </c>
      <c r="N501" s="304">
        <f t="shared" ca="1" si="220"/>
        <v>-85.769425728365988</v>
      </c>
      <c r="P501" s="310">
        <f t="shared" ca="1" si="221"/>
        <v>23</v>
      </c>
      <c r="Q501" s="304">
        <f t="shared" ca="1" si="222"/>
        <v>0</v>
      </c>
      <c r="R501" s="306">
        <f t="shared" ca="1" si="223"/>
        <v>0</v>
      </c>
      <c r="S501" s="307">
        <f t="shared" ca="1" si="224"/>
        <v>5.0810000000000022</v>
      </c>
      <c r="T501" s="304">
        <f t="shared" ca="1" si="204"/>
        <v>49.844610000000024</v>
      </c>
      <c r="U501" s="311">
        <f t="shared" ca="1" si="205"/>
        <v>0</v>
      </c>
      <c r="V501" s="306">
        <f t="shared" ca="1" si="206"/>
        <v>1.2257388085235186</v>
      </c>
      <c r="W501" s="304">
        <f t="shared" ca="1" si="207"/>
        <v>43.831586219158595</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1.1567306703984617</v>
      </c>
      <c r="AH501" s="304">
        <f t="shared" ca="1" si="231"/>
        <v>-8.6265390834943272</v>
      </c>
    </row>
    <row r="502" spans="1:34" x14ac:dyDescent="0.2">
      <c r="A502" s="347">
        <f t="shared" ca="1" si="209"/>
        <v>1E-4</v>
      </c>
      <c r="B502" s="304">
        <f t="shared" ca="1" si="210"/>
        <v>30.510300000000143</v>
      </c>
      <c r="D502" s="306">
        <f t="shared" ca="1" si="211"/>
        <v>-0.63638507510659448</v>
      </c>
      <c r="E502" s="307">
        <f t="shared" ca="1" si="212"/>
        <v>-1.2069383450941338</v>
      </c>
      <c r="F502" s="304">
        <f t="shared" ca="1" si="213"/>
        <v>1.3644361958981417</v>
      </c>
      <c r="G502" s="306">
        <f t="shared" ca="1" si="214"/>
        <v>7.9610697267484882</v>
      </c>
      <c r="H502" s="307">
        <f t="shared" ca="1" si="215"/>
        <v>-107.62382819947258</v>
      </c>
      <c r="I502" s="304">
        <f t="shared" ca="1" si="216"/>
        <v>107.91787167797436</v>
      </c>
      <c r="J502" s="306">
        <f t="shared" ca="1" si="217"/>
        <v>677.21007955475034</v>
      </c>
      <c r="K502" s="307">
        <f t="shared" ca="1" si="218"/>
        <v>-6.0400342106418794</v>
      </c>
      <c r="L502" s="304">
        <f t="shared" ca="1" si="203"/>
        <v>677.2370145405647</v>
      </c>
      <c r="M502" s="306">
        <f t="shared" ca="1" si="219"/>
        <v>-1.4969595470955805</v>
      </c>
      <c r="N502" s="304">
        <f t="shared" ca="1" si="220"/>
        <v>-85.769464150391954</v>
      </c>
      <c r="P502" s="310">
        <f t="shared" ca="1" si="221"/>
        <v>23</v>
      </c>
      <c r="Q502" s="304">
        <f t="shared" ca="1" si="222"/>
        <v>0</v>
      </c>
      <c r="R502" s="306">
        <f t="shared" ca="1" si="223"/>
        <v>0</v>
      </c>
      <c r="S502" s="307">
        <f t="shared" ca="1" si="224"/>
        <v>5.0810000000000022</v>
      </c>
      <c r="T502" s="304">
        <f t="shared" ca="1" si="204"/>
        <v>49.844610000000024</v>
      </c>
      <c r="U502" s="311">
        <f t="shared" ca="1" si="205"/>
        <v>0</v>
      </c>
      <c r="V502" s="306">
        <f t="shared" ca="1" si="206"/>
        <v>1.2257401277106381</v>
      </c>
      <c r="W502" s="304">
        <f t="shared" ca="1" si="207"/>
        <v>43.831727353272164</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1.1567033785094889</v>
      </c>
      <c r="AH502" s="304">
        <f t="shared" ca="1" si="231"/>
        <v>-8.6265668606885608</v>
      </c>
    </row>
    <row r="503" spans="1:34" x14ac:dyDescent="0.2">
      <c r="A503" s="347">
        <f t="shared" ca="1" si="209"/>
        <v>1E-4</v>
      </c>
      <c r="B503" s="304">
        <f t="shared" ca="1" si="210"/>
        <v>30.510400000000143</v>
      </c>
      <c r="D503" s="306">
        <f t="shared" ca="1" si="211"/>
        <v>-0.63638135506113536</v>
      </c>
      <c r="E503" s="307">
        <f t="shared" ca="1" si="212"/>
        <v>-1.206910217187577</v>
      </c>
      <c r="F503" s="304">
        <f t="shared" ca="1" si="213"/>
        <v>1.3644095797894453</v>
      </c>
      <c r="G503" s="306">
        <f t="shared" ca="1" si="214"/>
        <v>7.9610060886129821</v>
      </c>
      <c r="H503" s="307">
        <f t="shared" ca="1" si="215"/>
        <v>-107.6239488904943</v>
      </c>
      <c r="I503" s="304">
        <f t="shared" ca="1" si="216"/>
        <v>107.91798734560733</v>
      </c>
      <c r="J503" s="306">
        <f t="shared" ca="1" si="217"/>
        <v>677.21007955475034</v>
      </c>
      <c r="K503" s="307">
        <f t="shared" ca="1" si="218"/>
        <v>-6.0507965994963779</v>
      </c>
      <c r="L503" s="304">
        <f t="shared" ca="1" si="203"/>
        <v>677.23711061196263</v>
      </c>
      <c r="M503" s="306">
        <f t="shared" ca="1" si="219"/>
        <v>-1.4969602176796408</v>
      </c>
      <c r="N503" s="304">
        <f t="shared" ca="1" si="220"/>
        <v>-85.769502572028415</v>
      </c>
      <c r="P503" s="310">
        <f t="shared" ca="1" si="221"/>
        <v>23</v>
      </c>
      <c r="Q503" s="304">
        <f t="shared" ca="1" si="222"/>
        <v>0</v>
      </c>
      <c r="R503" s="306">
        <f t="shared" ca="1" si="223"/>
        <v>0</v>
      </c>
      <c r="S503" s="307">
        <f t="shared" ca="1" si="224"/>
        <v>5.0810000000000022</v>
      </c>
      <c r="T503" s="304">
        <f t="shared" ca="1" si="204"/>
        <v>49.844610000000024</v>
      </c>
      <c r="U503" s="311">
        <f t="shared" ca="1" si="205"/>
        <v>0</v>
      </c>
      <c r="V503" s="306">
        <f t="shared" ca="1" si="206"/>
        <v>1.2257414469006573</v>
      </c>
      <c r="W503" s="304">
        <f t="shared" ca="1" si="207"/>
        <v>43.831868485575455</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1.1566760869674937</v>
      </c>
      <c r="AH503" s="304">
        <f t="shared" ca="1" si="231"/>
        <v>-8.6265946375264999</v>
      </c>
    </row>
    <row r="504" spans="1:34" x14ac:dyDescent="0.2">
      <c r="A504" s="347">
        <f t="shared" ca="1" si="209"/>
        <v>1E-4</v>
      </c>
      <c r="B504" s="304">
        <f t="shared" ca="1" si="210"/>
        <v>30.510500000000143</v>
      </c>
      <c r="D504" s="306">
        <f t="shared" ca="1" si="211"/>
        <v>-0.6363776350104402</v>
      </c>
      <c r="E504" s="307">
        <f t="shared" ca="1" si="212"/>
        <v>-1.2068820896417787</v>
      </c>
      <c r="F504" s="304">
        <f t="shared" ca="1" si="213"/>
        <v>1.3643829640682221</v>
      </c>
      <c r="G504" s="306">
        <f t="shared" ca="1" si="214"/>
        <v>7.9609424508494815</v>
      </c>
      <c r="H504" s="307">
        <f t="shared" ca="1" si="215"/>
        <v>-107.62406957870327</v>
      </c>
      <c r="I504" s="304">
        <f t="shared" ca="1" si="216"/>
        <v>107.91810301051117</v>
      </c>
      <c r="J504" s="306">
        <f t="shared" ca="1" si="217"/>
        <v>677.21007955475034</v>
      </c>
      <c r="K504" s="307">
        <f t="shared" ca="1" si="218"/>
        <v>-6.0615590004198374</v>
      </c>
      <c r="L504" s="304">
        <f t="shared" ca="1" si="203"/>
        <v>677.23720685448677</v>
      </c>
      <c r="M504" s="306">
        <f t="shared" ca="1" si="219"/>
        <v>-1.4969608882569034</v>
      </c>
      <c r="N504" s="304">
        <f t="shared" ca="1" si="220"/>
        <v>-85.769540993275399</v>
      </c>
      <c r="P504" s="310">
        <f t="shared" ca="1" si="221"/>
        <v>23</v>
      </c>
      <c r="Q504" s="304">
        <f t="shared" ca="1" si="222"/>
        <v>0</v>
      </c>
      <c r="R504" s="306">
        <f t="shared" ca="1" si="223"/>
        <v>0</v>
      </c>
      <c r="S504" s="307">
        <f t="shared" ca="1" si="224"/>
        <v>5.0810000000000022</v>
      </c>
      <c r="T504" s="304">
        <f t="shared" ca="1" si="204"/>
        <v>49.844610000000024</v>
      </c>
      <c r="U504" s="311">
        <f t="shared" ca="1" si="205"/>
        <v>0</v>
      </c>
      <c r="V504" s="306">
        <f t="shared" ca="1" si="206"/>
        <v>1.2257427660935765</v>
      </c>
      <c r="W504" s="304">
        <f t="shared" ca="1" si="207"/>
        <v>43.832009616068476</v>
      </c>
      <c r="Y504" s="314" t="str">
        <f t="shared" ca="1" si="225"/>
        <v/>
      </c>
      <c r="Z504" s="315" t="str">
        <f t="shared" ca="1" si="226"/>
        <v/>
      </c>
      <c r="AA504" s="316" t="str">
        <f t="shared" ca="1" si="227"/>
        <v/>
      </c>
      <c r="AC504" s="310" t="e">
        <f t="shared" ca="1" si="228"/>
        <v>#N/A</v>
      </c>
      <c r="AD504" s="323" t="e">
        <f t="shared" ca="1" si="229"/>
        <v>#N/A</v>
      </c>
      <c r="AE504" s="324" t="e">
        <f t="shared" ca="1" si="208"/>
        <v>#N/A</v>
      </c>
      <c r="AG504" s="306">
        <f t="shared" ca="1" si="230"/>
        <v>1.1566487957724618</v>
      </c>
      <c r="AH504" s="304">
        <f t="shared" ca="1" si="231"/>
        <v>-8.6266224140081551</v>
      </c>
    </row>
    <row r="505" spans="1:34" x14ac:dyDescent="0.2">
      <c r="A505" s="347">
        <f t="shared" ca="1" si="209"/>
        <v>1E-4</v>
      </c>
      <c r="B505" s="304">
        <f t="shared" ca="1" si="210"/>
        <v>30.510600000000142</v>
      </c>
      <c r="D505" s="306">
        <f t="shared" ca="1" si="211"/>
        <v>-0.63637391495450635</v>
      </c>
      <c r="E505" s="307">
        <f t="shared" ca="1" si="212"/>
        <v>-1.2068539624567389</v>
      </c>
      <c r="F505" s="304">
        <f t="shared" ca="1" si="213"/>
        <v>1.364356348734471</v>
      </c>
      <c r="G505" s="306">
        <f t="shared" ca="1" si="214"/>
        <v>7.9608788134579864</v>
      </c>
      <c r="H505" s="307">
        <f t="shared" ca="1" si="215"/>
        <v>-107.62419026409951</v>
      </c>
      <c r="I505" s="304">
        <f t="shared" ca="1" si="216"/>
        <v>107.91821867268592</v>
      </c>
      <c r="J505" s="306">
        <f t="shared" ca="1" si="217"/>
        <v>677.21007955475034</v>
      </c>
      <c r="K505" s="307">
        <f t="shared" ca="1" si="218"/>
        <v>-6.0723214134119772</v>
      </c>
      <c r="L505" s="304">
        <f t="shared" ca="1" si="203"/>
        <v>677.23730326813734</v>
      </c>
      <c r="M505" s="306">
        <f t="shared" ca="1" si="219"/>
        <v>-1.4969615588273681</v>
      </c>
      <c r="N505" s="304">
        <f t="shared" ca="1" si="220"/>
        <v>-85.769579414132892</v>
      </c>
      <c r="P505" s="310">
        <f t="shared" ca="1" si="221"/>
        <v>23</v>
      </c>
      <c r="Q505" s="304">
        <f t="shared" ca="1" si="222"/>
        <v>0</v>
      </c>
      <c r="R505" s="306">
        <f t="shared" ca="1" si="223"/>
        <v>0</v>
      </c>
      <c r="S505" s="307">
        <f t="shared" ca="1" si="224"/>
        <v>5.0810000000000022</v>
      </c>
      <c r="T505" s="304">
        <f t="shared" ca="1" si="204"/>
        <v>49.844610000000024</v>
      </c>
      <c r="U505" s="311">
        <f t="shared" ca="1" si="205"/>
        <v>0</v>
      </c>
      <c r="V505" s="306">
        <f t="shared" ca="1" si="206"/>
        <v>1.225744085289395</v>
      </c>
      <c r="W505" s="304">
        <f t="shared" ca="1" si="207"/>
        <v>43.832150744751225</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1.1566215049243933</v>
      </c>
      <c r="AH505" s="304">
        <f t="shared" ca="1" si="231"/>
        <v>-8.6266501901335282</v>
      </c>
    </row>
    <row r="506" spans="1:34" x14ac:dyDescent="0.2">
      <c r="A506" s="347">
        <f t="shared" ca="1" si="209"/>
        <v>1E-4</v>
      </c>
      <c r="B506" s="304">
        <f t="shared" ca="1" si="210"/>
        <v>30.510700000000142</v>
      </c>
      <c r="D506" s="306">
        <f t="shared" ca="1" si="211"/>
        <v>-0.63637019489333724</v>
      </c>
      <c r="E506" s="307">
        <f t="shared" ca="1" si="212"/>
        <v>-1.2068258356324577</v>
      </c>
      <c r="F506" s="304">
        <f t="shared" ca="1" si="213"/>
        <v>1.3643297337881939</v>
      </c>
      <c r="G506" s="306">
        <f t="shared" ca="1" si="214"/>
        <v>7.9608151764384969</v>
      </c>
      <c r="H506" s="307">
        <f t="shared" ca="1" si="215"/>
        <v>-107.62431094668307</v>
      </c>
      <c r="I506" s="304">
        <f t="shared" ca="1" si="216"/>
        <v>107.91833433213162</v>
      </c>
      <c r="J506" s="306">
        <f t="shared" ca="1" si="217"/>
        <v>677.21007955475034</v>
      </c>
      <c r="K506" s="307">
        <f t="shared" ca="1" si="218"/>
        <v>-6.0830838384725165</v>
      </c>
      <c r="L506" s="304">
        <f t="shared" ca="1" si="203"/>
        <v>677.23739985291502</v>
      </c>
      <c r="M506" s="306">
        <f t="shared" ca="1" si="219"/>
        <v>-1.4969622293910352</v>
      </c>
      <c r="N506" s="304">
        <f t="shared" ca="1" si="220"/>
        <v>-85.769617834600908</v>
      </c>
      <c r="P506" s="310">
        <f t="shared" ca="1" si="221"/>
        <v>23</v>
      </c>
      <c r="Q506" s="304">
        <f t="shared" ca="1" si="222"/>
        <v>0</v>
      </c>
      <c r="R506" s="306">
        <f t="shared" ca="1" si="223"/>
        <v>0</v>
      </c>
      <c r="S506" s="307">
        <f t="shared" ca="1" si="224"/>
        <v>5.0810000000000022</v>
      </c>
      <c r="T506" s="304">
        <f t="shared" ca="1" si="204"/>
        <v>49.844610000000024</v>
      </c>
      <c r="U506" s="311">
        <f t="shared" ca="1" si="205"/>
        <v>0</v>
      </c>
      <c r="V506" s="306">
        <f t="shared" ca="1" si="206"/>
        <v>1.2257454044881126</v>
      </c>
      <c r="W506" s="304">
        <f t="shared" ca="1" si="207"/>
        <v>43.832291871623696</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1.1565942144232899</v>
      </c>
      <c r="AH506" s="304">
        <f t="shared" ca="1" si="231"/>
        <v>-8.6266779659026191</v>
      </c>
    </row>
    <row r="507" spans="1:34" x14ac:dyDescent="0.2">
      <c r="A507" s="347">
        <f t="shared" ca="1" si="209"/>
        <v>1E-4</v>
      </c>
      <c r="B507" s="304">
        <f t="shared" ca="1" si="210"/>
        <v>30.510800000000142</v>
      </c>
      <c r="D507" s="306">
        <f t="shared" ca="1" si="211"/>
        <v>-0.63636647482693187</v>
      </c>
      <c r="E507" s="307">
        <f t="shared" ca="1" si="212"/>
        <v>-1.206797709168935</v>
      </c>
      <c r="F507" s="304">
        <f t="shared" ca="1" si="213"/>
        <v>1.3643031192293908</v>
      </c>
      <c r="G507" s="306">
        <f t="shared" ca="1" si="214"/>
        <v>7.9607515397910138</v>
      </c>
      <c r="H507" s="307">
        <f t="shared" ca="1" si="215"/>
        <v>-107.62443162645398</v>
      </c>
      <c r="I507" s="304">
        <f t="shared" ca="1" si="216"/>
        <v>107.91844998884831</v>
      </c>
      <c r="J507" s="306">
        <f t="shared" ca="1" si="217"/>
        <v>677.21007955475034</v>
      </c>
      <c r="K507" s="307">
        <f t="shared" ca="1" si="218"/>
        <v>-6.0938462756011731</v>
      </c>
      <c r="L507" s="304">
        <f t="shared" ca="1" si="203"/>
        <v>677.23749660882027</v>
      </c>
      <c r="M507" s="306">
        <f t="shared" ca="1" si="219"/>
        <v>-1.4969628999479045</v>
      </c>
      <c r="N507" s="304">
        <f t="shared" ca="1" si="220"/>
        <v>-85.769656254679447</v>
      </c>
      <c r="P507" s="310">
        <f t="shared" ca="1" si="221"/>
        <v>23</v>
      </c>
      <c r="Q507" s="304">
        <f t="shared" ca="1" si="222"/>
        <v>0</v>
      </c>
      <c r="R507" s="306">
        <f t="shared" ca="1" si="223"/>
        <v>0</v>
      </c>
      <c r="S507" s="307">
        <f t="shared" ca="1" si="224"/>
        <v>5.0810000000000022</v>
      </c>
      <c r="T507" s="304">
        <f t="shared" ca="1" si="204"/>
        <v>49.844610000000024</v>
      </c>
      <c r="U507" s="311">
        <f t="shared" ca="1" si="205"/>
        <v>0</v>
      </c>
      <c r="V507" s="306">
        <f t="shared" ca="1" si="206"/>
        <v>1.2257467236897301</v>
      </c>
      <c r="W507" s="304">
        <f t="shared" ca="1" si="207"/>
        <v>43.832432996685952</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1.1565669242691516</v>
      </c>
      <c r="AH507" s="304">
        <f t="shared" ca="1" si="231"/>
        <v>-8.6267057413154262</v>
      </c>
    </row>
    <row r="508" spans="1:34" x14ac:dyDescent="0.2">
      <c r="A508" s="347">
        <f t="shared" ca="1" si="209"/>
        <v>1E-4</v>
      </c>
      <c r="B508" s="304">
        <f t="shared" ca="1" si="210"/>
        <v>30.510900000000142</v>
      </c>
      <c r="D508" s="306">
        <f t="shared" ca="1" si="211"/>
        <v>-0.63636275475529258</v>
      </c>
      <c r="E508" s="307">
        <f t="shared" ca="1" si="212"/>
        <v>-1.2067695830661638</v>
      </c>
      <c r="F508" s="304">
        <f t="shared" ca="1" si="213"/>
        <v>1.3642765050580572</v>
      </c>
      <c r="G508" s="306">
        <f t="shared" ca="1" si="214"/>
        <v>7.960687903515538</v>
      </c>
      <c r="H508" s="307">
        <f t="shared" ca="1" si="215"/>
        <v>-107.62455230341229</v>
      </c>
      <c r="I508" s="304">
        <f t="shared" ca="1" si="216"/>
        <v>107.91856564283601</v>
      </c>
      <c r="J508" s="306">
        <f t="shared" ca="1" si="217"/>
        <v>677.21007955475034</v>
      </c>
      <c r="K508" s="307">
        <f t="shared" ca="1" si="218"/>
        <v>-6.1046087247976661</v>
      </c>
      <c r="L508" s="304">
        <f t="shared" ca="1" si="203"/>
        <v>677.23759353585365</v>
      </c>
      <c r="M508" s="306">
        <f t="shared" ca="1" si="219"/>
        <v>-1.4969635704979765</v>
      </c>
      <c r="N508" s="304">
        <f t="shared" ca="1" si="220"/>
        <v>-85.769694674368523</v>
      </c>
      <c r="P508" s="310">
        <f t="shared" ca="1" si="221"/>
        <v>23</v>
      </c>
      <c r="Q508" s="304">
        <f t="shared" ca="1" si="222"/>
        <v>0</v>
      </c>
      <c r="R508" s="306">
        <f t="shared" ca="1" si="223"/>
        <v>0</v>
      </c>
      <c r="S508" s="307">
        <f t="shared" ca="1" si="224"/>
        <v>5.0810000000000022</v>
      </c>
      <c r="T508" s="304">
        <f t="shared" ca="1" si="204"/>
        <v>49.844610000000024</v>
      </c>
      <c r="U508" s="311">
        <f t="shared" ca="1" si="205"/>
        <v>0</v>
      </c>
      <c r="V508" s="306">
        <f t="shared" ca="1" si="206"/>
        <v>1.2257480428942467</v>
      </c>
      <c r="W508" s="304">
        <f t="shared" ca="1" si="207"/>
        <v>43.832574119937959</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1.1565396344619678</v>
      </c>
      <c r="AH508" s="304">
        <f t="shared" ca="1" si="231"/>
        <v>-8.6267335163719601</v>
      </c>
    </row>
    <row r="509" spans="1:34" x14ac:dyDescent="0.2">
      <c r="A509" s="347">
        <f t="shared" ca="1" si="209"/>
        <v>1E-4</v>
      </c>
      <c r="B509" s="304">
        <f t="shared" ca="1" si="210"/>
        <v>30.511000000000141</v>
      </c>
      <c r="D509" s="306">
        <f t="shared" ca="1" si="211"/>
        <v>-0.63635903467841848</v>
      </c>
      <c r="E509" s="307">
        <f t="shared" ca="1" si="212"/>
        <v>-1.2067414573241404</v>
      </c>
      <c r="F509" s="304">
        <f t="shared" ca="1" si="213"/>
        <v>1.3642498912741898</v>
      </c>
      <c r="G509" s="306">
        <f t="shared" ca="1" si="214"/>
        <v>7.9606242676120704</v>
      </c>
      <c r="H509" s="307">
        <f t="shared" ca="1" si="215"/>
        <v>-107.62467297755802</v>
      </c>
      <c r="I509" s="304">
        <f t="shared" ca="1" si="216"/>
        <v>107.91868129409477</v>
      </c>
      <c r="J509" s="306">
        <f t="shared" ca="1" si="217"/>
        <v>677.21007955475034</v>
      </c>
      <c r="K509" s="307">
        <f t="shared" ca="1" si="218"/>
        <v>-6.115371186061715</v>
      </c>
      <c r="L509" s="304">
        <f t="shared" ca="1" si="203"/>
        <v>677.23769063401562</v>
      </c>
      <c r="M509" s="306">
        <f t="shared" ca="1" si="219"/>
        <v>-1.4969642410412509</v>
      </c>
      <c r="N509" s="304">
        <f t="shared" ca="1" si="220"/>
        <v>-85.769733093668137</v>
      </c>
      <c r="P509" s="310">
        <f t="shared" ca="1" si="221"/>
        <v>23</v>
      </c>
      <c r="Q509" s="304">
        <f t="shared" ca="1" si="222"/>
        <v>0</v>
      </c>
      <c r="R509" s="306">
        <f t="shared" ca="1" si="223"/>
        <v>0</v>
      </c>
      <c r="S509" s="307">
        <f t="shared" ca="1" si="224"/>
        <v>5.0810000000000022</v>
      </c>
      <c r="T509" s="304">
        <f t="shared" ca="1" si="204"/>
        <v>49.844610000000024</v>
      </c>
      <c r="U509" s="311">
        <f t="shared" ca="1" si="205"/>
        <v>0</v>
      </c>
      <c r="V509" s="306">
        <f t="shared" ca="1" si="206"/>
        <v>1.2257493621016629</v>
      </c>
      <c r="W509" s="304">
        <f t="shared" ca="1" si="207"/>
        <v>43.832715241379766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1.1565123450017403</v>
      </c>
      <c r="AH509" s="304">
        <f t="shared" ca="1" si="231"/>
        <v>-8.6267612910722189</v>
      </c>
    </row>
    <row r="510" spans="1:34" x14ac:dyDescent="0.2">
      <c r="A510" s="347">
        <f t="shared" ca="1" si="209"/>
        <v>1E-4</v>
      </c>
      <c r="B510" s="304">
        <f t="shared" ca="1" si="210"/>
        <v>30.511100000000141</v>
      </c>
      <c r="D510" s="306">
        <f t="shared" ca="1" si="211"/>
        <v>-0.63635531459631112</v>
      </c>
      <c r="E510" s="307">
        <f t="shared" ca="1" si="212"/>
        <v>-1.2067133319428649</v>
      </c>
      <c r="F510" s="304">
        <f t="shared" ca="1" si="213"/>
        <v>1.3642232778777896</v>
      </c>
      <c r="G510" s="306">
        <f t="shared" ca="1" si="214"/>
        <v>7.960560632080611</v>
      </c>
      <c r="H510" s="307">
        <f t="shared" ca="1" si="215"/>
        <v>-107.62479364889121</v>
      </c>
      <c r="I510" s="304">
        <f t="shared" ca="1" si="216"/>
        <v>107.91879694262462</v>
      </c>
      <c r="J510" s="306">
        <f t="shared" ca="1" si="217"/>
        <v>677.21007955475034</v>
      </c>
      <c r="K510" s="307">
        <f t="shared" ca="1" si="218"/>
        <v>-6.1261336593930373</v>
      </c>
      <c r="L510" s="304">
        <f t="shared" ca="1" si="203"/>
        <v>677.23778790330653</v>
      </c>
      <c r="M510" s="306">
        <f t="shared" ca="1" si="219"/>
        <v>-1.4969649115777282</v>
      </c>
      <c r="N510" s="304">
        <f t="shared" ca="1" si="220"/>
        <v>-85.769771512578288</v>
      </c>
      <c r="P510" s="310">
        <f t="shared" ca="1" si="221"/>
        <v>23</v>
      </c>
      <c r="Q510" s="304">
        <f t="shared" ca="1" si="222"/>
        <v>0</v>
      </c>
      <c r="R510" s="306">
        <f t="shared" ca="1" si="223"/>
        <v>0</v>
      </c>
      <c r="S510" s="307">
        <f t="shared" ca="1" si="224"/>
        <v>5.0810000000000022</v>
      </c>
      <c r="T510" s="304">
        <f t="shared" ca="1" si="204"/>
        <v>49.844610000000024</v>
      </c>
      <c r="U510" s="311">
        <f t="shared" ca="1" si="205"/>
        <v>0</v>
      </c>
      <c r="V510" s="306">
        <f t="shared" ca="1" si="206"/>
        <v>1.2257506813119783</v>
      </c>
      <c r="W510" s="304">
        <f t="shared" ca="1" si="207"/>
        <v>43.832856361011387</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1.1564850558884689</v>
      </c>
      <c r="AH510" s="304">
        <f t="shared" ca="1" si="231"/>
        <v>-8.6267890654162063</v>
      </c>
    </row>
    <row r="511" spans="1:34" x14ac:dyDescent="0.2">
      <c r="A511" s="347">
        <f t="shared" ca="1" si="209"/>
        <v>1E-4</v>
      </c>
      <c r="B511" s="304">
        <f t="shared" ca="1" si="210"/>
        <v>30.511200000000141</v>
      </c>
      <c r="D511" s="306">
        <f t="shared" ca="1" si="211"/>
        <v>-0.63635159450897039</v>
      </c>
      <c r="E511" s="307">
        <f t="shared" ca="1" si="212"/>
        <v>-1.2066852069223284</v>
      </c>
      <c r="F511" s="304">
        <f t="shared" ca="1" si="213"/>
        <v>1.3641966648688493</v>
      </c>
      <c r="G511" s="306">
        <f t="shared" ca="1" si="214"/>
        <v>7.9604969969211599</v>
      </c>
      <c r="H511" s="307">
        <f t="shared" ca="1" si="215"/>
        <v>-107.62491431741191</v>
      </c>
      <c r="I511" s="304">
        <f t="shared" ca="1" si="216"/>
        <v>107.9189125884256</v>
      </c>
      <c r="J511" s="306">
        <f t="shared" ca="1" si="217"/>
        <v>677.21007955475034</v>
      </c>
      <c r="K511" s="307">
        <f t="shared" ca="1" si="218"/>
        <v>-6.1368961447913524</v>
      </c>
      <c r="L511" s="304">
        <f t="shared" ca="1" si="203"/>
        <v>677.23788534372704</v>
      </c>
      <c r="M511" s="306">
        <f t="shared" ca="1" si="219"/>
        <v>-1.4969655821074082</v>
      </c>
      <c r="N511" s="304">
        <f t="shared" ca="1" si="220"/>
        <v>-85.76980993109899</v>
      </c>
      <c r="P511" s="310">
        <f t="shared" ca="1" si="221"/>
        <v>23</v>
      </c>
      <c r="Q511" s="304">
        <f t="shared" ca="1" si="222"/>
        <v>0</v>
      </c>
      <c r="R511" s="306">
        <f t="shared" ca="1" si="223"/>
        <v>0</v>
      </c>
      <c r="S511" s="307">
        <f t="shared" ca="1" si="224"/>
        <v>5.0810000000000022</v>
      </c>
      <c r="T511" s="304">
        <f t="shared" ca="1" si="204"/>
        <v>49.844610000000024</v>
      </c>
      <c r="U511" s="311">
        <f t="shared" ca="1" si="205"/>
        <v>0</v>
      </c>
      <c r="V511" s="306">
        <f t="shared" ca="1" si="206"/>
        <v>1.2257520005251932</v>
      </c>
      <c r="W511" s="304">
        <f t="shared" ca="1" si="207"/>
        <v>43.832997478832809</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1.1564577671221414</v>
      </c>
      <c r="AH511" s="304">
        <f t="shared" ca="1" si="231"/>
        <v>-8.6268168394039293</v>
      </c>
    </row>
    <row r="512" spans="1:34" x14ac:dyDescent="0.2">
      <c r="A512" s="347">
        <f t="shared" ca="1" si="209"/>
        <v>1E-4</v>
      </c>
      <c r="B512" s="304">
        <f t="shared" ca="1" si="210"/>
        <v>30.511300000000141</v>
      </c>
      <c r="D512" s="306">
        <f t="shared" ca="1" si="211"/>
        <v>-0.63634787441639717</v>
      </c>
      <c r="E512" s="307">
        <f t="shared" ca="1" si="212"/>
        <v>-1.2066570822625362</v>
      </c>
      <c r="F512" s="304">
        <f t="shared" ca="1" si="213"/>
        <v>1.3641700522473743</v>
      </c>
      <c r="G512" s="306">
        <f t="shared" ca="1" si="214"/>
        <v>7.9604333621337187</v>
      </c>
      <c r="H512" s="307">
        <f t="shared" ca="1" si="215"/>
        <v>-107.62503498312013</v>
      </c>
      <c r="I512" s="304">
        <f t="shared" ca="1" si="216"/>
        <v>107.91902823149772</v>
      </c>
      <c r="J512" s="306">
        <f t="shared" ca="1" si="217"/>
        <v>677.21007955475034</v>
      </c>
      <c r="K512" s="307">
        <f t="shared" ca="1" si="218"/>
        <v>-6.1476586422563786</v>
      </c>
      <c r="L512" s="304">
        <f t="shared" ca="1" si="203"/>
        <v>677.23798295527763</v>
      </c>
      <c r="M512" s="306">
        <f t="shared" ca="1" si="219"/>
        <v>-1.4969662526302909</v>
      </c>
      <c r="N512" s="304">
        <f t="shared" ca="1" si="220"/>
        <v>-85.769848349230244</v>
      </c>
      <c r="P512" s="310">
        <f t="shared" ca="1" si="221"/>
        <v>23</v>
      </c>
      <c r="Q512" s="304">
        <f t="shared" ca="1" si="222"/>
        <v>0</v>
      </c>
      <c r="R512" s="306">
        <f t="shared" ca="1" si="223"/>
        <v>0</v>
      </c>
      <c r="S512" s="307">
        <f t="shared" ca="1" si="224"/>
        <v>5.0810000000000022</v>
      </c>
      <c r="T512" s="304">
        <f t="shared" ca="1" si="204"/>
        <v>49.844610000000024</v>
      </c>
      <c r="U512" s="311">
        <f t="shared" ca="1" si="205"/>
        <v>0</v>
      </c>
      <c r="V512" s="306">
        <f t="shared" ca="1" si="206"/>
        <v>1.2257533197413075</v>
      </c>
      <c r="W512" s="304">
        <f t="shared" ca="1" si="207"/>
        <v>43.833138594844073</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1.1564304787027666</v>
      </c>
      <c r="AH512" s="304">
        <f t="shared" ca="1" si="231"/>
        <v>-8.6268446130353844</v>
      </c>
    </row>
    <row r="513" spans="1:34" x14ac:dyDescent="0.2">
      <c r="A513" s="347">
        <f t="shared" ca="1" si="209"/>
        <v>1E-4</v>
      </c>
      <c r="B513" s="304">
        <f t="shared" ca="1" si="210"/>
        <v>30.51140000000014</v>
      </c>
      <c r="D513" s="306">
        <f t="shared" ca="1" si="211"/>
        <v>-0.6363441543185937</v>
      </c>
      <c r="E513" s="307">
        <f t="shared" ca="1" si="212"/>
        <v>-1.2066289579634812</v>
      </c>
      <c r="F513" s="304">
        <f t="shared" ca="1" si="213"/>
        <v>1.3641434400133596</v>
      </c>
      <c r="G513" s="306">
        <f t="shared" ca="1" si="214"/>
        <v>7.9603697277182865</v>
      </c>
      <c r="H513" s="307">
        <f t="shared" ca="1" si="215"/>
        <v>-107.62515564601593</v>
      </c>
      <c r="I513" s="304">
        <f t="shared" ca="1" si="216"/>
        <v>107.91914387184106</v>
      </c>
      <c r="J513" s="306">
        <f t="shared" ca="1" si="217"/>
        <v>677.21007955475034</v>
      </c>
      <c r="K513" s="307">
        <f t="shared" ca="1" si="218"/>
        <v>-6.1584211517878353</v>
      </c>
      <c r="L513" s="304">
        <f t="shared" ca="1" si="203"/>
        <v>677.23808073795885</v>
      </c>
      <c r="M513" s="306">
        <f t="shared" ca="1" si="219"/>
        <v>-1.4969669231463767</v>
      </c>
      <c r="N513" s="304">
        <f t="shared" ca="1" si="220"/>
        <v>-85.76988676697205</v>
      </c>
      <c r="P513" s="310">
        <f t="shared" ca="1" si="221"/>
        <v>23</v>
      </c>
      <c r="Q513" s="304">
        <f t="shared" ca="1" si="222"/>
        <v>0</v>
      </c>
      <c r="R513" s="306">
        <f t="shared" ca="1" si="223"/>
        <v>0</v>
      </c>
      <c r="S513" s="307">
        <f t="shared" ca="1" si="224"/>
        <v>5.0810000000000022</v>
      </c>
      <c r="T513" s="304">
        <f t="shared" ca="1" si="204"/>
        <v>49.844610000000024</v>
      </c>
      <c r="U513" s="311">
        <f t="shared" ca="1" si="205"/>
        <v>0</v>
      </c>
      <c r="V513" s="306">
        <f t="shared" ca="1" si="206"/>
        <v>1.2257546389603209</v>
      </c>
      <c r="W513" s="304">
        <f t="shared" ca="1" si="207"/>
        <v>43.833279709045179</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1.1564031906303338</v>
      </c>
      <c r="AH513" s="304">
        <f t="shared" ca="1" si="231"/>
        <v>-8.6268723863105787</v>
      </c>
    </row>
    <row r="514" spans="1:34" x14ac:dyDescent="0.2">
      <c r="A514" s="347">
        <f t="shared" ca="1" si="209"/>
        <v>1E-4</v>
      </c>
      <c r="B514" s="304">
        <f t="shared" ca="1" si="210"/>
        <v>30.51150000000014</v>
      </c>
      <c r="D514" s="306">
        <f t="shared" ca="1" si="211"/>
        <v>-0.63634043421555897</v>
      </c>
      <c r="E514" s="307">
        <f t="shared" ca="1" si="212"/>
        <v>-1.2066008340251617</v>
      </c>
      <c r="F514" s="304">
        <f t="shared" ca="1" si="213"/>
        <v>1.3641168281668039</v>
      </c>
      <c r="G514" s="306">
        <f t="shared" ca="1" si="214"/>
        <v>7.9603060936748653</v>
      </c>
      <c r="H514" s="307">
        <f t="shared" ca="1" si="215"/>
        <v>-107.62527630609932</v>
      </c>
      <c r="I514" s="304">
        <f t="shared" ca="1" si="216"/>
        <v>107.9192595094556</v>
      </c>
      <c r="J514" s="306">
        <f t="shared" ca="1" si="217"/>
        <v>677.21007955475034</v>
      </c>
      <c r="K514" s="307">
        <f t="shared" ca="1" si="218"/>
        <v>-6.169183673385441</v>
      </c>
      <c r="L514" s="304">
        <f t="shared" ca="1" si="203"/>
        <v>677.23817869177105</v>
      </c>
      <c r="M514" s="306">
        <f t="shared" ca="1" si="219"/>
        <v>-1.4969675936556657</v>
      </c>
      <c r="N514" s="304">
        <f t="shared" ca="1" si="220"/>
        <v>-85.769925184324435</v>
      </c>
      <c r="P514" s="310">
        <f t="shared" ca="1" si="221"/>
        <v>23</v>
      </c>
      <c r="Q514" s="304">
        <f t="shared" ca="1" si="222"/>
        <v>0</v>
      </c>
      <c r="R514" s="306">
        <f t="shared" ca="1" si="223"/>
        <v>0</v>
      </c>
      <c r="S514" s="307">
        <f t="shared" ca="1" si="224"/>
        <v>5.0810000000000022</v>
      </c>
      <c r="T514" s="304">
        <f t="shared" ca="1" si="204"/>
        <v>49.844610000000024</v>
      </c>
      <c r="U514" s="311">
        <f t="shared" ca="1" si="205"/>
        <v>0</v>
      </c>
      <c r="V514" s="306">
        <f t="shared" ca="1" si="206"/>
        <v>1.2257559581822335</v>
      </c>
      <c r="W514" s="304">
        <f t="shared" ca="1" si="207"/>
        <v>43.833420821436128</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1.1563759029048448</v>
      </c>
      <c r="AH514" s="304">
        <f t="shared" ca="1" si="231"/>
        <v>-8.626900159229514</v>
      </c>
    </row>
    <row r="515" spans="1:34" x14ac:dyDescent="0.2">
      <c r="A515" s="347">
        <f t="shared" ca="1" si="209"/>
        <v>1E-4</v>
      </c>
      <c r="B515" s="304">
        <f t="shared" ca="1" si="210"/>
        <v>30.51160000000014</v>
      </c>
      <c r="D515" s="306">
        <f t="shared" ca="1" si="211"/>
        <v>-0.63633671410729264</v>
      </c>
      <c r="E515" s="307">
        <f t="shared" ca="1" si="212"/>
        <v>-1.2065727104475759</v>
      </c>
      <c r="F515" s="304">
        <f t="shared" ca="1" si="213"/>
        <v>1.3640902167077058</v>
      </c>
      <c r="G515" s="306">
        <f t="shared" ca="1" si="214"/>
        <v>7.9602424600034549</v>
      </c>
      <c r="H515" s="307">
        <f t="shared" ca="1" si="215"/>
        <v>-107.62539696337036</v>
      </c>
      <c r="I515" s="304">
        <f t="shared" ca="1" si="216"/>
        <v>107.9193751443414</v>
      </c>
      <c r="J515" s="306">
        <f t="shared" ca="1" si="217"/>
        <v>677.21007955475034</v>
      </c>
      <c r="K515" s="307">
        <f t="shared" ca="1" si="218"/>
        <v>-6.1799462070489142</v>
      </c>
      <c r="L515" s="304">
        <f t="shared" ca="1" si="203"/>
        <v>677.2382768167148</v>
      </c>
      <c r="M515" s="306">
        <f t="shared" ca="1" si="219"/>
        <v>-1.4969682641581576</v>
      </c>
      <c r="N515" s="304">
        <f t="shared" ca="1" si="220"/>
        <v>-85.769963601287373</v>
      </c>
      <c r="P515" s="310">
        <f t="shared" ca="1" si="221"/>
        <v>23</v>
      </c>
      <c r="Q515" s="304">
        <f t="shared" ca="1" si="222"/>
        <v>0</v>
      </c>
      <c r="R515" s="306">
        <f t="shared" ca="1" si="223"/>
        <v>0</v>
      </c>
      <c r="S515" s="307">
        <f t="shared" ca="1" si="224"/>
        <v>5.0810000000000022</v>
      </c>
      <c r="T515" s="304">
        <f t="shared" ca="1" si="204"/>
        <v>49.844610000000024</v>
      </c>
      <c r="U515" s="311">
        <f t="shared" ca="1" si="205"/>
        <v>0</v>
      </c>
      <c r="V515" s="306">
        <f t="shared" ca="1" si="206"/>
        <v>1.2257572774070455</v>
      </c>
      <c r="W515" s="304">
        <f t="shared" ca="1" si="207"/>
        <v>43.833561932016956</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1.1563486155262979</v>
      </c>
      <c r="AH515" s="304">
        <f t="shared" ca="1" si="231"/>
        <v>-8.6269279317921885</v>
      </c>
    </row>
    <row r="516" spans="1:34" x14ac:dyDescent="0.2">
      <c r="A516" s="347">
        <f t="shared" ca="1" si="209"/>
        <v>1E-4</v>
      </c>
      <c r="B516" s="304">
        <f t="shared" ca="1" si="210"/>
        <v>30.51170000000014</v>
      </c>
      <c r="D516" s="306">
        <f t="shared" ca="1" si="211"/>
        <v>-0.63633299399379828</v>
      </c>
      <c r="E516" s="307">
        <f t="shared" ca="1" si="212"/>
        <v>-1.2065445872307201</v>
      </c>
      <c r="F516" s="304">
        <f t="shared" ca="1" si="213"/>
        <v>1.3640636056360642</v>
      </c>
      <c r="G516" s="306">
        <f t="shared" ca="1" si="214"/>
        <v>7.9601788267040554</v>
      </c>
      <c r="H516" s="307">
        <f t="shared" ca="1" si="215"/>
        <v>-107.62551761782909</v>
      </c>
      <c r="I516" s="304">
        <f t="shared" ca="1" si="216"/>
        <v>107.91949077649851</v>
      </c>
      <c r="J516" s="306">
        <f t="shared" ca="1" si="217"/>
        <v>677.21007955475034</v>
      </c>
      <c r="K516" s="307">
        <f t="shared" ca="1" si="218"/>
        <v>-6.1907087527779741</v>
      </c>
      <c r="L516" s="304">
        <f t="shared" ref="L516:L579" ca="1" si="232">SQRT(pos_x^2+pos_z^2)</f>
        <v>677.23837511279066</v>
      </c>
      <c r="M516" s="306">
        <f t="shared" ca="1" si="219"/>
        <v>-1.4969689346538528</v>
      </c>
      <c r="N516" s="304">
        <f t="shared" ca="1" si="220"/>
        <v>-85.77000201786089</v>
      </c>
      <c r="P516" s="310">
        <f t="shared" ca="1" si="221"/>
        <v>23</v>
      </c>
      <c r="Q516" s="304">
        <f t="shared" ca="1" si="222"/>
        <v>0</v>
      </c>
      <c r="R516" s="306">
        <f t="shared" ca="1" si="223"/>
        <v>0</v>
      </c>
      <c r="S516" s="307">
        <f t="shared" ca="1" si="224"/>
        <v>5.0810000000000022</v>
      </c>
      <c r="T516" s="304">
        <f t="shared" ref="T516:T579" ca="1" si="233">m*g</f>
        <v>49.844610000000024</v>
      </c>
      <c r="U516" s="311">
        <f t="shared" ref="U516:U579" ca="1" si="234">IF(pos_xz&lt;L_rampe,Poids*COS(Beta),0)</f>
        <v>0</v>
      </c>
      <c r="V516" s="306">
        <f t="shared" ref="V516:V579" ca="1" si="235">Rho_moyen*(20000-Alt_rampe-pos_z)/(20000+Alt_rampe+pos_z)</f>
        <v>1.2257585966347571</v>
      </c>
      <c r="W516" s="304">
        <f t="shared" ref="W516:W579" ca="1" si="236">1/2*Rho*Sref*Cx*vit_xz^2</f>
        <v>43.833703040787668</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1.1563213284946894</v>
      </c>
      <c r="AH516" s="304">
        <f t="shared" ca="1" si="231"/>
        <v>-8.6269557039986093</v>
      </c>
    </row>
    <row r="517" spans="1:34" x14ac:dyDescent="0.2">
      <c r="A517" s="347">
        <f t="shared" ref="A517:A580" ca="1" si="238">IF(B516+0.01&lt;=T_ini+ROUNDUP(Temps_fin_propu,0), 0.01, IF(K516&gt;0, 0.1, 0.0001))</f>
        <v>1E-4</v>
      </c>
      <c r="B517" s="304">
        <f t="shared" ref="B517:B580" ca="1" si="239">B516+pas</f>
        <v>30.511800000000139</v>
      </c>
      <c r="D517" s="306">
        <f t="shared" ref="D517:D580" ca="1" si="240">IF(AND(L516&lt;L_rampe,Poussee&lt;Poids*SIN(M516)),0,(-W516+Poussee)/m*COS(M516)-U516/m*SIN(M516))</f>
        <v>-0.63632927387507554</v>
      </c>
      <c r="E517" s="307">
        <f t="shared" ref="E517:E580" ca="1" si="241">IF(AND(L516&lt;L_rampe,Poussee&lt;Poids*SIN(M516)),0,(-W516+Poussee)/m*SIN(M516)+U516/m*COS(M516)-Poids/m)</f>
        <v>-1.2065164643745891</v>
      </c>
      <c r="F517" s="304">
        <f t="shared" ref="F517:F580" ca="1" si="242">SQRT(acc_x^2+acc_z^2)</f>
        <v>1.3640369949518745</v>
      </c>
      <c r="G517" s="306">
        <f t="shared" ref="G517:G580" ca="1" si="243">G516+acc_x*pas</f>
        <v>7.9601151937766677</v>
      </c>
      <c r="H517" s="307">
        <f t="shared" ref="H517:H580" ca="1" si="244">H516+acc_z*pas</f>
        <v>-107.62563826947553</v>
      </c>
      <c r="I517" s="304">
        <f t="shared" ref="I517:I580" ca="1" si="245">SQRT(vit_x^2+vit_z^2)</f>
        <v>107.91960640592696</v>
      </c>
      <c r="J517" s="306">
        <f t="shared" ref="J517:J580" ca="1" si="246">J516+0.5*(vit_x+G516)*pas*(K516&gt;=0)</f>
        <v>677.21007955475034</v>
      </c>
      <c r="K517" s="307">
        <f t="shared" ref="K517:K580" ca="1" si="247">K516+0.5*(vit_z+H516)*pas</f>
        <v>-6.2014713105723391</v>
      </c>
      <c r="L517" s="304">
        <f t="shared" ca="1" si="232"/>
        <v>677.23847357999909</v>
      </c>
      <c r="M517" s="306">
        <f t="shared" ref="M517:M580" ca="1" si="248">IF(AND(L516&gt;L_rampe,G517&gt;0),ATAN2(G517,H517),$M$4)</f>
        <v>-1.4969696051427515</v>
      </c>
      <c r="N517" s="304">
        <f t="shared" ref="N517:N580" ca="1" si="249">DEGREES(Beta)</f>
        <v>-85.770040434044986</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5.0810000000000022</v>
      </c>
      <c r="T517" s="304">
        <f t="shared" ca="1" si="233"/>
        <v>49.844610000000024</v>
      </c>
      <c r="U517" s="311">
        <f t="shared" ca="1" si="234"/>
        <v>0</v>
      </c>
      <c r="V517" s="306">
        <f t="shared" ca="1" si="235"/>
        <v>1.2257599158653669</v>
      </c>
      <c r="W517" s="304">
        <f t="shared" ca="1" si="236"/>
        <v>43.83384414774828</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1.1562940418100141</v>
      </c>
      <c r="AH517" s="304">
        <f t="shared" ref="AH517:AH580" ca="1" si="260">IF(AND(L516&lt;L_rampe,Poussee&lt;Poids*SIN(M516)), g*SIN(M516), (-W516+Poussee)/m)</f>
        <v>-8.62698347584878</v>
      </c>
    </row>
    <row r="518" spans="1:34" x14ac:dyDescent="0.2">
      <c r="A518" s="347">
        <f t="shared" ca="1" si="238"/>
        <v>1E-4</v>
      </c>
      <c r="B518" s="304">
        <f t="shared" ca="1" si="239"/>
        <v>30.511900000000139</v>
      </c>
      <c r="D518" s="306">
        <f t="shared" ca="1" si="240"/>
        <v>-0.63632555375112376</v>
      </c>
      <c r="E518" s="307">
        <f t="shared" ca="1" si="241"/>
        <v>-1.2064883418791847</v>
      </c>
      <c r="F518" s="304">
        <f t="shared" ca="1" si="242"/>
        <v>1.3640103846551386</v>
      </c>
      <c r="G518" s="306">
        <f t="shared" ca="1" si="243"/>
        <v>7.9600515612212925</v>
      </c>
      <c r="H518" s="307">
        <f t="shared" ca="1" si="244"/>
        <v>-107.62575891830971</v>
      </c>
      <c r="I518" s="304">
        <f t="shared" ca="1" si="245"/>
        <v>107.91972203262677</v>
      </c>
      <c r="J518" s="306">
        <f t="shared" ca="1" si="246"/>
        <v>677.21007955475034</v>
      </c>
      <c r="K518" s="307">
        <f t="shared" ca="1" si="247"/>
        <v>-6.2122338804317287</v>
      </c>
      <c r="L518" s="304">
        <f t="shared" ca="1" si="232"/>
        <v>677.23857221834055</v>
      </c>
      <c r="M518" s="306">
        <f t="shared" ca="1" si="248"/>
        <v>-1.4969702756248535</v>
      </c>
      <c r="N518" s="304">
        <f t="shared" ca="1" si="249"/>
        <v>-85.770078849839678</v>
      </c>
      <c r="P518" s="310">
        <f t="shared" ca="1" si="250"/>
        <v>23</v>
      </c>
      <c r="Q518" s="304">
        <f t="shared" ca="1" si="251"/>
        <v>0</v>
      </c>
      <c r="R518" s="306">
        <f t="shared" ca="1" si="252"/>
        <v>0</v>
      </c>
      <c r="S518" s="307">
        <f t="shared" ca="1" si="253"/>
        <v>5.0810000000000022</v>
      </c>
      <c r="T518" s="304">
        <f t="shared" ca="1" si="233"/>
        <v>49.844610000000024</v>
      </c>
      <c r="U518" s="311">
        <f t="shared" ca="1" si="234"/>
        <v>0</v>
      </c>
      <c r="V518" s="306">
        <f t="shared" ca="1" si="235"/>
        <v>1.2257612350988767</v>
      </c>
      <c r="W518" s="304">
        <f t="shared" ca="1" si="236"/>
        <v>43.83398525289882</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1.1562667554722719</v>
      </c>
      <c r="AH518" s="304">
        <f t="shared" ca="1" si="260"/>
        <v>-8.6270112473427005</v>
      </c>
    </row>
    <row r="519" spans="1:34" x14ac:dyDescent="0.2">
      <c r="A519" s="347">
        <f t="shared" ca="1" si="238"/>
        <v>1E-4</v>
      </c>
      <c r="B519" s="304">
        <f t="shared" ca="1" si="239"/>
        <v>30.512000000000139</v>
      </c>
      <c r="D519" s="306">
        <f t="shared" ca="1" si="240"/>
        <v>-0.63632183362194472</v>
      </c>
      <c r="E519" s="307">
        <f t="shared" ca="1" si="241"/>
        <v>-1.206460219744498</v>
      </c>
      <c r="F519" s="304">
        <f t="shared" ca="1" si="242"/>
        <v>1.3639837747458494</v>
      </c>
      <c r="G519" s="306">
        <f t="shared" ca="1" si="243"/>
        <v>7.9599879290379301</v>
      </c>
      <c r="H519" s="307">
        <f t="shared" ca="1" si="244"/>
        <v>-107.62587956433168</v>
      </c>
      <c r="I519" s="304">
        <f t="shared" ca="1" si="245"/>
        <v>107.91983765659795</v>
      </c>
      <c r="J519" s="306">
        <f t="shared" ca="1" si="246"/>
        <v>677.21007955475034</v>
      </c>
      <c r="K519" s="307">
        <f t="shared" ca="1" si="247"/>
        <v>-6.2229964623558605</v>
      </c>
      <c r="L519" s="304">
        <f t="shared" ca="1" si="232"/>
        <v>677.2386710278156</v>
      </c>
      <c r="M519" s="306">
        <f t="shared" ca="1" si="248"/>
        <v>-1.496970946100159</v>
      </c>
      <c r="N519" s="304">
        <f t="shared" ca="1" si="249"/>
        <v>-85.770117265244949</v>
      </c>
      <c r="P519" s="310">
        <f t="shared" ca="1" si="250"/>
        <v>23</v>
      </c>
      <c r="Q519" s="304">
        <f t="shared" ca="1" si="251"/>
        <v>0</v>
      </c>
      <c r="R519" s="306">
        <f t="shared" ca="1" si="252"/>
        <v>0</v>
      </c>
      <c r="S519" s="307">
        <f t="shared" ca="1" si="253"/>
        <v>5.0810000000000022</v>
      </c>
      <c r="T519" s="304">
        <f t="shared" ca="1" si="233"/>
        <v>49.844610000000024</v>
      </c>
      <c r="U519" s="311">
        <f t="shared" ca="1" si="234"/>
        <v>0</v>
      </c>
      <c r="V519" s="306">
        <f t="shared" ca="1" si="235"/>
        <v>1.225762554335285</v>
      </c>
      <c r="W519" s="304">
        <f t="shared" ca="1" si="236"/>
        <v>43.834126356239246</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1.1562394694814593</v>
      </c>
      <c r="AH519" s="304">
        <f t="shared" ca="1" si="260"/>
        <v>-8.627039018480378</v>
      </c>
    </row>
    <row r="520" spans="1:34" x14ac:dyDescent="0.2">
      <c r="A520" s="347">
        <f t="shared" ca="1" si="238"/>
        <v>1E-4</v>
      </c>
      <c r="B520" s="304">
        <f t="shared" ca="1" si="239"/>
        <v>30.512100000000139</v>
      </c>
      <c r="D520" s="306">
        <f t="shared" ca="1" si="240"/>
        <v>-0.63631811348753908</v>
      </c>
      <c r="E520" s="307">
        <f t="shared" ca="1" si="241"/>
        <v>-1.2064320979705396</v>
      </c>
      <c r="F520" s="304">
        <f t="shared" ca="1" si="242"/>
        <v>1.3639571652240177</v>
      </c>
      <c r="G520" s="306">
        <f t="shared" ca="1" si="243"/>
        <v>7.9599242972265811</v>
      </c>
      <c r="H520" s="307">
        <f t="shared" ca="1" si="244"/>
        <v>-107.62600020754148</v>
      </c>
      <c r="I520" s="304">
        <f t="shared" ca="1" si="245"/>
        <v>107.91995327784061</v>
      </c>
      <c r="J520" s="306">
        <f t="shared" ca="1" si="246"/>
        <v>677.21007955475034</v>
      </c>
      <c r="K520" s="307">
        <f t="shared" ca="1" si="247"/>
        <v>-6.2337590563444545</v>
      </c>
      <c r="L520" s="304">
        <f t="shared" ca="1" si="232"/>
        <v>677.23877000842458</v>
      </c>
      <c r="M520" s="306">
        <f t="shared" ca="1" si="248"/>
        <v>-1.4969716165686682</v>
      </c>
      <c r="N520" s="304">
        <f t="shared" ca="1" si="249"/>
        <v>-85.770155680260828</v>
      </c>
      <c r="P520" s="310">
        <f t="shared" ca="1" si="250"/>
        <v>23</v>
      </c>
      <c r="Q520" s="304">
        <f t="shared" ca="1" si="251"/>
        <v>0</v>
      </c>
      <c r="R520" s="306">
        <f t="shared" ca="1" si="252"/>
        <v>0</v>
      </c>
      <c r="S520" s="307">
        <f t="shared" ca="1" si="253"/>
        <v>5.0810000000000022</v>
      </c>
      <c r="T520" s="304">
        <f t="shared" ca="1" si="233"/>
        <v>49.844610000000024</v>
      </c>
      <c r="U520" s="311">
        <f t="shared" ca="1" si="234"/>
        <v>0</v>
      </c>
      <c r="V520" s="306">
        <f t="shared" ca="1" si="235"/>
        <v>1.225763873574593</v>
      </c>
      <c r="W520" s="304">
        <f t="shared" ca="1" si="236"/>
        <v>43.83426745776967</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1.1562121838375816</v>
      </c>
      <c r="AH520" s="304">
        <f t="shared" ca="1" si="260"/>
        <v>-8.6270667892618036</v>
      </c>
    </row>
    <row r="521" spans="1:34" x14ac:dyDescent="0.2">
      <c r="A521" s="347">
        <f t="shared" ca="1" si="238"/>
        <v>1E-4</v>
      </c>
      <c r="B521" s="304">
        <f t="shared" ca="1" si="239"/>
        <v>30.512200000000139</v>
      </c>
      <c r="D521" s="306">
        <f t="shared" ca="1" si="240"/>
        <v>-0.63631439334790807</v>
      </c>
      <c r="E521" s="307">
        <f t="shared" ca="1" si="241"/>
        <v>-1.2064039765572847</v>
      </c>
      <c r="F521" s="304">
        <f t="shared" ca="1" si="242"/>
        <v>1.3639305560896222</v>
      </c>
      <c r="G521" s="306">
        <f t="shared" ca="1" si="243"/>
        <v>7.9598606657872466</v>
      </c>
      <c r="H521" s="307">
        <f t="shared" ca="1" si="244"/>
        <v>-107.62612084793913</v>
      </c>
      <c r="I521" s="304">
        <f t="shared" ca="1" si="245"/>
        <v>107.92006889635471</v>
      </c>
      <c r="J521" s="306">
        <f t="shared" ca="1" si="246"/>
        <v>677.21007955475034</v>
      </c>
      <c r="K521" s="307">
        <f t="shared" ca="1" si="247"/>
        <v>-6.2445216623972284</v>
      </c>
      <c r="L521" s="304">
        <f t="shared" ca="1" si="232"/>
        <v>677.23886916016818</v>
      </c>
      <c r="M521" s="306">
        <f t="shared" ca="1" si="248"/>
        <v>-1.496972287030381</v>
      </c>
      <c r="N521" s="304">
        <f t="shared" ca="1" si="249"/>
        <v>-85.770194094887287</v>
      </c>
      <c r="P521" s="310">
        <f t="shared" ca="1" si="250"/>
        <v>23</v>
      </c>
      <c r="Q521" s="304">
        <f t="shared" ca="1" si="251"/>
        <v>0</v>
      </c>
      <c r="R521" s="306">
        <f t="shared" ca="1" si="252"/>
        <v>0</v>
      </c>
      <c r="S521" s="307">
        <f t="shared" ca="1" si="253"/>
        <v>5.0810000000000022</v>
      </c>
      <c r="T521" s="304">
        <f t="shared" ca="1" si="233"/>
        <v>49.844610000000024</v>
      </c>
      <c r="U521" s="311">
        <f t="shared" ca="1" si="234"/>
        <v>0</v>
      </c>
      <c r="V521" s="306">
        <f t="shared" ca="1" si="235"/>
        <v>1.2257651928167996</v>
      </c>
      <c r="W521" s="304">
        <f t="shared" ca="1" si="236"/>
        <v>43.834408557489994</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1.1561848985406158</v>
      </c>
      <c r="AH521" s="304">
        <f t="shared" ca="1" si="260"/>
        <v>-8.6270945596870003</v>
      </c>
    </row>
    <row r="522" spans="1:34" x14ac:dyDescent="0.2">
      <c r="A522" s="347">
        <f t="shared" ca="1" si="238"/>
        <v>1E-4</v>
      </c>
      <c r="B522" s="304">
        <f t="shared" ca="1" si="239"/>
        <v>30.512300000000138</v>
      </c>
      <c r="D522" s="306">
        <f t="shared" ca="1" si="240"/>
        <v>-0.63631067320305135</v>
      </c>
      <c r="E522" s="307">
        <f t="shared" ca="1" si="241"/>
        <v>-1.2063758555047528</v>
      </c>
      <c r="F522" s="304">
        <f t="shared" ca="1" si="242"/>
        <v>1.3639039473426802</v>
      </c>
      <c r="G522" s="306">
        <f t="shared" ca="1" si="243"/>
        <v>7.9597970347199265</v>
      </c>
      <c r="H522" s="307">
        <f t="shared" ca="1" si="244"/>
        <v>-107.62624148552469</v>
      </c>
      <c r="I522" s="304">
        <f t="shared" ca="1" si="245"/>
        <v>107.92018451214032</v>
      </c>
      <c r="J522" s="306">
        <f t="shared" ca="1" si="246"/>
        <v>677.21007955475034</v>
      </c>
      <c r="K522" s="307">
        <f t="shared" ca="1" si="247"/>
        <v>-6.2552842805139015</v>
      </c>
      <c r="L522" s="304">
        <f t="shared" ca="1" si="232"/>
        <v>677.23896848304685</v>
      </c>
      <c r="M522" s="306">
        <f t="shared" ca="1" si="248"/>
        <v>-1.4969729574852975</v>
      </c>
      <c r="N522" s="304">
        <f t="shared" ca="1" si="249"/>
        <v>-85.770232509124355</v>
      </c>
      <c r="P522" s="310">
        <f t="shared" ca="1" si="250"/>
        <v>23</v>
      </c>
      <c r="Q522" s="304">
        <f t="shared" ca="1" si="251"/>
        <v>0</v>
      </c>
      <c r="R522" s="306">
        <f t="shared" ca="1" si="252"/>
        <v>0</v>
      </c>
      <c r="S522" s="307">
        <f t="shared" ca="1" si="253"/>
        <v>5.0810000000000022</v>
      </c>
      <c r="T522" s="304">
        <f t="shared" ca="1" si="233"/>
        <v>49.844610000000024</v>
      </c>
      <c r="U522" s="311">
        <f t="shared" ca="1" si="234"/>
        <v>0</v>
      </c>
      <c r="V522" s="306">
        <f t="shared" ca="1" si="235"/>
        <v>1.2257665120619055</v>
      </c>
      <c r="W522" s="304">
        <f t="shared" ca="1" si="236"/>
        <v>43.834549655400316</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1.1561576135905831</v>
      </c>
      <c r="AH522" s="304">
        <f t="shared" ca="1" si="260"/>
        <v>-8.6271223297559487</v>
      </c>
    </row>
    <row r="523" spans="1:34" x14ac:dyDescent="0.2">
      <c r="A523" s="347">
        <f t="shared" ca="1" si="238"/>
        <v>1E-4</v>
      </c>
      <c r="B523" s="304">
        <f t="shared" ca="1" si="239"/>
        <v>30.512400000000138</v>
      </c>
      <c r="D523" s="306">
        <f t="shared" ca="1" si="240"/>
        <v>-0.63630695305297147</v>
      </c>
      <c r="E523" s="307">
        <f t="shared" ca="1" si="241"/>
        <v>-1.2063477348129261</v>
      </c>
      <c r="F523" s="304">
        <f t="shared" ca="1" si="242"/>
        <v>1.363877338983178</v>
      </c>
      <c r="G523" s="306">
        <f t="shared" ca="1" si="243"/>
        <v>7.9597334040246208</v>
      </c>
      <c r="H523" s="307">
        <f t="shared" ca="1" si="244"/>
        <v>-107.62636212029817</v>
      </c>
      <c r="I523" s="304">
        <f t="shared" ca="1" si="245"/>
        <v>107.92030012519747</v>
      </c>
      <c r="J523" s="306">
        <f t="shared" ca="1" si="246"/>
        <v>677.21007955475034</v>
      </c>
      <c r="K523" s="307">
        <f t="shared" ca="1" si="247"/>
        <v>-6.2660469106941923</v>
      </c>
      <c r="L523" s="304">
        <f t="shared" ca="1" si="232"/>
        <v>677.23906797706104</v>
      </c>
      <c r="M523" s="306">
        <f t="shared" ca="1" si="248"/>
        <v>-1.496973627933418</v>
      </c>
      <c r="N523" s="304">
        <f t="shared" ca="1" si="249"/>
        <v>-85.77027092297206</v>
      </c>
      <c r="P523" s="310">
        <f t="shared" ca="1" si="250"/>
        <v>23</v>
      </c>
      <c r="Q523" s="304">
        <f t="shared" ca="1" si="251"/>
        <v>0</v>
      </c>
      <c r="R523" s="306">
        <f t="shared" ca="1" si="252"/>
        <v>0</v>
      </c>
      <c r="S523" s="307">
        <f t="shared" ca="1" si="253"/>
        <v>5.0810000000000022</v>
      </c>
      <c r="T523" s="304">
        <f t="shared" ca="1" si="233"/>
        <v>49.844610000000024</v>
      </c>
      <c r="U523" s="311">
        <f t="shared" ca="1" si="234"/>
        <v>0</v>
      </c>
      <c r="V523" s="306">
        <f t="shared" ca="1" si="235"/>
        <v>1.2257678313099107</v>
      </c>
      <c r="W523" s="304">
        <f t="shared" ca="1" si="236"/>
        <v>43.834690751500631</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1.1561303289874676</v>
      </c>
      <c r="AH523" s="304">
        <f t="shared" ca="1" si="260"/>
        <v>-8.6271500994686665</v>
      </c>
    </row>
    <row r="524" spans="1:34" x14ac:dyDescent="0.2">
      <c r="A524" s="347">
        <f t="shared" ca="1" si="238"/>
        <v>1E-4</v>
      </c>
      <c r="B524" s="304">
        <f t="shared" ca="1" si="239"/>
        <v>30.512500000000138</v>
      </c>
      <c r="D524" s="306">
        <f t="shared" ca="1" si="240"/>
        <v>-0.63630323289766622</v>
      </c>
      <c r="E524" s="307">
        <f t="shared" ca="1" si="241"/>
        <v>-1.2063196144818047</v>
      </c>
      <c r="F524" s="304">
        <f t="shared" ca="1" si="242"/>
        <v>1.3638507310111145</v>
      </c>
      <c r="G524" s="306">
        <f t="shared" ca="1" si="243"/>
        <v>7.9596697737013313</v>
      </c>
      <c r="H524" s="307">
        <f t="shared" ca="1" si="244"/>
        <v>-107.62648275225962</v>
      </c>
      <c r="I524" s="304">
        <f t="shared" ca="1" si="245"/>
        <v>107.92041573552621</v>
      </c>
      <c r="J524" s="306">
        <f t="shared" ca="1" si="246"/>
        <v>677.21007955475034</v>
      </c>
      <c r="K524" s="307">
        <f t="shared" ca="1" si="247"/>
        <v>-6.2768095529378201</v>
      </c>
      <c r="L524" s="304">
        <f t="shared" ca="1" si="232"/>
        <v>677.23916764221121</v>
      </c>
      <c r="M524" s="306">
        <f t="shared" ca="1" si="248"/>
        <v>-1.4969742983747425</v>
      </c>
      <c r="N524" s="304">
        <f t="shared" ca="1" si="249"/>
        <v>-85.770309336430358</v>
      </c>
      <c r="P524" s="310">
        <f t="shared" ca="1" si="250"/>
        <v>23</v>
      </c>
      <c r="Q524" s="304">
        <f t="shared" ca="1" si="251"/>
        <v>0</v>
      </c>
      <c r="R524" s="306">
        <f t="shared" ca="1" si="252"/>
        <v>0</v>
      </c>
      <c r="S524" s="307">
        <f t="shared" ca="1" si="253"/>
        <v>5.0810000000000022</v>
      </c>
      <c r="T524" s="304">
        <f t="shared" ca="1" si="233"/>
        <v>49.844610000000024</v>
      </c>
      <c r="U524" s="311">
        <f t="shared" ca="1" si="234"/>
        <v>0</v>
      </c>
      <c r="V524" s="306">
        <f t="shared" ca="1" si="235"/>
        <v>1.2257691505608146</v>
      </c>
      <c r="W524" s="304">
        <f t="shared" ca="1" si="236"/>
        <v>43.83483184579093</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1.1561030447312657</v>
      </c>
      <c r="AH524" s="304">
        <f t="shared" ca="1" si="260"/>
        <v>-8.6271778688251555</v>
      </c>
    </row>
    <row r="525" spans="1:34" x14ac:dyDescent="0.2">
      <c r="A525" s="347">
        <f t="shared" ca="1" si="238"/>
        <v>1E-4</v>
      </c>
      <c r="B525" s="304">
        <f t="shared" ca="1" si="239"/>
        <v>30.512600000000138</v>
      </c>
      <c r="D525" s="306">
        <f t="shared" ca="1" si="240"/>
        <v>-0.63629951273713836</v>
      </c>
      <c r="E525" s="307">
        <f t="shared" ca="1" si="241"/>
        <v>-1.2062914945113921</v>
      </c>
      <c r="F525" s="304">
        <f t="shared" ca="1" si="242"/>
        <v>1.3638241234264949</v>
      </c>
      <c r="G525" s="306">
        <f t="shared" ca="1" si="243"/>
        <v>7.959606143750058</v>
      </c>
      <c r="H525" s="307">
        <f t="shared" ca="1" si="244"/>
        <v>-107.62660338140907</v>
      </c>
      <c r="I525" s="304">
        <f t="shared" ca="1" si="245"/>
        <v>107.92053134312654</v>
      </c>
      <c r="J525" s="306">
        <f t="shared" ca="1" si="246"/>
        <v>677.21007955475034</v>
      </c>
      <c r="K525" s="307">
        <f t="shared" ca="1" si="247"/>
        <v>-6.2875722072445033</v>
      </c>
      <c r="L525" s="304">
        <f t="shared" ca="1" si="232"/>
        <v>677.23926747849805</v>
      </c>
      <c r="M525" s="306">
        <f t="shared" ca="1" si="248"/>
        <v>-1.4969749688092713</v>
      </c>
      <c r="N525" s="304">
        <f t="shared" ca="1" si="249"/>
        <v>-85.770347749499294</v>
      </c>
      <c r="P525" s="310">
        <f t="shared" ca="1" si="250"/>
        <v>23</v>
      </c>
      <c r="Q525" s="304">
        <f t="shared" ca="1" si="251"/>
        <v>0</v>
      </c>
      <c r="R525" s="306">
        <f t="shared" ca="1" si="252"/>
        <v>0</v>
      </c>
      <c r="S525" s="307">
        <f t="shared" ca="1" si="253"/>
        <v>5.0810000000000022</v>
      </c>
      <c r="T525" s="304">
        <f t="shared" ca="1" si="233"/>
        <v>49.844610000000024</v>
      </c>
      <c r="U525" s="311">
        <f t="shared" ca="1" si="234"/>
        <v>0</v>
      </c>
      <c r="V525" s="306">
        <f t="shared" ca="1" si="235"/>
        <v>1.2257704698146172</v>
      </c>
      <c r="W525" s="304">
        <f t="shared" ca="1" si="236"/>
        <v>43.834972938271228</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1.1560757608219827</v>
      </c>
      <c r="AH525" s="304">
        <f t="shared" ca="1" si="260"/>
        <v>-8.6272056378254103</v>
      </c>
    </row>
    <row r="526" spans="1:34" x14ac:dyDescent="0.2">
      <c r="A526" s="347">
        <f t="shared" ca="1" si="238"/>
        <v>1E-4</v>
      </c>
      <c r="B526" s="304">
        <f t="shared" ca="1" si="239"/>
        <v>30.512700000000137</v>
      </c>
      <c r="D526" s="306">
        <f t="shared" ca="1" si="240"/>
        <v>-0.63629579257138569</v>
      </c>
      <c r="E526" s="307">
        <f t="shared" ca="1" si="241"/>
        <v>-1.2062633749016829</v>
      </c>
      <c r="F526" s="304">
        <f t="shared" ca="1" si="242"/>
        <v>1.3637975162293139</v>
      </c>
      <c r="G526" s="306">
        <f t="shared" ca="1" si="243"/>
        <v>7.9595425141708009</v>
      </c>
      <c r="H526" s="307">
        <f t="shared" ca="1" si="244"/>
        <v>-107.62672400774656</v>
      </c>
      <c r="I526" s="304">
        <f t="shared" ca="1" si="245"/>
        <v>107.92064694799852</v>
      </c>
      <c r="J526" s="306">
        <f t="shared" ca="1" si="246"/>
        <v>677.21007955475034</v>
      </c>
      <c r="K526" s="307">
        <f t="shared" ca="1" si="247"/>
        <v>-6.2983348736139613</v>
      </c>
      <c r="L526" s="304">
        <f t="shared" ca="1" si="232"/>
        <v>677.23936748592178</v>
      </c>
      <c r="M526" s="306">
        <f t="shared" ca="1" si="248"/>
        <v>-1.4969756392370039</v>
      </c>
      <c r="N526" s="304">
        <f t="shared" ca="1" si="249"/>
        <v>-85.770386162178838</v>
      </c>
      <c r="P526" s="310">
        <f t="shared" ca="1" si="250"/>
        <v>23</v>
      </c>
      <c r="Q526" s="304">
        <f t="shared" ca="1" si="251"/>
        <v>0</v>
      </c>
      <c r="R526" s="306">
        <f t="shared" ca="1" si="252"/>
        <v>0</v>
      </c>
      <c r="S526" s="307">
        <f t="shared" ca="1" si="253"/>
        <v>5.0810000000000022</v>
      </c>
      <c r="T526" s="304">
        <f t="shared" ca="1" si="233"/>
        <v>49.844610000000024</v>
      </c>
      <c r="U526" s="311">
        <f t="shared" ca="1" si="234"/>
        <v>0</v>
      </c>
      <c r="V526" s="306">
        <f t="shared" ca="1" si="235"/>
        <v>1.2257717890713187</v>
      </c>
      <c r="W526" s="304">
        <f t="shared" ca="1" si="236"/>
        <v>43.835114028941561</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1.1560484772596133</v>
      </c>
      <c r="AH526" s="304">
        <f t="shared" ca="1" si="260"/>
        <v>-8.6272334064694363</v>
      </c>
    </row>
    <row r="527" spans="1:34" x14ac:dyDescent="0.2">
      <c r="A527" s="347">
        <f t="shared" ca="1" si="238"/>
        <v>1E-4</v>
      </c>
      <c r="B527" s="304">
        <f t="shared" ca="1" si="239"/>
        <v>30.512800000000137</v>
      </c>
      <c r="D527" s="306">
        <f t="shared" ca="1" si="240"/>
        <v>-0.63629207240041397</v>
      </c>
      <c r="E527" s="307">
        <f t="shared" ca="1" si="241"/>
        <v>-1.2062352556526701</v>
      </c>
      <c r="F527" s="304">
        <f t="shared" ca="1" si="242"/>
        <v>1.3637709094195682</v>
      </c>
      <c r="G527" s="306">
        <f t="shared" ca="1" si="243"/>
        <v>7.9594788849635609</v>
      </c>
      <c r="H527" s="307">
        <f t="shared" ca="1" si="244"/>
        <v>-107.62684463127212</v>
      </c>
      <c r="I527" s="304">
        <f t="shared" ca="1" si="245"/>
        <v>107.92076255014217</v>
      </c>
      <c r="J527" s="306">
        <f t="shared" ca="1" si="246"/>
        <v>677.21007955475034</v>
      </c>
      <c r="K527" s="307">
        <f t="shared" ca="1" si="247"/>
        <v>-6.3090975520459125</v>
      </c>
      <c r="L527" s="304">
        <f t="shared" ca="1" si="232"/>
        <v>677.23946766448319</v>
      </c>
      <c r="M527" s="306">
        <f t="shared" ca="1" si="248"/>
        <v>-1.4969763096579409</v>
      </c>
      <c r="N527" s="304">
        <f t="shared" ca="1" si="249"/>
        <v>-85.770424574469033</v>
      </c>
      <c r="P527" s="310">
        <f t="shared" ca="1" si="250"/>
        <v>23</v>
      </c>
      <c r="Q527" s="304">
        <f t="shared" ca="1" si="251"/>
        <v>0</v>
      </c>
      <c r="R527" s="306">
        <f t="shared" ca="1" si="252"/>
        <v>0</v>
      </c>
      <c r="S527" s="307">
        <f t="shared" ca="1" si="253"/>
        <v>5.0810000000000022</v>
      </c>
      <c r="T527" s="304">
        <f t="shared" ca="1" si="233"/>
        <v>49.844610000000024</v>
      </c>
      <c r="U527" s="311">
        <f t="shared" ca="1" si="234"/>
        <v>0</v>
      </c>
      <c r="V527" s="306">
        <f t="shared" ca="1" si="235"/>
        <v>1.2257731083309196</v>
      </c>
      <c r="W527" s="304">
        <f t="shared" ca="1" si="236"/>
        <v>43.835255117801935</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1.1560211940441523</v>
      </c>
      <c r="AH527" s="304">
        <f t="shared" ca="1" si="260"/>
        <v>-8.6272611747572405</v>
      </c>
    </row>
    <row r="528" spans="1:34" x14ac:dyDescent="0.2">
      <c r="A528" s="347">
        <f t="shared" ca="1" si="238"/>
        <v>1E-4</v>
      </c>
      <c r="B528" s="304">
        <f t="shared" ca="1" si="239"/>
        <v>30.512900000000137</v>
      </c>
      <c r="D528" s="306">
        <f t="shared" ca="1" si="240"/>
        <v>-0.63628835222422053</v>
      </c>
      <c r="E528" s="307">
        <f t="shared" ca="1" si="241"/>
        <v>-1.2062071367643536</v>
      </c>
      <c r="F528" s="304">
        <f t="shared" ca="1" si="242"/>
        <v>1.3637443029972569</v>
      </c>
      <c r="G528" s="306">
        <f t="shared" ca="1" si="243"/>
        <v>7.9594152561283389</v>
      </c>
      <c r="H528" s="307">
        <f t="shared" ca="1" si="244"/>
        <v>-107.62696525198579</v>
      </c>
      <c r="I528" s="304">
        <f t="shared" ca="1" si="245"/>
        <v>107.92087814955755</v>
      </c>
      <c r="J528" s="306">
        <f t="shared" ca="1" si="246"/>
        <v>677.21007955475034</v>
      </c>
      <c r="K528" s="307">
        <f t="shared" ca="1" si="247"/>
        <v>-6.3198602425400754</v>
      </c>
      <c r="L528" s="304">
        <f t="shared" ca="1" si="232"/>
        <v>677.23956801418251</v>
      </c>
      <c r="M528" s="306">
        <f t="shared" ca="1" si="248"/>
        <v>-1.4969769800720822</v>
      </c>
      <c r="N528" s="304">
        <f t="shared" ca="1" si="249"/>
        <v>-85.77046298636985</v>
      </c>
      <c r="P528" s="310">
        <f t="shared" ca="1" si="250"/>
        <v>23</v>
      </c>
      <c r="Q528" s="304">
        <f t="shared" ca="1" si="251"/>
        <v>0</v>
      </c>
      <c r="R528" s="306">
        <f t="shared" ca="1" si="252"/>
        <v>0</v>
      </c>
      <c r="S528" s="307">
        <f t="shared" ca="1" si="253"/>
        <v>5.0810000000000022</v>
      </c>
      <c r="T528" s="304">
        <f t="shared" ca="1" si="233"/>
        <v>49.844610000000024</v>
      </c>
      <c r="U528" s="311">
        <f t="shared" ca="1" si="234"/>
        <v>0</v>
      </c>
      <c r="V528" s="306">
        <f t="shared" ca="1" si="235"/>
        <v>1.225774427593419</v>
      </c>
      <c r="W528" s="304">
        <f t="shared" ca="1" si="236"/>
        <v>43.835396204852358</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1.1559939111755959</v>
      </c>
      <c r="AH528" s="304">
        <f t="shared" ca="1" si="260"/>
        <v>-8.6272889426888248</v>
      </c>
    </row>
    <row r="529" spans="1:34" x14ac:dyDescent="0.2">
      <c r="A529" s="347">
        <f t="shared" ca="1" si="238"/>
        <v>1E-4</v>
      </c>
      <c r="B529" s="304">
        <f t="shared" ca="1" si="239"/>
        <v>30.513000000000137</v>
      </c>
      <c r="D529" s="306">
        <f t="shared" ca="1" si="240"/>
        <v>-0.63628463204280672</v>
      </c>
      <c r="E529" s="307">
        <f t="shared" ca="1" si="241"/>
        <v>-1.2061790182367336</v>
      </c>
      <c r="F529" s="304">
        <f t="shared" ca="1" si="242"/>
        <v>1.363717696962381</v>
      </c>
      <c r="G529" s="306">
        <f t="shared" ca="1" si="243"/>
        <v>7.9593516276651348</v>
      </c>
      <c r="H529" s="307">
        <f t="shared" ca="1" si="244"/>
        <v>-107.62708586988762</v>
      </c>
      <c r="I529" s="304">
        <f t="shared" ca="1" si="245"/>
        <v>107.92099374624466</v>
      </c>
      <c r="J529" s="306">
        <f t="shared" ca="1" si="246"/>
        <v>677.21007955475034</v>
      </c>
      <c r="K529" s="307">
        <f t="shared" ca="1" si="247"/>
        <v>-6.3306229450961693</v>
      </c>
      <c r="L529" s="304">
        <f t="shared" ca="1" si="232"/>
        <v>677.23966853502043</v>
      </c>
      <c r="M529" s="306">
        <f t="shared" ca="1" si="248"/>
        <v>-1.4969776504794281</v>
      </c>
      <c r="N529" s="304">
        <f t="shared" ca="1" si="249"/>
        <v>-85.770501397881333</v>
      </c>
      <c r="P529" s="310">
        <f t="shared" ca="1" si="250"/>
        <v>23</v>
      </c>
      <c r="Q529" s="304">
        <f t="shared" ca="1" si="251"/>
        <v>0</v>
      </c>
      <c r="R529" s="306">
        <f t="shared" ca="1" si="252"/>
        <v>0</v>
      </c>
      <c r="S529" s="307">
        <f t="shared" ca="1" si="253"/>
        <v>5.0810000000000022</v>
      </c>
      <c r="T529" s="304">
        <f t="shared" ca="1" si="233"/>
        <v>49.844610000000024</v>
      </c>
      <c r="U529" s="311">
        <f t="shared" ca="1" si="234"/>
        <v>0</v>
      </c>
      <c r="V529" s="306">
        <f t="shared" ca="1" si="235"/>
        <v>1.2257757468588175</v>
      </c>
      <c r="W529" s="304">
        <f t="shared" ca="1" si="236"/>
        <v>43.835537290092837</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1.1559666286539478</v>
      </c>
      <c r="AH529" s="304">
        <f t="shared" ca="1" si="260"/>
        <v>-8.6273167102641874</v>
      </c>
    </row>
    <row r="530" spans="1:34" x14ac:dyDescent="0.2">
      <c r="A530" s="347">
        <f t="shared" ca="1" si="238"/>
        <v>1E-4</v>
      </c>
      <c r="B530" s="304">
        <f t="shared" ca="1" si="239"/>
        <v>30.513100000000136</v>
      </c>
      <c r="D530" s="306">
        <f t="shared" ca="1" si="240"/>
        <v>-0.63628091185617242</v>
      </c>
      <c r="E530" s="307">
        <f t="shared" ca="1" si="241"/>
        <v>-1.2061509000698045</v>
      </c>
      <c r="F530" s="304">
        <f t="shared" ca="1" si="242"/>
        <v>1.3636910913149363</v>
      </c>
      <c r="G530" s="306">
        <f t="shared" ca="1" si="243"/>
        <v>7.9592879995739496</v>
      </c>
      <c r="H530" s="307">
        <f t="shared" ca="1" si="244"/>
        <v>-107.62720648497763</v>
      </c>
      <c r="I530" s="304">
        <f t="shared" ca="1" si="245"/>
        <v>107.92110934020357</v>
      </c>
      <c r="J530" s="306">
        <f t="shared" ca="1" si="246"/>
        <v>677.21007955475034</v>
      </c>
      <c r="K530" s="307">
        <f t="shared" ca="1" si="247"/>
        <v>-6.3413856597139127</v>
      </c>
      <c r="L530" s="304">
        <f t="shared" ca="1" si="232"/>
        <v>677.23976922699728</v>
      </c>
      <c r="M530" s="306">
        <f t="shared" ca="1" si="248"/>
        <v>-1.4969783208799785</v>
      </c>
      <c r="N530" s="304">
        <f t="shared" ca="1" si="249"/>
        <v>-85.770539809003452</v>
      </c>
      <c r="P530" s="310">
        <f t="shared" ca="1" si="250"/>
        <v>23</v>
      </c>
      <c r="Q530" s="304">
        <f t="shared" ca="1" si="251"/>
        <v>0</v>
      </c>
      <c r="R530" s="306">
        <f t="shared" ca="1" si="252"/>
        <v>0</v>
      </c>
      <c r="S530" s="307">
        <f t="shared" ca="1" si="253"/>
        <v>5.0810000000000022</v>
      </c>
      <c r="T530" s="304">
        <f t="shared" ca="1" si="233"/>
        <v>49.844610000000024</v>
      </c>
      <c r="U530" s="311">
        <f t="shared" ca="1" si="234"/>
        <v>0</v>
      </c>
      <c r="V530" s="306">
        <f t="shared" ca="1" si="235"/>
        <v>1.225777066127115</v>
      </c>
      <c r="W530" s="304">
        <f t="shared" ca="1" si="236"/>
        <v>43.835678373523436</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1.1559393464792045</v>
      </c>
      <c r="AH530" s="304">
        <f t="shared" ca="1" si="260"/>
        <v>-8.6273444774833337</v>
      </c>
    </row>
    <row r="531" spans="1:34" x14ac:dyDescent="0.2">
      <c r="A531" s="347">
        <f t="shared" ca="1" si="238"/>
        <v>1E-4</v>
      </c>
      <c r="B531" s="304">
        <f t="shared" ca="1" si="239"/>
        <v>30.513200000000136</v>
      </c>
      <c r="D531" s="306">
        <f t="shared" ca="1" si="240"/>
        <v>-0.6362771916643194</v>
      </c>
      <c r="E531" s="307">
        <f t="shared" ca="1" si="241"/>
        <v>-1.2061227822635558</v>
      </c>
      <c r="F531" s="304">
        <f t="shared" ca="1" si="242"/>
        <v>1.3636644860549145</v>
      </c>
      <c r="G531" s="306">
        <f t="shared" ca="1" si="243"/>
        <v>7.9592243718547833</v>
      </c>
      <c r="H531" s="307">
        <f t="shared" ca="1" si="244"/>
        <v>-107.62732709725586</v>
      </c>
      <c r="I531" s="304">
        <f t="shared" ca="1" si="245"/>
        <v>107.92122493143428</v>
      </c>
      <c r="J531" s="306">
        <f t="shared" ca="1" si="246"/>
        <v>677.21007955475034</v>
      </c>
      <c r="K531" s="307">
        <f t="shared" ca="1" si="247"/>
        <v>-6.3521483863930239</v>
      </c>
      <c r="L531" s="304">
        <f t="shared" ca="1" si="232"/>
        <v>677.23987009011364</v>
      </c>
      <c r="M531" s="306">
        <f t="shared" ca="1" si="248"/>
        <v>-1.4969789912737335</v>
      </c>
      <c r="N531" s="304">
        <f t="shared" ca="1" si="249"/>
        <v>-85.770578219736223</v>
      </c>
      <c r="P531" s="310">
        <f t="shared" ca="1" si="250"/>
        <v>23</v>
      </c>
      <c r="Q531" s="304">
        <f t="shared" ca="1" si="251"/>
        <v>0</v>
      </c>
      <c r="R531" s="306">
        <f t="shared" ca="1" si="252"/>
        <v>0</v>
      </c>
      <c r="S531" s="307">
        <f t="shared" ca="1" si="253"/>
        <v>5.0810000000000022</v>
      </c>
      <c r="T531" s="304">
        <f t="shared" ca="1" si="233"/>
        <v>49.844610000000024</v>
      </c>
      <c r="U531" s="311">
        <f t="shared" ca="1" si="234"/>
        <v>0</v>
      </c>
      <c r="V531" s="306">
        <f t="shared" ca="1" si="235"/>
        <v>1.2257783853983106</v>
      </c>
      <c r="W531" s="304">
        <f t="shared" ca="1" si="236"/>
        <v>43.835819455144083</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1.1559120646513517</v>
      </c>
      <c r="AH531" s="304">
        <f t="shared" ca="1" si="260"/>
        <v>-8.6273722443462741</v>
      </c>
    </row>
    <row r="532" spans="1:34" x14ac:dyDescent="0.2">
      <c r="A532" s="347">
        <f t="shared" ca="1" si="238"/>
        <v>1E-4</v>
      </c>
      <c r="B532" s="304">
        <f t="shared" ca="1" si="239"/>
        <v>30.513300000000136</v>
      </c>
      <c r="D532" s="306">
        <f t="shared" ca="1" si="240"/>
        <v>-0.63627347146724811</v>
      </c>
      <c r="E532" s="307">
        <f t="shared" ca="1" si="241"/>
        <v>-1.2060946648180018</v>
      </c>
      <c r="F532" s="304">
        <f t="shared" ca="1" si="242"/>
        <v>1.3636378811823286</v>
      </c>
      <c r="G532" s="306">
        <f t="shared" ca="1" si="243"/>
        <v>7.9591607445076367</v>
      </c>
      <c r="H532" s="307">
        <f t="shared" ca="1" si="244"/>
        <v>-107.62744770672234</v>
      </c>
      <c r="I532" s="304">
        <f t="shared" ca="1" si="245"/>
        <v>107.92134051993685</v>
      </c>
      <c r="J532" s="306">
        <f t="shared" ca="1" si="246"/>
        <v>677.21007955475034</v>
      </c>
      <c r="K532" s="307">
        <f t="shared" ca="1" si="247"/>
        <v>-6.3629111251332224</v>
      </c>
      <c r="L532" s="304">
        <f t="shared" ca="1" si="232"/>
        <v>677.23997112437007</v>
      </c>
      <c r="M532" s="306">
        <f t="shared" ca="1" si="248"/>
        <v>-1.4969796616606932</v>
      </c>
      <c r="N532" s="304">
        <f t="shared" ca="1" si="249"/>
        <v>-85.770616630079658</v>
      </c>
      <c r="P532" s="310">
        <f t="shared" ca="1" si="250"/>
        <v>23</v>
      </c>
      <c r="Q532" s="304">
        <f t="shared" ca="1" si="251"/>
        <v>0</v>
      </c>
      <c r="R532" s="306">
        <f t="shared" ca="1" si="252"/>
        <v>0</v>
      </c>
      <c r="S532" s="307">
        <f t="shared" ca="1" si="253"/>
        <v>5.0810000000000022</v>
      </c>
      <c r="T532" s="304">
        <f t="shared" ca="1" si="233"/>
        <v>49.844610000000024</v>
      </c>
      <c r="U532" s="311">
        <f t="shared" ca="1" si="234"/>
        <v>0</v>
      </c>
      <c r="V532" s="306">
        <f t="shared" ca="1" si="235"/>
        <v>1.2257797046724055</v>
      </c>
      <c r="W532" s="304">
        <f t="shared" ca="1" si="236"/>
        <v>43.83596053495485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1.1558847831704053</v>
      </c>
      <c r="AH532" s="304">
        <f t="shared" ca="1" si="260"/>
        <v>-8.6274000108529947</v>
      </c>
    </row>
    <row r="533" spans="1:34" x14ac:dyDescent="0.2">
      <c r="A533" s="347">
        <f t="shared" ca="1" si="238"/>
        <v>1E-4</v>
      </c>
      <c r="B533" s="304">
        <f t="shared" ca="1" si="239"/>
        <v>30.513400000000136</v>
      </c>
      <c r="D533" s="306">
        <f t="shared" ca="1" si="240"/>
        <v>-0.63626975126495888</v>
      </c>
      <c r="E533" s="307">
        <f t="shared" ca="1" si="241"/>
        <v>-1.206066547733128</v>
      </c>
      <c r="F533" s="304">
        <f t="shared" ca="1" si="242"/>
        <v>1.3636112766971673</v>
      </c>
      <c r="G533" s="306">
        <f t="shared" ca="1" si="243"/>
        <v>7.9590971175325098</v>
      </c>
      <c r="H533" s="307">
        <f t="shared" ca="1" si="244"/>
        <v>-107.62756831337711</v>
      </c>
      <c r="I533" s="304">
        <f t="shared" ca="1" si="245"/>
        <v>107.9214561057113</v>
      </c>
      <c r="J533" s="306">
        <f t="shared" ca="1" si="246"/>
        <v>677.21007955475034</v>
      </c>
      <c r="K533" s="307">
        <f t="shared" ca="1" si="247"/>
        <v>-6.3736738759342275</v>
      </c>
      <c r="L533" s="304">
        <f t="shared" ca="1" si="232"/>
        <v>677.24007232976703</v>
      </c>
      <c r="M533" s="306">
        <f t="shared" ca="1" si="248"/>
        <v>-1.4969803320408577</v>
      </c>
      <c r="N533" s="304">
        <f t="shared" ca="1" si="249"/>
        <v>-85.770655040033745</v>
      </c>
      <c r="P533" s="310">
        <f t="shared" ca="1" si="250"/>
        <v>23</v>
      </c>
      <c r="Q533" s="304">
        <f t="shared" ca="1" si="251"/>
        <v>0</v>
      </c>
      <c r="R533" s="306">
        <f t="shared" ca="1" si="252"/>
        <v>0</v>
      </c>
      <c r="S533" s="307">
        <f t="shared" ca="1" si="253"/>
        <v>5.0810000000000022</v>
      </c>
      <c r="T533" s="304">
        <f t="shared" ca="1" si="233"/>
        <v>49.844610000000024</v>
      </c>
      <c r="U533" s="311">
        <f t="shared" ca="1" si="234"/>
        <v>0</v>
      </c>
      <c r="V533" s="306">
        <f t="shared" ca="1" si="235"/>
        <v>1.2257810239493989</v>
      </c>
      <c r="W533" s="304">
        <f t="shared" ca="1" si="236"/>
        <v>43.836101612955737</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1.1558575020363513</v>
      </c>
      <c r="AH533" s="304">
        <f t="shared" ca="1" si="260"/>
        <v>-8.6274277770035095</v>
      </c>
    </row>
    <row r="534" spans="1:34" x14ac:dyDescent="0.2">
      <c r="A534" s="347">
        <f t="shared" ca="1" si="238"/>
        <v>1E-4</v>
      </c>
      <c r="B534" s="304">
        <f t="shared" ca="1" si="239"/>
        <v>30.513500000000136</v>
      </c>
      <c r="D534" s="306">
        <f t="shared" ca="1" si="240"/>
        <v>-0.63626603105745316</v>
      </c>
      <c r="E534" s="307">
        <f t="shared" ca="1" si="241"/>
        <v>-1.2060384310089347</v>
      </c>
      <c r="F534" s="304">
        <f t="shared" ca="1" si="242"/>
        <v>1.3635846725994307</v>
      </c>
      <c r="G534" s="306">
        <f t="shared" ca="1" si="243"/>
        <v>7.9590334909294045</v>
      </c>
      <c r="H534" s="307">
        <f t="shared" ca="1" si="244"/>
        <v>-107.62768891722021</v>
      </c>
      <c r="I534" s="304">
        <f t="shared" ca="1" si="245"/>
        <v>107.92157168875767</v>
      </c>
      <c r="J534" s="306">
        <f t="shared" ca="1" si="246"/>
        <v>677.21007955475034</v>
      </c>
      <c r="K534" s="307">
        <f t="shared" ca="1" si="247"/>
        <v>-6.3844366387957576</v>
      </c>
      <c r="L534" s="304">
        <f t="shared" ca="1" si="232"/>
        <v>677.24017370630497</v>
      </c>
      <c r="M534" s="306">
        <f t="shared" ca="1" si="248"/>
        <v>-1.4969810024142272</v>
      </c>
      <c r="N534" s="304">
        <f t="shared" ca="1" si="249"/>
        <v>-85.770693449598511</v>
      </c>
      <c r="P534" s="310">
        <f t="shared" ca="1" si="250"/>
        <v>23</v>
      </c>
      <c r="Q534" s="304">
        <f t="shared" ca="1" si="251"/>
        <v>0</v>
      </c>
      <c r="R534" s="306">
        <f t="shared" ca="1" si="252"/>
        <v>0</v>
      </c>
      <c r="S534" s="307">
        <f t="shared" ca="1" si="253"/>
        <v>5.0810000000000022</v>
      </c>
      <c r="T534" s="304">
        <f t="shared" ca="1" si="233"/>
        <v>49.844610000000024</v>
      </c>
      <c r="U534" s="311">
        <f t="shared" ca="1" si="234"/>
        <v>0</v>
      </c>
      <c r="V534" s="306">
        <f t="shared" ca="1" si="235"/>
        <v>1.2257823432292916</v>
      </c>
      <c r="W534" s="304">
        <f t="shared" ca="1" si="236"/>
        <v>43.836242689146772</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1.1558302212491895</v>
      </c>
      <c r="AH534" s="304">
        <f t="shared" ca="1" si="260"/>
        <v>-8.6274555427978186</v>
      </c>
    </row>
    <row r="535" spans="1:34" x14ac:dyDescent="0.2">
      <c r="A535" s="347">
        <f t="shared" ca="1" si="238"/>
        <v>1E-4</v>
      </c>
      <c r="B535" s="304">
        <f t="shared" ca="1" si="239"/>
        <v>30.513600000000135</v>
      </c>
      <c r="D535" s="306">
        <f t="shared" ca="1" si="240"/>
        <v>-0.63626231084473073</v>
      </c>
      <c r="E535" s="307">
        <f t="shared" ca="1" si="241"/>
        <v>-1.2060103146454146</v>
      </c>
      <c r="F535" s="304">
        <f t="shared" ca="1" si="242"/>
        <v>1.3635580688891136</v>
      </c>
      <c r="G535" s="306">
        <f t="shared" ca="1" si="243"/>
        <v>7.9589698646983198</v>
      </c>
      <c r="H535" s="307">
        <f t="shared" ca="1" si="244"/>
        <v>-107.62780951825168</v>
      </c>
      <c r="I535" s="304">
        <f t="shared" ca="1" si="245"/>
        <v>107.92168726907602</v>
      </c>
      <c r="J535" s="306">
        <f t="shared" ca="1" si="246"/>
        <v>677.21007955475034</v>
      </c>
      <c r="K535" s="307">
        <f t="shared" ca="1" si="247"/>
        <v>-6.3951994137175312</v>
      </c>
      <c r="L535" s="304">
        <f t="shared" ca="1" si="232"/>
        <v>677.24027525398435</v>
      </c>
      <c r="M535" s="306">
        <f t="shared" ca="1" si="248"/>
        <v>-1.4969816727808016</v>
      </c>
      <c r="N535" s="304">
        <f t="shared" ca="1" si="249"/>
        <v>-85.770731858773956</v>
      </c>
      <c r="P535" s="310">
        <f t="shared" ca="1" si="250"/>
        <v>23</v>
      </c>
      <c r="Q535" s="304">
        <f t="shared" ca="1" si="251"/>
        <v>0</v>
      </c>
      <c r="R535" s="306">
        <f t="shared" ca="1" si="252"/>
        <v>0</v>
      </c>
      <c r="S535" s="307">
        <f t="shared" ca="1" si="253"/>
        <v>5.0810000000000022</v>
      </c>
      <c r="T535" s="304">
        <f t="shared" ca="1" si="233"/>
        <v>49.844610000000024</v>
      </c>
      <c r="U535" s="311">
        <f t="shared" ca="1" si="234"/>
        <v>0</v>
      </c>
      <c r="V535" s="306">
        <f t="shared" ca="1" si="235"/>
        <v>1.2257836625120824</v>
      </c>
      <c r="W535" s="304">
        <f t="shared" ca="1" si="236"/>
        <v>43.836383763527962</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1.1558029408089148</v>
      </c>
      <c r="AH535" s="304">
        <f t="shared" ca="1" si="260"/>
        <v>-8.627483308235929</v>
      </c>
    </row>
    <row r="536" spans="1:34" x14ac:dyDescent="0.2">
      <c r="A536" s="347">
        <f t="shared" ca="1" si="238"/>
        <v>1E-4</v>
      </c>
      <c r="B536" s="304">
        <f t="shared" ca="1" si="239"/>
        <v>30.513700000000135</v>
      </c>
      <c r="D536" s="306">
        <f t="shared" ca="1" si="240"/>
        <v>-0.63625859062679269</v>
      </c>
      <c r="E536" s="307">
        <f t="shared" ca="1" si="241"/>
        <v>-1.2059821986425714</v>
      </c>
      <c r="F536" s="304">
        <f t="shared" ca="1" si="242"/>
        <v>1.3635314655662196</v>
      </c>
      <c r="G536" s="306">
        <f t="shared" ca="1" si="243"/>
        <v>7.9589062388392575</v>
      </c>
      <c r="H536" s="307">
        <f t="shared" ca="1" si="244"/>
        <v>-107.62793011647155</v>
      </c>
      <c r="I536" s="304">
        <f t="shared" ca="1" si="245"/>
        <v>107.92180284666634</v>
      </c>
      <c r="J536" s="306">
        <f t="shared" ca="1" si="246"/>
        <v>677.21007955475034</v>
      </c>
      <c r="K536" s="307">
        <f t="shared" ca="1" si="247"/>
        <v>-6.4059622006992676</v>
      </c>
      <c r="L536" s="304">
        <f t="shared" ca="1" si="232"/>
        <v>677.24037697280573</v>
      </c>
      <c r="M536" s="306">
        <f t="shared" ca="1" si="248"/>
        <v>-1.4969823431405813</v>
      </c>
      <c r="N536" s="304">
        <f t="shared" ca="1" si="249"/>
        <v>-85.770770267560096</v>
      </c>
      <c r="P536" s="310">
        <f t="shared" ca="1" si="250"/>
        <v>23</v>
      </c>
      <c r="Q536" s="304">
        <f t="shared" ca="1" si="251"/>
        <v>0</v>
      </c>
      <c r="R536" s="306">
        <f t="shared" ca="1" si="252"/>
        <v>0</v>
      </c>
      <c r="S536" s="307">
        <f t="shared" ca="1" si="253"/>
        <v>5.0810000000000022</v>
      </c>
      <c r="T536" s="304">
        <f t="shared" ca="1" si="233"/>
        <v>49.844610000000024</v>
      </c>
      <c r="U536" s="311">
        <f t="shared" ca="1" si="234"/>
        <v>0</v>
      </c>
      <c r="V536" s="306">
        <f t="shared" ca="1" si="235"/>
        <v>1.2257849817977722</v>
      </c>
      <c r="W536" s="304">
        <f t="shared" ca="1" si="236"/>
        <v>43.836524836099315</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1.1557756607155287</v>
      </c>
      <c r="AH536" s="304">
        <f t="shared" ca="1" si="260"/>
        <v>-8.6275110733178391</v>
      </c>
    </row>
    <row r="537" spans="1:34" x14ac:dyDescent="0.2">
      <c r="A537" s="347">
        <f t="shared" ca="1" si="238"/>
        <v>1E-4</v>
      </c>
      <c r="B537" s="304">
        <f t="shared" ca="1" si="239"/>
        <v>30.513800000000135</v>
      </c>
      <c r="D537" s="306">
        <f t="shared" ca="1" si="240"/>
        <v>-0.63625487040363882</v>
      </c>
      <c r="E537" s="307">
        <f t="shared" ca="1" si="241"/>
        <v>-1.2059540830003961</v>
      </c>
      <c r="F537" s="304">
        <f t="shared" ca="1" si="242"/>
        <v>1.3635048626307416</v>
      </c>
      <c r="G537" s="306">
        <f t="shared" ca="1" si="243"/>
        <v>7.9588426133522168</v>
      </c>
      <c r="H537" s="307">
        <f t="shared" ca="1" si="244"/>
        <v>-107.62805071187985</v>
      </c>
      <c r="I537" s="304">
        <f t="shared" ca="1" si="245"/>
        <v>107.92191842152867</v>
      </c>
      <c r="J537" s="306">
        <f t="shared" ca="1" si="246"/>
        <v>677.21007955475034</v>
      </c>
      <c r="K537" s="307">
        <f t="shared" ca="1" si="247"/>
        <v>-6.4167249997406852</v>
      </c>
      <c r="L537" s="304">
        <f t="shared" ca="1" si="232"/>
        <v>677.24047886276969</v>
      </c>
      <c r="M537" s="306">
        <f t="shared" ca="1" si="248"/>
        <v>-1.496983013493566</v>
      </c>
      <c r="N537" s="304">
        <f t="shared" ca="1" si="249"/>
        <v>-85.7708086759569</v>
      </c>
      <c r="P537" s="310">
        <f t="shared" ca="1" si="250"/>
        <v>23</v>
      </c>
      <c r="Q537" s="304">
        <f t="shared" ca="1" si="251"/>
        <v>0</v>
      </c>
      <c r="R537" s="306">
        <f t="shared" ca="1" si="252"/>
        <v>0</v>
      </c>
      <c r="S537" s="307">
        <f t="shared" ca="1" si="253"/>
        <v>5.0810000000000022</v>
      </c>
      <c r="T537" s="304">
        <f t="shared" ca="1" si="233"/>
        <v>49.844610000000024</v>
      </c>
      <c r="U537" s="311">
        <f t="shared" ca="1" si="234"/>
        <v>0</v>
      </c>
      <c r="V537" s="306">
        <f t="shared" ca="1" si="235"/>
        <v>1.2257863010863601</v>
      </c>
      <c r="W537" s="304">
        <f t="shared" ca="1" si="236"/>
        <v>43.836665906860816</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1.1557483809690243</v>
      </c>
      <c r="AH537" s="304">
        <f t="shared" ca="1" si="260"/>
        <v>-8.627538838043554</v>
      </c>
    </row>
    <row r="538" spans="1:34" x14ac:dyDescent="0.2">
      <c r="A538" s="347">
        <f t="shared" ca="1" si="238"/>
        <v>1E-4</v>
      </c>
      <c r="B538" s="304">
        <f t="shared" ca="1" si="239"/>
        <v>30.513900000000135</v>
      </c>
      <c r="D538" s="306">
        <f t="shared" ca="1" si="240"/>
        <v>-0.63625115017527201</v>
      </c>
      <c r="E538" s="307">
        <f t="shared" ca="1" si="241"/>
        <v>-1.2059259677188976</v>
      </c>
      <c r="F538" s="304">
        <f t="shared" ca="1" si="242"/>
        <v>1.3634782600826887</v>
      </c>
      <c r="G538" s="306">
        <f t="shared" ca="1" si="243"/>
        <v>7.9587789882371993</v>
      </c>
      <c r="H538" s="307">
        <f t="shared" ca="1" si="244"/>
        <v>-107.62817130447662</v>
      </c>
      <c r="I538" s="304">
        <f t="shared" ca="1" si="245"/>
        <v>107.92203399366309</v>
      </c>
      <c r="J538" s="306">
        <f t="shared" ca="1" si="246"/>
        <v>677.21007955475034</v>
      </c>
      <c r="K538" s="307">
        <f t="shared" ca="1" si="247"/>
        <v>-6.4274878108415034</v>
      </c>
      <c r="L538" s="304">
        <f t="shared" ca="1" si="232"/>
        <v>677.24058092387656</v>
      </c>
      <c r="M538" s="306">
        <f t="shared" ca="1" si="248"/>
        <v>-1.4969836838397561</v>
      </c>
      <c r="N538" s="304">
        <f t="shared" ca="1" si="249"/>
        <v>-85.770847083964398</v>
      </c>
      <c r="P538" s="310">
        <f t="shared" ca="1" si="250"/>
        <v>23</v>
      </c>
      <c r="Q538" s="304">
        <f t="shared" ca="1" si="251"/>
        <v>0</v>
      </c>
      <c r="R538" s="306">
        <f t="shared" ca="1" si="252"/>
        <v>0</v>
      </c>
      <c r="S538" s="307">
        <f t="shared" ca="1" si="253"/>
        <v>5.0810000000000022</v>
      </c>
      <c r="T538" s="304">
        <f t="shared" ca="1" si="233"/>
        <v>49.844610000000024</v>
      </c>
      <c r="U538" s="311">
        <f t="shared" ca="1" si="234"/>
        <v>0</v>
      </c>
      <c r="V538" s="306">
        <f t="shared" ca="1" si="235"/>
        <v>1.2257876203778471</v>
      </c>
      <c r="W538" s="304">
        <f t="shared" ca="1" si="236"/>
        <v>43.836806975812543</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1.1557211015694087</v>
      </c>
      <c r="AH538" s="304">
        <f t="shared" ca="1" si="260"/>
        <v>-8.6275666024130668</v>
      </c>
    </row>
    <row r="539" spans="1:34" x14ac:dyDescent="0.2">
      <c r="A539" s="347">
        <f t="shared" ca="1" si="238"/>
        <v>1E-4</v>
      </c>
      <c r="B539" s="304">
        <f t="shared" ca="1" si="239"/>
        <v>30.514000000000134</v>
      </c>
      <c r="D539" s="306">
        <f t="shared" ca="1" si="240"/>
        <v>-0.63624742994169081</v>
      </c>
      <c r="E539" s="307">
        <f t="shared" ca="1" si="241"/>
        <v>-1.2058978527980564</v>
      </c>
      <c r="F539" s="304">
        <f t="shared" ca="1" si="242"/>
        <v>1.3634516579220437</v>
      </c>
      <c r="G539" s="306">
        <f t="shared" ca="1" si="243"/>
        <v>7.9587153634942052</v>
      </c>
      <c r="H539" s="307">
        <f t="shared" ca="1" si="244"/>
        <v>-107.62829189426191</v>
      </c>
      <c r="I539" s="304">
        <f t="shared" ca="1" si="245"/>
        <v>107.9221495630696</v>
      </c>
      <c r="J539" s="306">
        <f t="shared" ca="1" si="246"/>
        <v>677.21007955475034</v>
      </c>
      <c r="K539" s="307">
        <f t="shared" ca="1" si="247"/>
        <v>-6.4382506340014407</v>
      </c>
      <c r="L539" s="304">
        <f t="shared" ca="1" si="232"/>
        <v>677.24068315612692</v>
      </c>
      <c r="M539" s="306">
        <f t="shared" ca="1" si="248"/>
        <v>-1.4969843541791514</v>
      </c>
      <c r="N539" s="304">
        <f t="shared" ca="1" si="249"/>
        <v>-85.77088549158259</v>
      </c>
      <c r="P539" s="310">
        <f t="shared" ca="1" si="250"/>
        <v>23</v>
      </c>
      <c r="Q539" s="304">
        <f t="shared" ca="1" si="251"/>
        <v>0</v>
      </c>
      <c r="R539" s="306">
        <f t="shared" ca="1" si="252"/>
        <v>0</v>
      </c>
      <c r="S539" s="307">
        <f t="shared" ca="1" si="253"/>
        <v>5.0810000000000022</v>
      </c>
      <c r="T539" s="304">
        <f t="shared" ca="1" si="233"/>
        <v>49.844610000000024</v>
      </c>
      <c r="U539" s="311">
        <f t="shared" ca="1" si="234"/>
        <v>0</v>
      </c>
      <c r="V539" s="306">
        <f t="shared" ca="1" si="235"/>
        <v>1.2257889396722323</v>
      </c>
      <c r="W539" s="304">
        <f t="shared" ca="1" si="236"/>
        <v>43.836948042954461</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1.155693822516664</v>
      </c>
      <c r="AH539" s="304">
        <f t="shared" ca="1" si="260"/>
        <v>-8.627594366426397</v>
      </c>
    </row>
    <row r="540" spans="1:34" x14ac:dyDescent="0.2">
      <c r="A540" s="347">
        <f t="shared" ca="1" si="238"/>
        <v>1E-4</v>
      </c>
      <c r="B540" s="304">
        <f t="shared" ca="1" si="239"/>
        <v>30.514100000000134</v>
      </c>
      <c r="D540" s="306">
        <f t="shared" ca="1" si="240"/>
        <v>-0.63624370970289812</v>
      </c>
      <c r="E540" s="307">
        <f t="shared" ca="1" si="241"/>
        <v>-1.2058697382378814</v>
      </c>
      <c r="F540" s="304">
        <f t="shared" ca="1" si="242"/>
        <v>1.3634250561488159</v>
      </c>
      <c r="G540" s="306">
        <f t="shared" ca="1" si="243"/>
        <v>7.9586517391232352</v>
      </c>
      <c r="H540" s="307">
        <f t="shared" ca="1" si="244"/>
        <v>-107.62841248123573</v>
      </c>
      <c r="I540" s="304">
        <f t="shared" ca="1" si="245"/>
        <v>107.92226512974821</v>
      </c>
      <c r="J540" s="306">
        <f t="shared" ca="1" si="246"/>
        <v>677.21007955475034</v>
      </c>
      <c r="K540" s="307">
        <f t="shared" ca="1" si="247"/>
        <v>-6.4490134692202155</v>
      </c>
      <c r="L540" s="304">
        <f t="shared" ca="1" si="232"/>
        <v>677.24078555952121</v>
      </c>
      <c r="M540" s="306">
        <f t="shared" ca="1" si="248"/>
        <v>-1.4969850245117522</v>
      </c>
      <c r="N540" s="304">
        <f t="shared" ca="1" si="249"/>
        <v>-85.770923898811489</v>
      </c>
      <c r="P540" s="310">
        <f t="shared" ca="1" si="250"/>
        <v>23</v>
      </c>
      <c r="Q540" s="304">
        <f t="shared" ca="1" si="251"/>
        <v>0</v>
      </c>
      <c r="R540" s="306">
        <f t="shared" ca="1" si="252"/>
        <v>0</v>
      </c>
      <c r="S540" s="307">
        <f t="shared" ca="1" si="253"/>
        <v>5.0810000000000022</v>
      </c>
      <c r="T540" s="304">
        <f t="shared" ca="1" si="233"/>
        <v>49.844610000000024</v>
      </c>
      <c r="U540" s="311">
        <f t="shared" ca="1" si="234"/>
        <v>0</v>
      </c>
      <c r="V540" s="306">
        <f t="shared" ca="1" si="235"/>
        <v>1.2257902589695167</v>
      </c>
      <c r="W540" s="304">
        <f t="shared" ca="1" si="236"/>
        <v>43.837089108286591</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1.1556665438108009</v>
      </c>
      <c r="AH540" s="304">
        <f t="shared" ca="1" si="260"/>
        <v>-8.6276221300835356</v>
      </c>
    </row>
    <row r="541" spans="1:34" x14ac:dyDescent="0.2">
      <c r="A541" s="347">
        <f t="shared" ca="1" si="238"/>
        <v>1E-4</v>
      </c>
      <c r="B541" s="304">
        <f t="shared" ca="1" si="239"/>
        <v>30.514200000000134</v>
      </c>
      <c r="D541" s="306">
        <f t="shared" ca="1" si="240"/>
        <v>-0.63623998945889337</v>
      </c>
      <c r="E541" s="307">
        <f t="shared" ca="1" si="241"/>
        <v>-1.2058416240383707</v>
      </c>
      <c r="F541" s="304">
        <f t="shared" ca="1" si="242"/>
        <v>1.3633984547630045</v>
      </c>
      <c r="G541" s="306">
        <f t="shared" ca="1" si="243"/>
        <v>7.9585881151242894</v>
      </c>
      <c r="H541" s="307">
        <f t="shared" ca="1" si="244"/>
        <v>-107.62853306539813</v>
      </c>
      <c r="I541" s="304">
        <f t="shared" ca="1" si="245"/>
        <v>107.92238069369901</v>
      </c>
      <c r="J541" s="306">
        <f t="shared" ca="1" si="246"/>
        <v>677.21007955475034</v>
      </c>
      <c r="K541" s="307">
        <f t="shared" ca="1" si="247"/>
        <v>-6.459776316497547</v>
      </c>
      <c r="L541" s="304">
        <f t="shared" ca="1" si="232"/>
        <v>677.24088813406013</v>
      </c>
      <c r="M541" s="306">
        <f t="shared" ca="1" si="248"/>
        <v>-1.4969856948375586</v>
      </c>
      <c r="N541" s="304">
        <f t="shared" ca="1" si="249"/>
        <v>-85.770962305651096</v>
      </c>
      <c r="P541" s="310">
        <f t="shared" ca="1" si="250"/>
        <v>23</v>
      </c>
      <c r="Q541" s="304">
        <f t="shared" ca="1" si="251"/>
        <v>0</v>
      </c>
      <c r="R541" s="306">
        <f t="shared" ca="1" si="252"/>
        <v>0</v>
      </c>
      <c r="S541" s="307">
        <f t="shared" ca="1" si="253"/>
        <v>5.0810000000000022</v>
      </c>
      <c r="T541" s="304">
        <f t="shared" ca="1" si="233"/>
        <v>49.844610000000024</v>
      </c>
      <c r="U541" s="311">
        <f t="shared" ca="1" si="234"/>
        <v>0</v>
      </c>
      <c r="V541" s="306">
        <f t="shared" ca="1" si="235"/>
        <v>1.2257915782696989</v>
      </c>
      <c r="W541" s="304">
        <f t="shared" ca="1" si="236"/>
        <v>43.837230171808962</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1.1556392654518142</v>
      </c>
      <c r="AH541" s="304">
        <f t="shared" ca="1" si="260"/>
        <v>-8.6276498933844863</v>
      </c>
    </row>
    <row r="542" spans="1:34" x14ac:dyDescent="0.2">
      <c r="A542" s="347">
        <f t="shared" ca="1" si="238"/>
        <v>1E-4</v>
      </c>
      <c r="B542" s="304">
        <f t="shared" ca="1" si="239"/>
        <v>30.514300000000134</v>
      </c>
      <c r="D542" s="306">
        <f t="shared" ca="1" si="240"/>
        <v>-0.63623626920967646</v>
      </c>
      <c r="E542" s="307">
        <f t="shared" ca="1" si="241"/>
        <v>-1.2058135101995155</v>
      </c>
      <c r="F542" s="304">
        <f t="shared" ca="1" si="242"/>
        <v>1.3633718537646011</v>
      </c>
      <c r="G542" s="306">
        <f t="shared" ca="1" si="243"/>
        <v>7.9585244914973687</v>
      </c>
      <c r="H542" s="307">
        <f t="shared" ca="1" si="244"/>
        <v>-107.62865364674916</v>
      </c>
      <c r="I542" s="304">
        <f t="shared" ca="1" si="245"/>
        <v>107.92249625492201</v>
      </c>
      <c r="J542" s="306">
        <f t="shared" ca="1" si="246"/>
        <v>677.21007955475034</v>
      </c>
      <c r="K542" s="307">
        <f t="shared" ca="1" si="247"/>
        <v>-6.4705391758331547</v>
      </c>
      <c r="L542" s="304">
        <f t="shared" ca="1" si="232"/>
        <v>677.24099087974378</v>
      </c>
      <c r="M542" s="306">
        <f t="shared" ca="1" si="248"/>
        <v>-1.4969863651565707</v>
      </c>
      <c r="N542" s="304">
        <f t="shared" ca="1" si="249"/>
        <v>-85.771000712101412</v>
      </c>
      <c r="P542" s="310">
        <f t="shared" ca="1" si="250"/>
        <v>23</v>
      </c>
      <c r="Q542" s="304">
        <f t="shared" ca="1" si="251"/>
        <v>0</v>
      </c>
      <c r="R542" s="306">
        <f t="shared" ca="1" si="252"/>
        <v>0</v>
      </c>
      <c r="S542" s="307">
        <f t="shared" ca="1" si="253"/>
        <v>5.0810000000000022</v>
      </c>
      <c r="T542" s="304">
        <f t="shared" ca="1" si="233"/>
        <v>49.844610000000024</v>
      </c>
      <c r="U542" s="311">
        <f t="shared" ca="1" si="234"/>
        <v>0</v>
      </c>
      <c r="V542" s="306">
        <f t="shared" ca="1" si="235"/>
        <v>1.2257928975727799</v>
      </c>
      <c r="W542" s="304">
        <f t="shared" ca="1" si="236"/>
        <v>43.83737123352158</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1.1556119874396966</v>
      </c>
      <c r="AH542" s="304">
        <f t="shared" ca="1" si="260"/>
        <v>-8.6276776563292543</v>
      </c>
    </row>
    <row r="543" spans="1:34" x14ac:dyDescent="0.2">
      <c r="A543" s="347">
        <f t="shared" ca="1" si="238"/>
        <v>1E-4</v>
      </c>
      <c r="B543" s="304">
        <f t="shared" ca="1" si="239"/>
        <v>30.514400000000133</v>
      </c>
      <c r="D543" s="306">
        <f t="shared" ca="1" si="240"/>
        <v>-0.63623254895524872</v>
      </c>
      <c r="E543" s="307">
        <f t="shared" ca="1" si="241"/>
        <v>-1.2057853967213124</v>
      </c>
      <c r="F543" s="304">
        <f t="shared" ca="1" si="242"/>
        <v>1.3633452531536043</v>
      </c>
      <c r="G543" s="306">
        <f t="shared" ca="1" si="243"/>
        <v>7.9584608682424731</v>
      </c>
      <c r="H543" s="307">
        <f t="shared" ca="1" si="244"/>
        <v>-107.62877422528884</v>
      </c>
      <c r="I543" s="304">
        <f t="shared" ca="1" si="245"/>
        <v>107.92261181341723</v>
      </c>
      <c r="J543" s="306">
        <f t="shared" ca="1" si="246"/>
        <v>677.21007955475034</v>
      </c>
      <c r="K543" s="307">
        <f t="shared" ca="1" si="247"/>
        <v>-6.4813020472267571</v>
      </c>
      <c r="L543" s="304">
        <f t="shared" ca="1" si="232"/>
        <v>677.24109379657307</v>
      </c>
      <c r="M543" s="306">
        <f t="shared" ca="1" si="248"/>
        <v>-1.4969870354687886</v>
      </c>
      <c r="N543" s="304">
        <f t="shared" ca="1" si="249"/>
        <v>-85.771039118162463</v>
      </c>
      <c r="P543" s="310">
        <f t="shared" ca="1" si="250"/>
        <v>23</v>
      </c>
      <c r="Q543" s="304">
        <f t="shared" ca="1" si="251"/>
        <v>0</v>
      </c>
      <c r="R543" s="306">
        <f t="shared" ca="1" si="252"/>
        <v>0</v>
      </c>
      <c r="S543" s="307">
        <f t="shared" ca="1" si="253"/>
        <v>5.0810000000000022</v>
      </c>
      <c r="T543" s="304">
        <f t="shared" ca="1" si="233"/>
        <v>49.844610000000024</v>
      </c>
      <c r="U543" s="311">
        <f t="shared" ca="1" si="234"/>
        <v>0</v>
      </c>
      <c r="V543" s="306">
        <f t="shared" ca="1" si="235"/>
        <v>1.2257942168787597</v>
      </c>
      <c r="W543" s="304">
        <f t="shared" ca="1" si="236"/>
        <v>43.837512293424474</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1.1555847097744483</v>
      </c>
      <c r="AH543" s="304">
        <f t="shared" ca="1" si="260"/>
        <v>-8.6277054189178433</v>
      </c>
    </row>
    <row r="544" spans="1:34" x14ac:dyDescent="0.2">
      <c r="A544" s="347">
        <f t="shared" ca="1" si="238"/>
        <v>1E-4</v>
      </c>
      <c r="B544" s="304">
        <f t="shared" ca="1" si="239"/>
        <v>30.514500000000133</v>
      </c>
      <c r="D544" s="306">
        <f t="shared" ca="1" si="240"/>
        <v>-0.63622882869560982</v>
      </c>
      <c r="E544" s="307">
        <f t="shared" ca="1" si="241"/>
        <v>-1.2057572836037611</v>
      </c>
      <c r="F544" s="304">
        <f t="shared" ca="1" si="242"/>
        <v>1.3633186529300141</v>
      </c>
      <c r="G544" s="306">
        <f t="shared" ca="1" si="243"/>
        <v>7.9583972453596035</v>
      </c>
      <c r="H544" s="307">
        <f t="shared" ca="1" si="244"/>
        <v>-107.6288948010172</v>
      </c>
      <c r="I544" s="304">
        <f t="shared" ca="1" si="245"/>
        <v>107.92272736918473</v>
      </c>
      <c r="J544" s="306">
        <f t="shared" ca="1" si="246"/>
        <v>677.21007955475034</v>
      </c>
      <c r="K544" s="307">
        <f t="shared" ca="1" si="247"/>
        <v>-6.4920649306780724</v>
      </c>
      <c r="L544" s="304">
        <f t="shared" ca="1" si="232"/>
        <v>677.24119688454823</v>
      </c>
      <c r="M544" s="306">
        <f t="shared" ca="1" si="248"/>
        <v>-1.4969877057742123</v>
      </c>
      <c r="N544" s="304">
        <f t="shared" ca="1" si="249"/>
        <v>-85.771077523834222</v>
      </c>
      <c r="P544" s="310">
        <f t="shared" ca="1" si="250"/>
        <v>23</v>
      </c>
      <c r="Q544" s="304">
        <f t="shared" ca="1" si="251"/>
        <v>0</v>
      </c>
      <c r="R544" s="306">
        <f t="shared" ca="1" si="252"/>
        <v>0</v>
      </c>
      <c r="S544" s="307">
        <f t="shared" ca="1" si="253"/>
        <v>5.0810000000000022</v>
      </c>
      <c r="T544" s="304">
        <f t="shared" ca="1" si="233"/>
        <v>49.844610000000024</v>
      </c>
      <c r="U544" s="311">
        <f t="shared" ca="1" si="234"/>
        <v>0</v>
      </c>
      <c r="V544" s="306">
        <f t="shared" ca="1" si="235"/>
        <v>1.2257955361876374</v>
      </c>
      <c r="W544" s="304">
        <f t="shared" ca="1" si="236"/>
        <v>43.837653351517609</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1.1555574324560656</v>
      </c>
      <c r="AH544" s="304">
        <f t="shared" ca="1" si="260"/>
        <v>-8.6277331811502567</v>
      </c>
    </row>
    <row r="545" spans="1:34" x14ac:dyDescent="0.2">
      <c r="A545" s="347">
        <f t="shared" ca="1" si="238"/>
        <v>1E-4</v>
      </c>
      <c r="B545" s="304">
        <f t="shared" ca="1" si="239"/>
        <v>30.514600000000133</v>
      </c>
      <c r="D545" s="306">
        <f t="shared" ca="1" si="240"/>
        <v>-0.63622510843076296</v>
      </c>
      <c r="E545" s="307">
        <f t="shared" ca="1" si="241"/>
        <v>-1.2057291708468636</v>
      </c>
      <c r="F545" s="304">
        <f t="shared" ca="1" si="242"/>
        <v>1.3632920530938339</v>
      </c>
      <c r="G545" s="306">
        <f t="shared" ca="1" si="243"/>
        <v>7.9583336228487607</v>
      </c>
      <c r="H545" s="307">
        <f t="shared" ca="1" si="244"/>
        <v>-107.62901537393428</v>
      </c>
      <c r="I545" s="304">
        <f t="shared" ca="1" si="245"/>
        <v>107.92284292222452</v>
      </c>
      <c r="J545" s="306">
        <f t="shared" ca="1" si="246"/>
        <v>677.21007955475034</v>
      </c>
      <c r="K545" s="307">
        <f t="shared" ca="1" si="247"/>
        <v>-6.5028278261868202</v>
      </c>
      <c r="L545" s="304">
        <f t="shared" ca="1" si="232"/>
        <v>677.24130014366983</v>
      </c>
      <c r="M545" s="306">
        <f t="shared" ca="1" si="248"/>
        <v>-1.496988376072842</v>
      </c>
      <c r="N545" s="304">
        <f t="shared" ca="1" si="249"/>
        <v>-85.771115929116718</v>
      </c>
      <c r="P545" s="310">
        <f t="shared" ca="1" si="250"/>
        <v>23</v>
      </c>
      <c r="Q545" s="304">
        <f t="shared" ca="1" si="251"/>
        <v>0</v>
      </c>
      <c r="R545" s="306">
        <f t="shared" ca="1" si="252"/>
        <v>0</v>
      </c>
      <c r="S545" s="307">
        <f t="shared" ca="1" si="253"/>
        <v>5.0810000000000022</v>
      </c>
      <c r="T545" s="304">
        <f t="shared" ca="1" si="233"/>
        <v>49.844610000000024</v>
      </c>
      <c r="U545" s="311">
        <f t="shared" ca="1" si="234"/>
        <v>0</v>
      </c>
      <c r="V545" s="306">
        <f t="shared" ca="1" si="235"/>
        <v>1.2257968554994134</v>
      </c>
      <c r="W545" s="304">
        <f t="shared" ca="1" si="236"/>
        <v>43.837794407801049</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1.1555301554845503</v>
      </c>
      <c r="AH545" s="304">
        <f t="shared" ca="1" si="260"/>
        <v>-8.6277609430264892</v>
      </c>
    </row>
    <row r="546" spans="1:34" x14ac:dyDescent="0.2">
      <c r="A546" s="347">
        <f t="shared" ca="1" si="238"/>
        <v>1E-4</v>
      </c>
      <c r="B546" s="304">
        <f t="shared" ca="1" si="239"/>
        <v>30.514700000000133</v>
      </c>
      <c r="D546" s="306">
        <f t="shared" ca="1" si="240"/>
        <v>-0.63622138816070584</v>
      </c>
      <c r="E546" s="307">
        <f t="shared" ca="1" si="241"/>
        <v>-1.2057010584506109</v>
      </c>
      <c r="F546" s="304">
        <f t="shared" ca="1" si="242"/>
        <v>1.3632654536450557</v>
      </c>
      <c r="G546" s="306">
        <f t="shared" ca="1" si="243"/>
        <v>7.9582700007099447</v>
      </c>
      <c r="H546" s="307">
        <f t="shared" ca="1" si="244"/>
        <v>-107.62913594404013</v>
      </c>
      <c r="I546" s="304">
        <f t="shared" ca="1" si="245"/>
        <v>107.92295847253665</v>
      </c>
      <c r="J546" s="306">
        <f t="shared" ca="1" si="246"/>
        <v>677.21007955475034</v>
      </c>
      <c r="K546" s="307">
        <f t="shared" ca="1" si="247"/>
        <v>-6.5135907337527188</v>
      </c>
      <c r="L546" s="304">
        <f t="shared" ca="1" si="232"/>
        <v>677.24140357393844</v>
      </c>
      <c r="M546" s="306">
        <f t="shared" ca="1" si="248"/>
        <v>-1.4969890463646776</v>
      </c>
      <c r="N546" s="304">
        <f t="shared" ca="1" si="249"/>
        <v>-85.771154334009935</v>
      </c>
      <c r="P546" s="310">
        <f t="shared" ca="1" si="250"/>
        <v>23</v>
      </c>
      <c r="Q546" s="304">
        <f t="shared" ca="1" si="251"/>
        <v>0</v>
      </c>
      <c r="R546" s="306">
        <f t="shared" ca="1" si="252"/>
        <v>0</v>
      </c>
      <c r="S546" s="307">
        <f t="shared" ca="1" si="253"/>
        <v>5.0810000000000022</v>
      </c>
      <c r="T546" s="304">
        <f t="shared" ca="1" si="233"/>
        <v>49.844610000000024</v>
      </c>
      <c r="U546" s="311">
        <f t="shared" ca="1" si="234"/>
        <v>0</v>
      </c>
      <c r="V546" s="306">
        <f t="shared" ca="1" si="235"/>
        <v>1.2257981748140885</v>
      </c>
      <c r="W546" s="304">
        <f t="shared" ca="1" si="236"/>
        <v>43.837935462274807</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1.1555028788598971</v>
      </c>
      <c r="AH546" s="304">
        <f t="shared" ca="1" si="260"/>
        <v>-8.6277887045465516</v>
      </c>
    </row>
    <row r="547" spans="1:34" x14ac:dyDescent="0.2">
      <c r="A547" s="347">
        <f t="shared" ca="1" si="238"/>
        <v>1E-4</v>
      </c>
      <c r="B547" s="304">
        <f t="shared" ca="1" si="239"/>
        <v>30.514800000000132</v>
      </c>
      <c r="D547" s="306">
        <f t="shared" ca="1" si="240"/>
        <v>-0.63621766788544243</v>
      </c>
      <c r="E547" s="307">
        <f t="shared" ca="1" si="241"/>
        <v>-1.2056729464149978</v>
      </c>
      <c r="F547" s="304">
        <f t="shared" ca="1" si="242"/>
        <v>1.3632388545836762</v>
      </c>
      <c r="G547" s="306">
        <f t="shared" ca="1" si="243"/>
        <v>7.9582063789431565</v>
      </c>
      <c r="H547" s="307">
        <f t="shared" ca="1" si="244"/>
        <v>-107.62925651133477</v>
      </c>
      <c r="I547" s="304">
        <f t="shared" ca="1" si="245"/>
        <v>107.92307402012116</v>
      </c>
      <c r="J547" s="306">
        <f t="shared" ca="1" si="246"/>
        <v>677.21007955475034</v>
      </c>
      <c r="K547" s="307">
        <f t="shared" ca="1" si="247"/>
        <v>-6.5243536533754876</v>
      </c>
      <c r="L547" s="304">
        <f t="shared" ca="1" si="232"/>
        <v>677.2415071753544</v>
      </c>
      <c r="M547" s="306">
        <f t="shared" ca="1" si="248"/>
        <v>-1.4969897166497192</v>
      </c>
      <c r="N547" s="304">
        <f t="shared" ca="1" si="249"/>
        <v>-85.771192738513889</v>
      </c>
      <c r="P547" s="310">
        <f t="shared" ca="1" si="250"/>
        <v>23</v>
      </c>
      <c r="Q547" s="304">
        <f t="shared" ca="1" si="251"/>
        <v>0</v>
      </c>
      <c r="R547" s="306">
        <f t="shared" ca="1" si="252"/>
        <v>0</v>
      </c>
      <c r="S547" s="307">
        <f t="shared" ca="1" si="253"/>
        <v>5.0810000000000022</v>
      </c>
      <c r="T547" s="304">
        <f t="shared" ca="1" si="233"/>
        <v>49.844610000000024</v>
      </c>
      <c r="U547" s="311">
        <f t="shared" ca="1" si="234"/>
        <v>0</v>
      </c>
      <c r="V547" s="306">
        <f t="shared" ca="1" si="235"/>
        <v>1.2257994941316614</v>
      </c>
      <c r="W547" s="304">
        <f t="shared" ca="1" si="236"/>
        <v>43.838076514938869</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1.1554756025820971</v>
      </c>
      <c r="AH547" s="304">
        <f t="shared" ca="1" si="260"/>
        <v>-8.627816465710449</v>
      </c>
    </row>
    <row r="548" spans="1:34" x14ac:dyDescent="0.2">
      <c r="A548" s="347">
        <f t="shared" ca="1" si="238"/>
        <v>1E-4</v>
      </c>
      <c r="B548" s="304">
        <f t="shared" ca="1" si="239"/>
        <v>30.514900000000132</v>
      </c>
      <c r="D548" s="306">
        <f t="shared" ca="1" si="240"/>
        <v>-0.63621394760497163</v>
      </c>
      <c r="E548" s="307">
        <f t="shared" ca="1" si="241"/>
        <v>-1.2056448347400313</v>
      </c>
      <c r="F548" s="304">
        <f t="shared" ca="1" si="242"/>
        <v>1.363212255909702</v>
      </c>
      <c r="G548" s="306">
        <f t="shared" ca="1" si="243"/>
        <v>7.9581427575483961</v>
      </c>
      <c r="H548" s="307">
        <f t="shared" ca="1" si="244"/>
        <v>-107.62937707581824</v>
      </c>
      <c r="I548" s="304">
        <f t="shared" ca="1" si="245"/>
        <v>107.92318956497806</v>
      </c>
      <c r="J548" s="306">
        <f t="shared" ca="1" si="246"/>
        <v>677.21007955475034</v>
      </c>
      <c r="K548" s="307">
        <f t="shared" ca="1" si="247"/>
        <v>-6.5351165850548449</v>
      </c>
      <c r="L548" s="304">
        <f t="shared" ca="1" si="232"/>
        <v>677.24161094791828</v>
      </c>
      <c r="M548" s="306">
        <f t="shared" ca="1" si="248"/>
        <v>-1.4969903869279673</v>
      </c>
      <c r="N548" s="304">
        <f t="shared" ca="1" si="249"/>
        <v>-85.771231142628608</v>
      </c>
      <c r="P548" s="310">
        <f t="shared" ca="1" si="250"/>
        <v>23</v>
      </c>
      <c r="Q548" s="304">
        <f t="shared" ca="1" si="251"/>
        <v>0</v>
      </c>
      <c r="R548" s="306">
        <f t="shared" ca="1" si="252"/>
        <v>0</v>
      </c>
      <c r="S548" s="307">
        <f t="shared" ca="1" si="253"/>
        <v>5.0810000000000022</v>
      </c>
      <c r="T548" s="304">
        <f t="shared" ca="1" si="233"/>
        <v>49.844610000000024</v>
      </c>
      <c r="U548" s="311">
        <f t="shared" ca="1" si="234"/>
        <v>0</v>
      </c>
      <c r="V548" s="306">
        <f t="shared" ca="1" si="235"/>
        <v>1.225800813452133</v>
      </c>
      <c r="W548" s="304">
        <f t="shared" ca="1" si="236"/>
        <v>43.838217565793258</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1.1554483266511575</v>
      </c>
      <c r="AH548" s="304">
        <f t="shared" ca="1" si="260"/>
        <v>-8.6278442265181763</v>
      </c>
    </row>
    <row r="549" spans="1:34" x14ac:dyDescent="0.2">
      <c r="A549" s="347">
        <f t="shared" ca="1" si="238"/>
        <v>1E-4</v>
      </c>
      <c r="B549" s="304">
        <f t="shared" ca="1" si="239"/>
        <v>30.515000000000132</v>
      </c>
      <c r="D549" s="306">
        <f t="shared" ca="1" si="240"/>
        <v>-0.63621022731929311</v>
      </c>
      <c r="E549" s="307">
        <f t="shared" ca="1" si="241"/>
        <v>-1.2056167234257007</v>
      </c>
      <c r="F549" s="304">
        <f t="shared" ca="1" si="242"/>
        <v>1.363185657623124</v>
      </c>
      <c r="G549" s="306">
        <f t="shared" ca="1" si="243"/>
        <v>7.9580791365256642</v>
      </c>
      <c r="H549" s="307">
        <f t="shared" ca="1" si="244"/>
        <v>-107.62949763749059</v>
      </c>
      <c r="I549" s="304">
        <f t="shared" ca="1" si="245"/>
        <v>107.92330510710741</v>
      </c>
      <c r="J549" s="306">
        <f t="shared" ca="1" si="246"/>
        <v>677.21007955475034</v>
      </c>
      <c r="K549" s="307">
        <f t="shared" ca="1" si="247"/>
        <v>-6.5458795287905103</v>
      </c>
      <c r="L549" s="304">
        <f t="shared" ca="1" si="232"/>
        <v>677.24171489163064</v>
      </c>
      <c r="M549" s="306">
        <f t="shared" ca="1" si="248"/>
        <v>-1.4969910571994214</v>
      </c>
      <c r="N549" s="304">
        <f t="shared" ca="1" si="249"/>
        <v>-85.771269546354048</v>
      </c>
      <c r="P549" s="310">
        <f t="shared" ca="1" si="250"/>
        <v>23</v>
      </c>
      <c r="Q549" s="304">
        <f t="shared" ca="1" si="251"/>
        <v>0</v>
      </c>
      <c r="R549" s="306">
        <f t="shared" ca="1" si="252"/>
        <v>0</v>
      </c>
      <c r="S549" s="307">
        <f t="shared" ca="1" si="253"/>
        <v>5.0810000000000022</v>
      </c>
      <c r="T549" s="304">
        <f t="shared" ca="1" si="233"/>
        <v>49.844610000000024</v>
      </c>
      <c r="U549" s="311">
        <f t="shared" ca="1" si="234"/>
        <v>0</v>
      </c>
      <c r="V549" s="306">
        <f t="shared" ca="1" si="235"/>
        <v>1.2258021327755029</v>
      </c>
      <c r="W549" s="304">
        <f t="shared" ca="1" si="236"/>
        <v>43.838358614837993</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1.1554210510670746</v>
      </c>
      <c r="AH549" s="304">
        <f t="shared" ca="1" si="260"/>
        <v>-8.6278719869697387</v>
      </c>
    </row>
    <row r="550" spans="1:34" x14ac:dyDescent="0.2">
      <c r="A550" s="347">
        <f t="shared" ca="1" si="238"/>
        <v>1E-4</v>
      </c>
      <c r="B550" s="304">
        <f t="shared" ca="1" si="239"/>
        <v>30.515100000000132</v>
      </c>
      <c r="D550" s="306">
        <f t="shared" ca="1" si="240"/>
        <v>-0.63620650702841042</v>
      </c>
      <c r="E550" s="307">
        <f t="shared" ca="1" si="241"/>
        <v>-1.2055886124720061</v>
      </c>
      <c r="F550" s="304">
        <f t="shared" ca="1" si="242"/>
        <v>1.3631590597239442</v>
      </c>
      <c r="G550" s="306">
        <f t="shared" ca="1" si="243"/>
        <v>7.958015515874961</v>
      </c>
      <c r="H550" s="307">
        <f t="shared" ca="1" si="244"/>
        <v>-107.62961819635183</v>
      </c>
      <c r="I550" s="304">
        <f t="shared" ca="1" si="245"/>
        <v>107.92342064650923</v>
      </c>
      <c r="J550" s="306">
        <f t="shared" ca="1" si="246"/>
        <v>677.21007955475034</v>
      </c>
      <c r="K550" s="307">
        <f t="shared" ca="1" si="247"/>
        <v>-6.556642484582202</v>
      </c>
      <c r="L550" s="304">
        <f t="shared" ca="1" si="232"/>
        <v>677.24181900649182</v>
      </c>
      <c r="M550" s="306">
        <f t="shared" ca="1" si="248"/>
        <v>-1.496991727464082</v>
      </c>
      <c r="N550" s="304">
        <f t="shared" ca="1" si="249"/>
        <v>-85.771307949690268</v>
      </c>
      <c r="P550" s="310">
        <f t="shared" ca="1" si="250"/>
        <v>23</v>
      </c>
      <c r="Q550" s="304">
        <f t="shared" ca="1" si="251"/>
        <v>0</v>
      </c>
      <c r="R550" s="306">
        <f t="shared" ca="1" si="252"/>
        <v>0</v>
      </c>
      <c r="S550" s="307">
        <f t="shared" ca="1" si="253"/>
        <v>5.0810000000000022</v>
      </c>
      <c r="T550" s="304">
        <f t="shared" ca="1" si="233"/>
        <v>49.844610000000024</v>
      </c>
      <c r="U550" s="311">
        <f t="shared" ca="1" si="234"/>
        <v>0</v>
      </c>
      <c r="V550" s="306">
        <f t="shared" ca="1" si="235"/>
        <v>1.2258034521017704</v>
      </c>
      <c r="W550" s="304">
        <f t="shared" ca="1" si="236"/>
        <v>43.838499662073076</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1.1553937758298414</v>
      </c>
      <c r="AH550" s="304">
        <f t="shared" ca="1" si="260"/>
        <v>-8.6278997470651397</v>
      </c>
    </row>
    <row r="551" spans="1:34" x14ac:dyDescent="0.2">
      <c r="A551" s="347">
        <f t="shared" ca="1" si="238"/>
        <v>1E-4</v>
      </c>
      <c r="B551" s="304">
        <f t="shared" ca="1" si="239"/>
        <v>30.515200000000132</v>
      </c>
      <c r="D551" s="306">
        <f t="shared" ca="1" si="240"/>
        <v>-0.63620278673232111</v>
      </c>
      <c r="E551" s="307">
        <f t="shared" ca="1" si="241"/>
        <v>-1.2055605018789457</v>
      </c>
      <c r="F551" s="304">
        <f t="shared" ca="1" si="242"/>
        <v>1.3631324622121603</v>
      </c>
      <c r="G551" s="306">
        <f t="shared" ca="1" si="243"/>
        <v>7.9579518955962882</v>
      </c>
      <c r="H551" s="307">
        <f t="shared" ca="1" si="244"/>
        <v>-107.62973875240202</v>
      </c>
      <c r="I551" s="304">
        <f t="shared" ca="1" si="245"/>
        <v>107.92353618318357</v>
      </c>
      <c r="J551" s="306">
        <f t="shared" ca="1" si="246"/>
        <v>677.21007955475034</v>
      </c>
      <c r="K551" s="307">
        <f t="shared" ca="1" si="247"/>
        <v>-6.5674054524296395</v>
      </c>
      <c r="L551" s="304">
        <f t="shared" ca="1" si="232"/>
        <v>677.24192329250252</v>
      </c>
      <c r="M551" s="306">
        <f t="shared" ca="1" si="248"/>
        <v>-1.4969923977219493</v>
      </c>
      <c r="N551" s="304">
        <f t="shared" ca="1" si="249"/>
        <v>-85.771346352637238</v>
      </c>
      <c r="P551" s="310">
        <f t="shared" ca="1" si="250"/>
        <v>23</v>
      </c>
      <c r="Q551" s="304">
        <f t="shared" ca="1" si="251"/>
        <v>0</v>
      </c>
      <c r="R551" s="306">
        <f t="shared" ca="1" si="252"/>
        <v>0</v>
      </c>
      <c r="S551" s="307">
        <f t="shared" ca="1" si="253"/>
        <v>5.0810000000000022</v>
      </c>
      <c r="T551" s="304">
        <f t="shared" ca="1" si="233"/>
        <v>49.844610000000024</v>
      </c>
      <c r="U551" s="311">
        <f t="shared" ca="1" si="234"/>
        <v>0</v>
      </c>
      <c r="V551" s="306">
        <f t="shared" ca="1" si="235"/>
        <v>1.2258047714309366</v>
      </c>
      <c r="W551" s="304">
        <f t="shared" ca="1" si="236"/>
        <v>43.838640707498534</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1.1553665009394578</v>
      </c>
      <c r="AH551" s="304">
        <f t="shared" ca="1" si="260"/>
        <v>-8.6279275068043813</v>
      </c>
    </row>
    <row r="552" spans="1:34" x14ac:dyDescent="0.2">
      <c r="A552" s="347">
        <f t="shared" ca="1" si="238"/>
        <v>1E-4</v>
      </c>
      <c r="B552" s="304">
        <f t="shared" ca="1" si="239"/>
        <v>30.515300000000131</v>
      </c>
      <c r="D552" s="306">
        <f t="shared" ca="1" si="240"/>
        <v>-0.63619906643102686</v>
      </c>
      <c r="E552" s="307">
        <f t="shared" ca="1" si="241"/>
        <v>-1.2055323916465159</v>
      </c>
      <c r="F552" s="304">
        <f t="shared" ca="1" si="242"/>
        <v>1.3631058650877703</v>
      </c>
      <c r="G552" s="306">
        <f t="shared" ca="1" si="243"/>
        <v>7.957888275689645</v>
      </c>
      <c r="H552" s="307">
        <f t="shared" ca="1" si="244"/>
        <v>-107.62985930564119</v>
      </c>
      <c r="I552" s="304">
        <f t="shared" ca="1" si="245"/>
        <v>107.92365171713045</v>
      </c>
      <c r="J552" s="306">
        <f t="shared" ca="1" si="246"/>
        <v>677.21007955475034</v>
      </c>
      <c r="K552" s="307">
        <f t="shared" ca="1" si="247"/>
        <v>-6.578168432332542</v>
      </c>
      <c r="L552" s="304">
        <f t="shared" ca="1" si="232"/>
        <v>677.24202774966307</v>
      </c>
      <c r="M552" s="306">
        <f t="shared" ca="1" si="248"/>
        <v>-1.496993067973023</v>
      </c>
      <c r="N552" s="304">
        <f t="shared" ca="1" si="249"/>
        <v>-85.771384755194987</v>
      </c>
      <c r="P552" s="310">
        <f t="shared" ca="1" si="250"/>
        <v>23</v>
      </c>
      <c r="Q552" s="304">
        <f t="shared" ca="1" si="251"/>
        <v>0</v>
      </c>
      <c r="R552" s="306">
        <f t="shared" ca="1" si="252"/>
        <v>0</v>
      </c>
      <c r="S552" s="307">
        <f t="shared" ca="1" si="253"/>
        <v>5.0810000000000022</v>
      </c>
      <c r="T552" s="304">
        <f t="shared" ca="1" si="233"/>
        <v>49.844610000000024</v>
      </c>
      <c r="U552" s="311">
        <f t="shared" ca="1" si="234"/>
        <v>0</v>
      </c>
      <c r="V552" s="306">
        <f t="shared" ca="1" si="235"/>
        <v>1.2258060907630015</v>
      </c>
      <c r="W552" s="304">
        <f t="shared" ca="1" si="236"/>
        <v>43.838781751114404</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1.1553392263959221</v>
      </c>
      <c r="AH552" s="304">
        <f t="shared" ca="1" si="260"/>
        <v>-8.6279552661874668</v>
      </c>
    </row>
    <row r="553" spans="1:34" x14ac:dyDescent="0.2">
      <c r="A553" s="347">
        <f t="shared" ca="1" si="238"/>
        <v>1E-4</v>
      </c>
      <c r="B553" s="304">
        <f t="shared" ca="1" si="239"/>
        <v>30.515400000000131</v>
      </c>
      <c r="D553" s="306">
        <f t="shared" ca="1" si="240"/>
        <v>-0.63619534612452922</v>
      </c>
      <c r="E553" s="307">
        <f t="shared" ca="1" si="241"/>
        <v>-1.2055042817747079</v>
      </c>
      <c r="F553" s="304">
        <f t="shared" ca="1" si="242"/>
        <v>1.3630792683507675</v>
      </c>
      <c r="G553" s="306">
        <f t="shared" ca="1" si="243"/>
        <v>7.9578246561550321</v>
      </c>
      <c r="H553" s="307">
        <f t="shared" ca="1" si="244"/>
        <v>-107.62997985606937</v>
      </c>
      <c r="I553" s="304">
        <f t="shared" ca="1" si="245"/>
        <v>107.92376724834992</v>
      </c>
      <c r="J553" s="306">
        <f t="shared" ca="1" si="246"/>
        <v>677.21007955475034</v>
      </c>
      <c r="K553" s="307">
        <f t="shared" ca="1" si="247"/>
        <v>-6.5889314242906272</v>
      </c>
      <c r="L553" s="304">
        <f t="shared" ca="1" si="232"/>
        <v>677.24213237797403</v>
      </c>
      <c r="M553" s="306">
        <f t="shared" ca="1" si="248"/>
        <v>-1.4969937382173033</v>
      </c>
      <c r="N553" s="304">
        <f t="shared" ca="1" si="249"/>
        <v>-85.771423157363486</v>
      </c>
      <c r="P553" s="310">
        <f t="shared" ca="1" si="250"/>
        <v>23</v>
      </c>
      <c r="Q553" s="304">
        <f t="shared" ca="1" si="251"/>
        <v>0</v>
      </c>
      <c r="R553" s="306">
        <f t="shared" ca="1" si="252"/>
        <v>0</v>
      </c>
      <c r="S553" s="307">
        <f t="shared" ca="1" si="253"/>
        <v>5.0810000000000022</v>
      </c>
      <c r="T553" s="304">
        <f t="shared" ca="1" si="233"/>
        <v>49.844610000000024</v>
      </c>
      <c r="U553" s="311">
        <f t="shared" ca="1" si="234"/>
        <v>0</v>
      </c>
      <c r="V553" s="306">
        <f t="shared" ca="1" si="235"/>
        <v>1.2258074100979643</v>
      </c>
      <c r="W553" s="304">
        <f t="shared" ca="1" si="236"/>
        <v>43.83892279292067</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1.1553119521992254</v>
      </c>
      <c r="AH553" s="304">
        <f t="shared" ca="1" si="260"/>
        <v>-8.6279830252144034</v>
      </c>
    </row>
    <row r="554" spans="1:34" x14ac:dyDescent="0.2">
      <c r="A554" s="347">
        <f t="shared" ca="1" si="238"/>
        <v>1E-4</v>
      </c>
      <c r="B554" s="304">
        <f t="shared" ca="1" si="239"/>
        <v>30.515500000000131</v>
      </c>
      <c r="D554" s="306">
        <f t="shared" ca="1" si="240"/>
        <v>-0.63619162581282951</v>
      </c>
      <c r="E554" s="307">
        <f t="shared" ca="1" si="241"/>
        <v>-1.205476172263527</v>
      </c>
      <c r="F554" s="304">
        <f t="shared" ca="1" si="242"/>
        <v>1.3630526720011578</v>
      </c>
      <c r="G554" s="306">
        <f t="shared" ca="1" si="243"/>
        <v>7.9577610369924505</v>
      </c>
      <c r="H554" s="307">
        <f t="shared" ca="1" si="244"/>
        <v>-107.6301004036866</v>
      </c>
      <c r="I554" s="304">
        <f t="shared" ca="1" si="245"/>
        <v>107.92388277684199</v>
      </c>
      <c r="J554" s="306">
        <f t="shared" ca="1" si="246"/>
        <v>677.21007955475034</v>
      </c>
      <c r="K554" s="307">
        <f t="shared" ca="1" si="247"/>
        <v>-6.5996944283036152</v>
      </c>
      <c r="L554" s="304">
        <f t="shared" ca="1" si="232"/>
        <v>677.24223717743587</v>
      </c>
      <c r="M554" s="306">
        <f t="shared" ca="1" si="248"/>
        <v>-1.4969944084547906</v>
      </c>
      <c r="N554" s="304">
        <f t="shared" ca="1" si="249"/>
        <v>-85.771461559142779</v>
      </c>
      <c r="P554" s="310">
        <f t="shared" ca="1" si="250"/>
        <v>23</v>
      </c>
      <c r="Q554" s="304">
        <f t="shared" ca="1" si="251"/>
        <v>0</v>
      </c>
      <c r="R554" s="306">
        <f t="shared" ca="1" si="252"/>
        <v>0</v>
      </c>
      <c r="S554" s="307">
        <f t="shared" ca="1" si="253"/>
        <v>5.0810000000000022</v>
      </c>
      <c r="T554" s="304">
        <f t="shared" ca="1" si="233"/>
        <v>49.844610000000024</v>
      </c>
      <c r="U554" s="311">
        <f t="shared" ca="1" si="234"/>
        <v>0</v>
      </c>
      <c r="V554" s="306">
        <f t="shared" ca="1" si="235"/>
        <v>1.2258087294358249</v>
      </c>
      <c r="W554" s="304">
        <f t="shared" ca="1" si="236"/>
        <v>43.839063832917319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1.1552846783493695</v>
      </c>
      <c r="AH554" s="304">
        <f t="shared" ca="1" si="260"/>
        <v>-8.6280107838851894</v>
      </c>
    </row>
    <row r="555" spans="1:34" x14ac:dyDescent="0.2">
      <c r="A555" s="347">
        <f t="shared" ca="1" si="238"/>
        <v>1E-4</v>
      </c>
      <c r="B555" s="304">
        <f t="shared" ca="1" si="239"/>
        <v>30.515600000000131</v>
      </c>
      <c r="D555" s="306">
        <f t="shared" ca="1" si="240"/>
        <v>-0.63618790549592508</v>
      </c>
      <c r="E555" s="307">
        <f t="shared" ca="1" si="241"/>
        <v>-1.2054480631129696</v>
      </c>
      <c r="F555" s="304">
        <f t="shared" ca="1" si="242"/>
        <v>1.363026076038937</v>
      </c>
      <c r="G555" s="306">
        <f t="shared" ca="1" si="243"/>
        <v>7.9576974182019011</v>
      </c>
      <c r="H555" s="307">
        <f t="shared" ca="1" si="244"/>
        <v>-107.63022094849291</v>
      </c>
      <c r="I555" s="304">
        <f t="shared" ca="1" si="245"/>
        <v>107.92399830260672</v>
      </c>
      <c r="J555" s="306">
        <f t="shared" ca="1" si="246"/>
        <v>677.21007955475034</v>
      </c>
      <c r="K555" s="307">
        <f t="shared" ca="1" si="247"/>
        <v>-6.6104574443712245</v>
      </c>
      <c r="L555" s="304">
        <f t="shared" ca="1" si="232"/>
        <v>677.24234214804903</v>
      </c>
      <c r="M555" s="306">
        <f t="shared" ca="1" si="248"/>
        <v>-1.4969950786854846</v>
      </c>
      <c r="N555" s="304">
        <f t="shared" ca="1" si="249"/>
        <v>-85.77149996053285</v>
      </c>
      <c r="P555" s="310">
        <f t="shared" ca="1" si="250"/>
        <v>23</v>
      </c>
      <c r="Q555" s="304">
        <f t="shared" ca="1" si="251"/>
        <v>0</v>
      </c>
      <c r="R555" s="306">
        <f t="shared" ca="1" si="252"/>
        <v>0</v>
      </c>
      <c r="S555" s="307">
        <f t="shared" ca="1" si="253"/>
        <v>5.0810000000000022</v>
      </c>
      <c r="T555" s="304">
        <f t="shared" ca="1" si="233"/>
        <v>49.844610000000024</v>
      </c>
      <c r="U555" s="311">
        <f t="shared" ca="1" si="234"/>
        <v>0</v>
      </c>
      <c r="V555" s="306">
        <f t="shared" ca="1" si="235"/>
        <v>1.2258100487765837</v>
      </c>
      <c r="W555" s="304">
        <f t="shared" ca="1" si="236"/>
        <v>43.839204871104407</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1.155257404846358</v>
      </c>
      <c r="AH555" s="304">
        <f t="shared" ca="1" si="260"/>
        <v>-8.6280385421998229</v>
      </c>
    </row>
    <row r="556" spans="1:34" x14ac:dyDescent="0.2">
      <c r="A556" s="347">
        <f t="shared" ca="1" si="238"/>
        <v>1E-4</v>
      </c>
      <c r="B556" s="304">
        <f t="shared" ca="1" si="239"/>
        <v>30.51570000000013</v>
      </c>
      <c r="D556" s="306">
        <f t="shared" ca="1" si="240"/>
        <v>-0.63618418517381981</v>
      </c>
      <c r="E556" s="307">
        <f t="shared" ca="1" si="241"/>
        <v>-1.2054199543230304</v>
      </c>
      <c r="F556" s="304">
        <f t="shared" ca="1" si="242"/>
        <v>1.3629994804641026</v>
      </c>
      <c r="G556" s="306">
        <f t="shared" ca="1" si="243"/>
        <v>7.9576337997833839</v>
      </c>
      <c r="H556" s="307">
        <f t="shared" ca="1" si="244"/>
        <v>-107.63034149048833</v>
      </c>
      <c r="I556" s="304">
        <f t="shared" ca="1" si="245"/>
        <v>107.92411382564413</v>
      </c>
      <c r="J556" s="306">
        <f t="shared" ca="1" si="246"/>
        <v>677.21007955475034</v>
      </c>
      <c r="K556" s="307">
        <f t="shared" ca="1" si="247"/>
        <v>-6.6212204724931736</v>
      </c>
      <c r="L556" s="304">
        <f t="shared" ca="1" si="232"/>
        <v>677.24244728981409</v>
      </c>
      <c r="M556" s="306">
        <f t="shared" ca="1" si="248"/>
        <v>-1.4969957489093855</v>
      </c>
      <c r="N556" s="304">
        <f t="shared" ca="1" si="249"/>
        <v>-85.7715383615337</v>
      </c>
      <c r="P556" s="310">
        <f t="shared" ca="1" si="250"/>
        <v>23</v>
      </c>
      <c r="Q556" s="304">
        <f t="shared" ca="1" si="251"/>
        <v>0</v>
      </c>
      <c r="R556" s="306">
        <f t="shared" ca="1" si="252"/>
        <v>0</v>
      </c>
      <c r="S556" s="307">
        <f t="shared" ca="1" si="253"/>
        <v>5.0810000000000022</v>
      </c>
      <c r="T556" s="304">
        <f t="shared" ca="1" si="233"/>
        <v>49.844610000000024</v>
      </c>
      <c r="U556" s="311">
        <f t="shared" ca="1" si="234"/>
        <v>0</v>
      </c>
      <c r="V556" s="306">
        <f t="shared" ca="1" si="235"/>
        <v>1.2258113681202412</v>
      </c>
      <c r="W556" s="304">
        <f t="shared" ca="1" si="236"/>
        <v>43.839345907481963</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1.1552301316901836</v>
      </c>
      <c r="AH556" s="304">
        <f t="shared" ca="1" si="260"/>
        <v>-8.6280663001583129</v>
      </c>
    </row>
    <row r="557" spans="1:34" x14ac:dyDescent="0.2">
      <c r="A557" s="347">
        <f t="shared" ca="1" si="238"/>
        <v>1E-4</v>
      </c>
      <c r="B557" s="304">
        <f t="shared" ca="1" si="239"/>
        <v>30.51580000000013</v>
      </c>
      <c r="D557" s="306">
        <f t="shared" ca="1" si="240"/>
        <v>-0.63618046484651536</v>
      </c>
      <c r="E557" s="307">
        <f t="shared" ca="1" si="241"/>
        <v>-1.2053918458937023</v>
      </c>
      <c r="F557" s="304">
        <f t="shared" ca="1" si="242"/>
        <v>1.3629728852766496</v>
      </c>
      <c r="G557" s="306">
        <f t="shared" ca="1" si="243"/>
        <v>7.9575701817368989</v>
      </c>
      <c r="H557" s="307">
        <f t="shared" ca="1" si="244"/>
        <v>-107.63046202967293</v>
      </c>
      <c r="I557" s="304">
        <f t="shared" ca="1" si="245"/>
        <v>107.92422934595426</v>
      </c>
      <c r="J557" s="306">
        <f t="shared" ca="1" si="246"/>
        <v>677.21007955475034</v>
      </c>
      <c r="K557" s="307">
        <f t="shared" ca="1" si="247"/>
        <v>-6.6319835126691817</v>
      </c>
      <c r="L557" s="304">
        <f t="shared" ca="1" si="232"/>
        <v>677.24255260273151</v>
      </c>
      <c r="M557" s="306">
        <f t="shared" ca="1" si="248"/>
        <v>-1.4969964191264935</v>
      </c>
      <c r="N557" s="304">
        <f t="shared" ca="1" si="249"/>
        <v>-85.771576762145344</v>
      </c>
      <c r="P557" s="310">
        <f t="shared" ca="1" si="250"/>
        <v>23</v>
      </c>
      <c r="Q557" s="304">
        <f t="shared" ca="1" si="251"/>
        <v>0</v>
      </c>
      <c r="R557" s="306">
        <f t="shared" ca="1" si="252"/>
        <v>0</v>
      </c>
      <c r="S557" s="307">
        <f t="shared" ca="1" si="253"/>
        <v>5.0810000000000022</v>
      </c>
      <c r="T557" s="304">
        <f t="shared" ca="1" si="233"/>
        <v>49.844610000000024</v>
      </c>
      <c r="U557" s="311">
        <f t="shared" ca="1" si="234"/>
        <v>0</v>
      </c>
      <c r="V557" s="306">
        <f t="shared" ca="1" si="235"/>
        <v>1.2258126874667963</v>
      </c>
      <c r="W557" s="304">
        <f t="shared" ca="1" si="236"/>
        <v>43.839486942049952</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1.1552028588808341</v>
      </c>
      <c r="AH557" s="304">
        <f t="shared" ca="1" si="260"/>
        <v>-8.6280940577606664</v>
      </c>
    </row>
    <row r="558" spans="1:34" x14ac:dyDescent="0.2">
      <c r="A558" s="347">
        <f t="shared" ca="1" si="238"/>
        <v>1E-4</v>
      </c>
      <c r="B558" s="304">
        <f t="shared" ca="1" si="239"/>
        <v>30.51590000000013</v>
      </c>
      <c r="D558" s="306">
        <f t="shared" ca="1" si="240"/>
        <v>-0.63617674451400874</v>
      </c>
      <c r="E558" s="307">
        <f t="shared" ca="1" si="241"/>
        <v>-1.2053637378249924</v>
      </c>
      <c r="F558" s="304">
        <f t="shared" ca="1" si="242"/>
        <v>1.3629462904765834</v>
      </c>
      <c r="G558" s="306">
        <f t="shared" ca="1" si="243"/>
        <v>7.9575065640624478</v>
      </c>
      <c r="H558" s="307">
        <f t="shared" ca="1" si="244"/>
        <v>-107.63058256604671</v>
      </c>
      <c r="I558" s="304">
        <f t="shared" ca="1" si="245"/>
        <v>107.92434486353714</v>
      </c>
      <c r="J558" s="306">
        <f t="shared" ca="1" si="246"/>
        <v>677.21007955475034</v>
      </c>
      <c r="K558" s="307">
        <f t="shared" ca="1" si="247"/>
        <v>-6.6427465648989674</v>
      </c>
      <c r="L558" s="304">
        <f t="shared" ca="1" si="232"/>
        <v>677.24265808680184</v>
      </c>
      <c r="M558" s="306">
        <f t="shared" ca="1" si="248"/>
        <v>-1.4969970893368088</v>
      </c>
      <c r="N558" s="304">
        <f t="shared" ca="1" si="249"/>
        <v>-85.771615162367794</v>
      </c>
      <c r="P558" s="310">
        <f t="shared" ca="1" si="250"/>
        <v>23</v>
      </c>
      <c r="Q558" s="304">
        <f t="shared" ca="1" si="251"/>
        <v>0</v>
      </c>
      <c r="R558" s="306">
        <f t="shared" ca="1" si="252"/>
        <v>0</v>
      </c>
      <c r="S558" s="307">
        <f t="shared" ca="1" si="253"/>
        <v>5.0810000000000022</v>
      </c>
      <c r="T558" s="304">
        <f t="shared" ca="1" si="233"/>
        <v>49.844610000000024</v>
      </c>
      <c r="U558" s="311">
        <f t="shared" ca="1" si="234"/>
        <v>0</v>
      </c>
      <c r="V558" s="306">
        <f t="shared" ca="1" si="235"/>
        <v>1.2258140068162493</v>
      </c>
      <c r="W558" s="304">
        <f t="shared" ca="1" si="236"/>
        <v>43.839627974808415</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1.1551755864183235</v>
      </c>
      <c r="AH558" s="304">
        <f t="shared" ca="1" si="260"/>
        <v>-8.6281218150068746</v>
      </c>
    </row>
    <row r="559" spans="1:34" x14ac:dyDescent="0.2">
      <c r="A559" s="347">
        <f t="shared" ca="1" si="238"/>
        <v>1E-4</v>
      </c>
      <c r="B559" s="304">
        <f t="shared" ca="1" si="239"/>
        <v>30.51600000000013</v>
      </c>
      <c r="D559" s="306">
        <f t="shared" ca="1" si="240"/>
        <v>-0.63617302417630184</v>
      </c>
      <c r="E559" s="307">
        <f t="shared" ca="1" si="241"/>
        <v>-1.2053356301168918</v>
      </c>
      <c r="F559" s="304">
        <f t="shared" ca="1" si="242"/>
        <v>1.3629196960638974</v>
      </c>
      <c r="G559" s="306">
        <f t="shared" ca="1" si="243"/>
        <v>7.9574429467600298</v>
      </c>
      <c r="H559" s="307">
        <f t="shared" ca="1" si="244"/>
        <v>-107.63070309960972</v>
      </c>
      <c r="I559" s="304">
        <f t="shared" ca="1" si="245"/>
        <v>107.92446037839281</v>
      </c>
      <c r="J559" s="306">
        <f t="shared" ca="1" si="246"/>
        <v>677.21007955475034</v>
      </c>
      <c r="K559" s="307">
        <f t="shared" ca="1" si="247"/>
        <v>-6.65350962918225</v>
      </c>
      <c r="L559" s="304">
        <f t="shared" ca="1" si="232"/>
        <v>677.24276374202543</v>
      </c>
      <c r="M559" s="306">
        <f t="shared" ca="1" si="248"/>
        <v>-1.4969977595403312</v>
      </c>
      <c r="N559" s="304">
        <f t="shared" ca="1" si="249"/>
        <v>-85.771653562201053</v>
      </c>
      <c r="P559" s="310">
        <f t="shared" ca="1" si="250"/>
        <v>23</v>
      </c>
      <c r="Q559" s="304">
        <f t="shared" ca="1" si="251"/>
        <v>0</v>
      </c>
      <c r="R559" s="306">
        <f t="shared" ca="1" si="252"/>
        <v>0</v>
      </c>
      <c r="S559" s="307">
        <f t="shared" ca="1" si="253"/>
        <v>5.0810000000000022</v>
      </c>
      <c r="T559" s="304">
        <f t="shared" ca="1" si="233"/>
        <v>49.844610000000024</v>
      </c>
      <c r="U559" s="311">
        <f t="shared" ca="1" si="234"/>
        <v>0</v>
      </c>
      <c r="V559" s="306">
        <f t="shared" ca="1" si="235"/>
        <v>1.2258153261686004</v>
      </c>
      <c r="W559" s="304">
        <f t="shared" ca="1" si="236"/>
        <v>43.839769005757347</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1.1551483143026395</v>
      </c>
      <c r="AH559" s="304">
        <f t="shared" ca="1" si="260"/>
        <v>-8.6281495718969481</v>
      </c>
    </row>
    <row r="560" spans="1:34" x14ac:dyDescent="0.2">
      <c r="A560" s="347">
        <f t="shared" ca="1" si="238"/>
        <v>1E-4</v>
      </c>
      <c r="B560" s="304">
        <f t="shared" ca="1" si="239"/>
        <v>30.516100000000129</v>
      </c>
      <c r="D560" s="306">
        <f t="shared" ca="1" si="240"/>
        <v>-0.63616930383339587</v>
      </c>
      <c r="E560" s="307">
        <f t="shared" ca="1" si="241"/>
        <v>-1.2053075227694023</v>
      </c>
      <c r="F560" s="304">
        <f t="shared" ca="1" si="242"/>
        <v>1.3628931020385937</v>
      </c>
      <c r="G560" s="306">
        <f t="shared" ca="1" si="243"/>
        <v>7.9573793298296467</v>
      </c>
      <c r="H560" s="307">
        <f t="shared" ca="1" si="244"/>
        <v>-107.630823630362</v>
      </c>
      <c r="I560" s="304">
        <f t="shared" ca="1" si="245"/>
        <v>107.9245758905213</v>
      </c>
      <c r="J560" s="306">
        <f t="shared" ca="1" si="246"/>
        <v>677.21007955475034</v>
      </c>
      <c r="K560" s="307">
        <f t="shared" ca="1" si="247"/>
        <v>-6.6642727055187487</v>
      </c>
      <c r="L560" s="304">
        <f t="shared" ca="1" si="232"/>
        <v>677.24286956840285</v>
      </c>
      <c r="M560" s="306">
        <f t="shared" ca="1" si="248"/>
        <v>-1.4969984297370609</v>
      </c>
      <c r="N560" s="304">
        <f t="shared" ca="1" si="249"/>
        <v>-85.771691961645104</v>
      </c>
      <c r="P560" s="310">
        <f t="shared" ca="1" si="250"/>
        <v>23</v>
      </c>
      <c r="Q560" s="304">
        <f t="shared" ca="1" si="251"/>
        <v>0</v>
      </c>
      <c r="R560" s="306">
        <f t="shared" ca="1" si="252"/>
        <v>0</v>
      </c>
      <c r="S560" s="307">
        <f t="shared" ca="1" si="253"/>
        <v>5.0810000000000022</v>
      </c>
      <c r="T560" s="304">
        <f t="shared" ca="1" si="233"/>
        <v>49.844610000000024</v>
      </c>
      <c r="U560" s="311">
        <f t="shared" ca="1" si="234"/>
        <v>0</v>
      </c>
      <c r="V560" s="306">
        <f t="shared" ca="1" si="235"/>
        <v>1.2258166455238499</v>
      </c>
      <c r="W560" s="304">
        <f t="shared" ca="1" si="236"/>
        <v>43.839910034896796</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1.1551210425337857</v>
      </c>
      <c r="AH560" s="304">
        <f t="shared" ca="1" si="260"/>
        <v>-8.6281773284308851</v>
      </c>
    </row>
    <row r="561" spans="1:34" x14ac:dyDescent="0.2">
      <c r="A561" s="347">
        <f t="shared" ca="1" si="238"/>
        <v>1E-4</v>
      </c>
      <c r="B561" s="304">
        <f t="shared" ca="1" si="239"/>
        <v>30.516200000000129</v>
      </c>
      <c r="D561" s="306">
        <f t="shared" ca="1" si="240"/>
        <v>-0.63616558348529284</v>
      </c>
      <c r="E561" s="307">
        <f t="shared" ca="1" si="241"/>
        <v>-1.2052794157825115</v>
      </c>
      <c r="F561" s="304">
        <f t="shared" ca="1" si="242"/>
        <v>1.3628665084006633</v>
      </c>
      <c r="G561" s="306">
        <f t="shared" ca="1" si="243"/>
        <v>7.9573157132712984</v>
      </c>
      <c r="H561" s="307">
        <f t="shared" ca="1" si="244"/>
        <v>-107.63094415830358</v>
      </c>
      <c r="I561" s="304">
        <f t="shared" ca="1" si="245"/>
        <v>107.92469139992265</v>
      </c>
      <c r="J561" s="306">
        <f t="shared" ca="1" si="246"/>
        <v>677.21007955475034</v>
      </c>
      <c r="K561" s="307">
        <f t="shared" ca="1" si="247"/>
        <v>-6.6750357939081821</v>
      </c>
      <c r="L561" s="304">
        <f t="shared" ca="1" si="232"/>
        <v>677.24297556593467</v>
      </c>
      <c r="M561" s="306">
        <f t="shared" ca="1" si="248"/>
        <v>-1.496999099926998</v>
      </c>
      <c r="N561" s="304">
        <f t="shared" ca="1" si="249"/>
        <v>-85.771730360699962</v>
      </c>
      <c r="P561" s="310">
        <f t="shared" ca="1" si="250"/>
        <v>23</v>
      </c>
      <c r="Q561" s="304">
        <f t="shared" ca="1" si="251"/>
        <v>0</v>
      </c>
      <c r="R561" s="306">
        <f t="shared" ca="1" si="252"/>
        <v>0</v>
      </c>
      <c r="S561" s="307">
        <f t="shared" ca="1" si="253"/>
        <v>5.0810000000000022</v>
      </c>
      <c r="T561" s="304">
        <f t="shared" ca="1" si="233"/>
        <v>49.844610000000024</v>
      </c>
      <c r="U561" s="311">
        <f t="shared" ca="1" si="234"/>
        <v>0</v>
      </c>
      <c r="V561" s="306">
        <f t="shared" ca="1" si="235"/>
        <v>1.2258179648819973</v>
      </c>
      <c r="W561" s="304">
        <f t="shared" ca="1" si="236"/>
        <v>43.840051062226756</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1.1550937711117495</v>
      </c>
      <c r="AH561" s="304">
        <f t="shared" ca="1" si="260"/>
        <v>-8.6282050846086946</v>
      </c>
    </row>
    <row r="562" spans="1:34" x14ac:dyDescent="0.2">
      <c r="A562" s="347">
        <f t="shared" ca="1" si="238"/>
        <v>1E-4</v>
      </c>
      <c r="B562" s="304">
        <f t="shared" ca="1" si="239"/>
        <v>30.516300000000129</v>
      </c>
      <c r="D562" s="306">
        <f t="shared" ca="1" si="240"/>
        <v>-0.63616186313199197</v>
      </c>
      <c r="E562" s="307">
        <f t="shared" ca="1" si="241"/>
        <v>-1.2052513091562265</v>
      </c>
      <c r="F562" s="304">
        <f t="shared" ca="1" si="242"/>
        <v>1.3628399151501123</v>
      </c>
      <c r="G562" s="306">
        <f t="shared" ca="1" si="243"/>
        <v>7.9572520970849849</v>
      </c>
      <c r="H562" s="307">
        <f t="shared" ca="1" si="244"/>
        <v>-107.63106468343449</v>
      </c>
      <c r="I562" s="304">
        <f t="shared" ca="1" si="245"/>
        <v>107.92480690659688</v>
      </c>
      <c r="J562" s="306">
        <f t="shared" ca="1" si="246"/>
        <v>677.21007955475034</v>
      </c>
      <c r="K562" s="307">
        <f t="shared" ca="1" si="247"/>
        <v>-6.6857988943502686</v>
      </c>
      <c r="L562" s="304">
        <f t="shared" ca="1" si="232"/>
        <v>677.24308173462134</v>
      </c>
      <c r="M562" s="306">
        <f t="shared" ca="1" si="248"/>
        <v>-1.4969997701101425</v>
      </c>
      <c r="N562" s="304">
        <f t="shared" ca="1" si="249"/>
        <v>-85.771768759365656</v>
      </c>
      <c r="P562" s="310">
        <f t="shared" ca="1" si="250"/>
        <v>23</v>
      </c>
      <c r="Q562" s="304">
        <f t="shared" ca="1" si="251"/>
        <v>0</v>
      </c>
      <c r="R562" s="306">
        <f t="shared" ca="1" si="252"/>
        <v>0</v>
      </c>
      <c r="S562" s="307">
        <f t="shared" ca="1" si="253"/>
        <v>5.0810000000000022</v>
      </c>
      <c r="T562" s="304">
        <f t="shared" ca="1" si="233"/>
        <v>49.844610000000024</v>
      </c>
      <c r="U562" s="311">
        <f t="shared" ca="1" si="234"/>
        <v>0</v>
      </c>
      <c r="V562" s="306">
        <f t="shared" ca="1" si="235"/>
        <v>1.2258192842430424</v>
      </c>
      <c r="W562" s="304">
        <f t="shared" ca="1" si="236"/>
        <v>43.840192087747234</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1.1550665000365363</v>
      </c>
      <c r="AH562" s="304">
        <f t="shared" ca="1" si="260"/>
        <v>-8.6282328404303748</v>
      </c>
    </row>
    <row r="563" spans="1:34" x14ac:dyDescent="0.2">
      <c r="A563" s="347">
        <f t="shared" ca="1" si="238"/>
        <v>1E-4</v>
      </c>
      <c r="B563" s="304">
        <f t="shared" ca="1" si="239"/>
        <v>30.516400000000129</v>
      </c>
      <c r="D563" s="306">
        <f t="shared" ca="1" si="240"/>
        <v>-0.63615814277349481</v>
      </c>
      <c r="E563" s="307">
        <f t="shared" ca="1" si="241"/>
        <v>-1.2052232028905401</v>
      </c>
      <c r="F563" s="304">
        <f t="shared" ca="1" si="242"/>
        <v>1.3628133222869354</v>
      </c>
      <c r="G563" s="306">
        <f t="shared" ca="1" si="243"/>
        <v>7.9571884812707072</v>
      </c>
      <c r="H563" s="307">
        <f t="shared" ca="1" si="244"/>
        <v>-107.63118520575478</v>
      </c>
      <c r="I563" s="304">
        <f t="shared" ca="1" si="245"/>
        <v>107.92492241054404</v>
      </c>
      <c r="J563" s="306">
        <f t="shared" ca="1" si="246"/>
        <v>677.21007955475034</v>
      </c>
      <c r="K563" s="307">
        <f t="shared" ca="1" si="247"/>
        <v>-6.6965620068447285</v>
      </c>
      <c r="L563" s="304">
        <f t="shared" ca="1" si="232"/>
        <v>677.24318807446321</v>
      </c>
      <c r="M563" s="306">
        <f t="shared" ca="1" si="248"/>
        <v>-1.4970004402864949</v>
      </c>
      <c r="N563" s="304">
        <f t="shared" ca="1" si="249"/>
        <v>-85.771807157642172</v>
      </c>
      <c r="P563" s="310">
        <f t="shared" ca="1" si="250"/>
        <v>23</v>
      </c>
      <c r="Q563" s="304">
        <f t="shared" ca="1" si="251"/>
        <v>0</v>
      </c>
      <c r="R563" s="306">
        <f t="shared" ca="1" si="252"/>
        <v>0</v>
      </c>
      <c r="S563" s="307">
        <f t="shared" ca="1" si="253"/>
        <v>5.0810000000000022</v>
      </c>
      <c r="T563" s="304">
        <f t="shared" ca="1" si="233"/>
        <v>49.844610000000024</v>
      </c>
      <c r="U563" s="311">
        <f t="shared" ca="1" si="234"/>
        <v>0</v>
      </c>
      <c r="V563" s="306">
        <f t="shared" ca="1" si="235"/>
        <v>1.2258206036069854</v>
      </c>
      <c r="W563" s="304">
        <f t="shared" ca="1" si="236"/>
        <v>43.840333111458236</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1.1550392293081408</v>
      </c>
      <c r="AH563" s="304">
        <f t="shared" ca="1" si="260"/>
        <v>-8.6282605958959291</v>
      </c>
    </row>
    <row r="564" spans="1:34" x14ac:dyDescent="0.2">
      <c r="A564" s="347">
        <f t="shared" ca="1" si="238"/>
        <v>1E-4</v>
      </c>
      <c r="B564" s="304">
        <f t="shared" ca="1" si="239"/>
        <v>30.516500000000129</v>
      </c>
      <c r="D564" s="306">
        <f t="shared" ca="1" si="240"/>
        <v>-0.63615442240979858</v>
      </c>
      <c r="E564" s="307">
        <f t="shared" ca="1" si="241"/>
        <v>-1.2051950969854541</v>
      </c>
      <c r="F564" s="304">
        <f t="shared" ca="1" si="242"/>
        <v>1.3627867298111334</v>
      </c>
      <c r="G564" s="306">
        <f t="shared" ca="1" si="243"/>
        <v>7.9571248658284661</v>
      </c>
      <c r="H564" s="307">
        <f t="shared" ca="1" si="244"/>
        <v>-107.63130572526447</v>
      </c>
      <c r="I564" s="304">
        <f t="shared" ca="1" si="245"/>
        <v>107.92503791176416</v>
      </c>
      <c r="J564" s="306">
        <f t="shared" ca="1" si="246"/>
        <v>677.21007955475034</v>
      </c>
      <c r="K564" s="307">
        <f t="shared" ca="1" si="247"/>
        <v>-6.7073251313912792</v>
      </c>
      <c r="L564" s="304">
        <f t="shared" ca="1" si="232"/>
        <v>677.24329458546094</v>
      </c>
      <c r="M564" s="306">
        <f t="shared" ca="1" si="248"/>
        <v>-1.4970011104560548</v>
      </c>
      <c r="N564" s="304">
        <f t="shared" ca="1" si="249"/>
        <v>-85.771845555529509</v>
      </c>
      <c r="P564" s="310">
        <f t="shared" ca="1" si="250"/>
        <v>23</v>
      </c>
      <c r="Q564" s="304">
        <f t="shared" ca="1" si="251"/>
        <v>0</v>
      </c>
      <c r="R564" s="306">
        <f t="shared" ca="1" si="252"/>
        <v>0</v>
      </c>
      <c r="S564" s="307">
        <f t="shared" ca="1" si="253"/>
        <v>5.0810000000000022</v>
      </c>
      <c r="T564" s="304">
        <f t="shared" ca="1" si="233"/>
        <v>49.844610000000024</v>
      </c>
      <c r="U564" s="311">
        <f t="shared" ca="1" si="234"/>
        <v>0</v>
      </c>
      <c r="V564" s="306">
        <f t="shared" ca="1" si="235"/>
        <v>1.2258219229738265</v>
      </c>
      <c r="W564" s="304">
        <f t="shared" ca="1" si="236"/>
        <v>43.840474133359812</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1.1550119589265684</v>
      </c>
      <c r="AH564" s="304">
        <f t="shared" ca="1" si="260"/>
        <v>-8.6282883510053558</v>
      </c>
    </row>
    <row r="565" spans="1:34" x14ac:dyDescent="0.2">
      <c r="A565" s="347">
        <f t="shared" ca="1" si="238"/>
        <v>1E-4</v>
      </c>
      <c r="B565" s="304">
        <f t="shared" ca="1" si="239"/>
        <v>30.516600000000128</v>
      </c>
      <c r="D565" s="306">
        <f t="shared" ca="1" si="240"/>
        <v>-0.63615070204090951</v>
      </c>
      <c r="E565" s="307">
        <f t="shared" ca="1" si="241"/>
        <v>-1.205166991440958</v>
      </c>
      <c r="F565" s="304">
        <f t="shared" ca="1" si="242"/>
        <v>1.3627601377226999</v>
      </c>
      <c r="G565" s="306">
        <f t="shared" ca="1" si="243"/>
        <v>7.9570612507582617</v>
      </c>
      <c r="H565" s="307">
        <f t="shared" ca="1" si="244"/>
        <v>-107.63142624196361</v>
      </c>
      <c r="I565" s="304">
        <f t="shared" ca="1" si="245"/>
        <v>107.92515341025729</v>
      </c>
      <c r="J565" s="306">
        <f t="shared" ca="1" si="246"/>
        <v>677.21007955475034</v>
      </c>
      <c r="K565" s="307">
        <f t="shared" ca="1" si="247"/>
        <v>-6.718088267989641</v>
      </c>
      <c r="L565" s="304">
        <f t="shared" ca="1" si="232"/>
        <v>677.24340126761501</v>
      </c>
      <c r="M565" s="306">
        <f t="shared" ca="1" si="248"/>
        <v>-1.4970017806188225</v>
      </c>
      <c r="N565" s="304">
        <f t="shared" ca="1" si="249"/>
        <v>-85.771883953027682</v>
      </c>
      <c r="P565" s="310">
        <f t="shared" ca="1" si="250"/>
        <v>23</v>
      </c>
      <c r="Q565" s="304">
        <f t="shared" ca="1" si="251"/>
        <v>0</v>
      </c>
      <c r="R565" s="306">
        <f t="shared" ca="1" si="252"/>
        <v>0</v>
      </c>
      <c r="S565" s="307">
        <f t="shared" ca="1" si="253"/>
        <v>5.0810000000000022</v>
      </c>
      <c r="T565" s="304">
        <f t="shared" ca="1" si="233"/>
        <v>49.844610000000024</v>
      </c>
      <c r="U565" s="311">
        <f t="shared" ca="1" si="234"/>
        <v>0</v>
      </c>
      <c r="V565" s="306">
        <f t="shared" ca="1" si="235"/>
        <v>1.2258232423435653</v>
      </c>
      <c r="W565" s="304">
        <f t="shared" ca="1" si="236"/>
        <v>43.840615153451949</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1.1549846888918012</v>
      </c>
      <c r="AH565" s="304">
        <f t="shared" ca="1" si="260"/>
        <v>-8.6283161057586675</v>
      </c>
    </row>
    <row r="566" spans="1:34" x14ac:dyDescent="0.2">
      <c r="A566" s="347">
        <f t="shared" ca="1" si="238"/>
        <v>1E-4</v>
      </c>
      <c r="B566" s="304">
        <f t="shared" ca="1" si="239"/>
        <v>30.516700000000128</v>
      </c>
      <c r="D566" s="306">
        <f t="shared" ca="1" si="240"/>
        <v>-0.6361469816668246</v>
      </c>
      <c r="E566" s="307">
        <f t="shared" ca="1" si="241"/>
        <v>-1.2051388862570533</v>
      </c>
      <c r="F566" s="304">
        <f t="shared" ca="1" si="242"/>
        <v>1.3627335460216361</v>
      </c>
      <c r="G566" s="306">
        <f t="shared" ca="1" si="243"/>
        <v>7.9569976360600947</v>
      </c>
      <c r="H566" s="307">
        <f t="shared" ca="1" si="244"/>
        <v>-107.63154675585224</v>
      </c>
      <c r="I566" s="304">
        <f t="shared" ca="1" si="245"/>
        <v>107.92526890602345</v>
      </c>
      <c r="J566" s="306">
        <f t="shared" ca="1" si="246"/>
        <v>677.21007955475034</v>
      </c>
      <c r="K566" s="307">
        <f t="shared" ca="1" si="247"/>
        <v>-6.7288514166395315</v>
      </c>
      <c r="L566" s="304">
        <f t="shared" ca="1" si="232"/>
        <v>677.24350812092587</v>
      </c>
      <c r="M566" s="306">
        <f t="shared" ca="1" si="248"/>
        <v>-1.4970024507747981</v>
      </c>
      <c r="N566" s="304">
        <f t="shared" ca="1" si="249"/>
        <v>-85.771922350136705</v>
      </c>
      <c r="P566" s="310">
        <f t="shared" ca="1" si="250"/>
        <v>23</v>
      </c>
      <c r="Q566" s="304">
        <f t="shared" ca="1" si="251"/>
        <v>0</v>
      </c>
      <c r="R566" s="306">
        <f t="shared" ca="1" si="252"/>
        <v>0</v>
      </c>
      <c r="S566" s="307">
        <f t="shared" ca="1" si="253"/>
        <v>5.0810000000000022</v>
      </c>
      <c r="T566" s="304">
        <f t="shared" ca="1" si="233"/>
        <v>49.844610000000024</v>
      </c>
      <c r="U566" s="311">
        <f t="shared" ca="1" si="234"/>
        <v>0</v>
      </c>
      <c r="V566" s="306">
        <f t="shared" ca="1" si="235"/>
        <v>1.225824561716202</v>
      </c>
      <c r="W566" s="304">
        <f t="shared" ca="1" si="236"/>
        <v>43.840756171734668</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1.1549574192038499</v>
      </c>
      <c r="AH566" s="304">
        <f t="shared" ca="1" si="260"/>
        <v>-8.6283438601558604</v>
      </c>
    </row>
    <row r="567" spans="1:34" x14ac:dyDescent="0.2">
      <c r="A567" s="347">
        <f t="shared" ca="1" si="238"/>
        <v>1E-4</v>
      </c>
      <c r="B567" s="304">
        <f t="shared" ca="1" si="239"/>
        <v>30.516800000000128</v>
      </c>
      <c r="D567" s="306">
        <f t="shared" ca="1" si="240"/>
        <v>-0.63614326128754561</v>
      </c>
      <c r="E567" s="307">
        <f t="shared" ca="1" si="241"/>
        <v>-1.205110781433735</v>
      </c>
      <c r="F567" s="304">
        <f t="shared" ca="1" si="242"/>
        <v>1.3627069547079378</v>
      </c>
      <c r="G567" s="306">
        <f t="shared" ca="1" si="243"/>
        <v>7.9569340217339661</v>
      </c>
      <c r="H567" s="307">
        <f t="shared" ca="1" si="244"/>
        <v>-107.63166726693038</v>
      </c>
      <c r="I567" s="304">
        <f t="shared" ca="1" si="245"/>
        <v>107.92538439906266</v>
      </c>
      <c r="J567" s="306">
        <f t="shared" ca="1" si="246"/>
        <v>677.21007955475034</v>
      </c>
      <c r="K567" s="307">
        <f t="shared" ca="1" si="247"/>
        <v>-6.7396145773406708</v>
      </c>
      <c r="L567" s="304">
        <f t="shared" ca="1" si="232"/>
        <v>677.24361514539385</v>
      </c>
      <c r="M567" s="306">
        <f t="shared" ca="1" si="248"/>
        <v>-1.4970031209239818</v>
      </c>
      <c r="N567" s="304">
        <f t="shared" ca="1" si="249"/>
        <v>-85.771960746856578</v>
      </c>
      <c r="P567" s="310">
        <f t="shared" ca="1" si="250"/>
        <v>23</v>
      </c>
      <c r="Q567" s="304">
        <f t="shared" ca="1" si="251"/>
        <v>0</v>
      </c>
      <c r="R567" s="306">
        <f t="shared" ca="1" si="252"/>
        <v>0</v>
      </c>
      <c r="S567" s="307">
        <f t="shared" ca="1" si="253"/>
        <v>5.0810000000000022</v>
      </c>
      <c r="T567" s="304">
        <f t="shared" ca="1" si="233"/>
        <v>49.844610000000024</v>
      </c>
      <c r="U567" s="311">
        <f t="shared" ca="1" si="234"/>
        <v>0</v>
      </c>
      <c r="V567" s="306">
        <f t="shared" ca="1" si="235"/>
        <v>1.2258258810917366</v>
      </c>
      <c r="W567" s="304">
        <f t="shared" ca="1" si="236"/>
        <v>43.840897188207983</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1.1549301498627038</v>
      </c>
      <c r="AH567" s="304">
        <f t="shared" ca="1" si="260"/>
        <v>-8.62837161419694</v>
      </c>
    </row>
    <row r="568" spans="1:34" x14ac:dyDescent="0.2">
      <c r="A568" s="347">
        <f t="shared" ca="1" si="238"/>
        <v>1E-4</v>
      </c>
      <c r="B568" s="304">
        <f t="shared" ca="1" si="239"/>
        <v>30.516900000000128</v>
      </c>
      <c r="D568" s="306">
        <f t="shared" ca="1" si="240"/>
        <v>-0.63613954090307201</v>
      </c>
      <c r="E568" s="307">
        <f t="shared" ca="1" si="241"/>
        <v>-1.2050826769710046</v>
      </c>
      <c r="F568" s="304">
        <f t="shared" ca="1" si="242"/>
        <v>1.3626803637816074</v>
      </c>
      <c r="G568" s="306">
        <f t="shared" ca="1" si="243"/>
        <v>7.956870407779876</v>
      </c>
      <c r="H568" s="307">
        <f t="shared" ca="1" si="244"/>
        <v>-107.63178777519808</v>
      </c>
      <c r="I568" s="304">
        <f t="shared" ca="1" si="245"/>
        <v>107.92549988937499</v>
      </c>
      <c r="J568" s="306">
        <f t="shared" ca="1" si="246"/>
        <v>677.21007955475034</v>
      </c>
      <c r="K568" s="307">
        <f t="shared" ca="1" si="247"/>
        <v>-6.7503777500927775</v>
      </c>
      <c r="L568" s="304">
        <f t="shared" ca="1" si="232"/>
        <v>677.24372234101975</v>
      </c>
      <c r="M568" s="306">
        <f t="shared" ca="1" si="248"/>
        <v>-1.4970037910663734</v>
      </c>
      <c r="N568" s="304">
        <f t="shared" ca="1" si="249"/>
        <v>-85.771999143187287</v>
      </c>
      <c r="P568" s="310">
        <f t="shared" ca="1" si="250"/>
        <v>23</v>
      </c>
      <c r="Q568" s="304">
        <f t="shared" ca="1" si="251"/>
        <v>0</v>
      </c>
      <c r="R568" s="306">
        <f t="shared" ca="1" si="252"/>
        <v>0</v>
      </c>
      <c r="S568" s="307">
        <f t="shared" ca="1" si="253"/>
        <v>5.0810000000000022</v>
      </c>
      <c r="T568" s="304">
        <f t="shared" ca="1" si="233"/>
        <v>49.844610000000024</v>
      </c>
      <c r="U568" s="311">
        <f t="shared" ca="1" si="234"/>
        <v>0</v>
      </c>
      <c r="V568" s="306">
        <f t="shared" ca="1" si="235"/>
        <v>1.2258272004701691</v>
      </c>
      <c r="W568" s="304">
        <f t="shared" ca="1" si="236"/>
        <v>43.841038202871921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1.154902880868363</v>
      </c>
      <c r="AH568" s="304">
        <f t="shared" ca="1" si="260"/>
        <v>-8.6283993678819062</v>
      </c>
    </row>
    <row r="569" spans="1:34" x14ac:dyDescent="0.2">
      <c r="A569" s="347">
        <f t="shared" ca="1" si="238"/>
        <v>1E-4</v>
      </c>
      <c r="B569" s="304">
        <f t="shared" ca="1" si="239"/>
        <v>30.517000000000127</v>
      </c>
      <c r="D569" s="306">
        <f t="shared" ca="1" si="240"/>
        <v>-0.63613582051340734</v>
      </c>
      <c r="E569" s="307">
        <f t="shared" ca="1" si="241"/>
        <v>-1.2050545728688533</v>
      </c>
      <c r="F569" s="304">
        <f t="shared" ca="1" si="242"/>
        <v>1.3626537732426387</v>
      </c>
      <c r="G569" s="306">
        <f t="shared" ca="1" si="243"/>
        <v>7.9568067941978242</v>
      </c>
      <c r="H569" s="307">
        <f t="shared" ca="1" si="244"/>
        <v>-107.63190828065537</v>
      </c>
      <c r="I569" s="304">
        <f t="shared" ca="1" si="245"/>
        <v>107.92561537696045</v>
      </c>
      <c r="J569" s="306">
        <f t="shared" ca="1" si="246"/>
        <v>677.21007955475034</v>
      </c>
      <c r="K569" s="307">
        <f t="shared" ca="1" si="247"/>
        <v>-6.76114093489557</v>
      </c>
      <c r="L569" s="304">
        <f t="shared" ca="1" si="232"/>
        <v>677.2438297078038</v>
      </c>
      <c r="M569" s="306">
        <f t="shared" ca="1" si="248"/>
        <v>-1.4970044612019731</v>
      </c>
      <c r="N569" s="304">
        <f t="shared" ca="1" si="249"/>
        <v>-85.772037539128846</v>
      </c>
      <c r="P569" s="310">
        <f t="shared" ca="1" si="250"/>
        <v>23</v>
      </c>
      <c r="Q569" s="304">
        <f t="shared" ca="1" si="251"/>
        <v>0</v>
      </c>
      <c r="R569" s="306">
        <f t="shared" ca="1" si="252"/>
        <v>0</v>
      </c>
      <c r="S569" s="307">
        <f t="shared" ca="1" si="253"/>
        <v>5.0810000000000022</v>
      </c>
      <c r="T569" s="304">
        <f t="shared" ca="1" si="233"/>
        <v>49.844610000000024</v>
      </c>
      <c r="U569" s="311">
        <f t="shared" ca="1" si="234"/>
        <v>0</v>
      </c>
      <c r="V569" s="306">
        <f t="shared" ca="1" si="235"/>
        <v>1.2258285198514987</v>
      </c>
      <c r="W569" s="304">
        <f t="shared" ca="1" si="236"/>
        <v>43.841179215726456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1.1548756122208239</v>
      </c>
      <c r="AH569" s="304">
        <f t="shared" ca="1" si="260"/>
        <v>-8.6284271212107662</v>
      </c>
    </row>
    <row r="570" spans="1:34" x14ac:dyDescent="0.2">
      <c r="A570" s="347">
        <f t="shared" ca="1" si="238"/>
        <v>1E-4</v>
      </c>
      <c r="B570" s="304">
        <f t="shared" ca="1" si="239"/>
        <v>30.517100000000127</v>
      </c>
      <c r="D570" s="306">
        <f t="shared" ca="1" si="240"/>
        <v>-0.6361321001185507</v>
      </c>
      <c r="E570" s="307">
        <f t="shared" ca="1" si="241"/>
        <v>-1.2050264691272865</v>
      </c>
      <c r="F570" s="304">
        <f t="shared" ca="1" si="242"/>
        <v>1.3626271830910366</v>
      </c>
      <c r="G570" s="306">
        <f t="shared" ca="1" si="243"/>
        <v>7.9567431809878126</v>
      </c>
      <c r="H570" s="307">
        <f t="shared" ca="1" si="244"/>
        <v>-107.63202878330227</v>
      </c>
      <c r="I570" s="304">
        <f t="shared" ca="1" si="245"/>
        <v>107.92573086181908</v>
      </c>
      <c r="J570" s="306">
        <f t="shared" ca="1" si="246"/>
        <v>677.21007955475034</v>
      </c>
      <c r="K570" s="307">
        <f t="shared" ca="1" si="247"/>
        <v>-6.7719041317487676</v>
      </c>
      <c r="L570" s="304">
        <f t="shared" ca="1" si="232"/>
        <v>677.24393724574668</v>
      </c>
      <c r="M570" s="306">
        <f t="shared" ca="1" si="248"/>
        <v>-1.4970051313307813</v>
      </c>
      <c r="N570" s="304">
        <f t="shared" ca="1" si="249"/>
        <v>-85.772075934681297</v>
      </c>
      <c r="P570" s="310">
        <f t="shared" ca="1" si="250"/>
        <v>23</v>
      </c>
      <c r="Q570" s="304">
        <f t="shared" ca="1" si="251"/>
        <v>0</v>
      </c>
      <c r="R570" s="306">
        <f t="shared" ca="1" si="252"/>
        <v>0</v>
      </c>
      <c r="S570" s="307">
        <f t="shared" ca="1" si="253"/>
        <v>5.0810000000000022</v>
      </c>
      <c r="T570" s="304">
        <f t="shared" ca="1" si="233"/>
        <v>49.844610000000024</v>
      </c>
      <c r="U570" s="311">
        <f t="shared" ca="1" si="234"/>
        <v>0</v>
      </c>
      <c r="V570" s="306">
        <f t="shared" ca="1" si="235"/>
        <v>1.225829839235727</v>
      </c>
      <c r="W570" s="304">
        <f t="shared" ca="1" si="236"/>
        <v>43.841320226771657</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1.1548483439200901</v>
      </c>
      <c r="AH570" s="304">
        <f t="shared" ca="1" si="260"/>
        <v>-8.6284548741835145</v>
      </c>
    </row>
    <row r="571" spans="1:34" x14ac:dyDescent="0.2">
      <c r="A571" s="347">
        <f t="shared" ca="1" si="238"/>
        <v>1E-4</v>
      </c>
      <c r="B571" s="304">
        <f t="shared" ca="1" si="239"/>
        <v>30.517200000000127</v>
      </c>
      <c r="D571" s="306">
        <f t="shared" ca="1" si="240"/>
        <v>-0.63612837971850067</v>
      </c>
      <c r="E571" s="307">
        <f t="shared" ca="1" si="241"/>
        <v>-1.2049983657462917</v>
      </c>
      <c r="F571" s="304">
        <f t="shared" ca="1" si="242"/>
        <v>1.3626005933267895</v>
      </c>
      <c r="G571" s="306">
        <f t="shared" ca="1" si="243"/>
        <v>7.9566795681498403</v>
      </c>
      <c r="H571" s="307">
        <f t="shared" ca="1" si="244"/>
        <v>-107.63214928313884</v>
      </c>
      <c r="I571" s="304">
        <f t="shared" ca="1" si="245"/>
        <v>107.92584634395089</v>
      </c>
      <c r="J571" s="306">
        <f t="shared" ca="1" si="246"/>
        <v>677.21007955475034</v>
      </c>
      <c r="K571" s="307">
        <f t="shared" ca="1" si="247"/>
        <v>-6.7826673406520896</v>
      </c>
      <c r="L571" s="304">
        <f t="shared" ca="1" si="232"/>
        <v>677.24404495484873</v>
      </c>
      <c r="M571" s="306">
        <f t="shared" ca="1" si="248"/>
        <v>-1.4970058014527976</v>
      </c>
      <c r="N571" s="304">
        <f t="shared" ca="1" si="249"/>
        <v>-85.772114329844584</v>
      </c>
      <c r="P571" s="310">
        <f t="shared" ca="1" si="250"/>
        <v>23</v>
      </c>
      <c r="Q571" s="304">
        <f t="shared" ca="1" si="251"/>
        <v>0</v>
      </c>
      <c r="R571" s="306">
        <f t="shared" ca="1" si="252"/>
        <v>0</v>
      </c>
      <c r="S571" s="307">
        <f t="shared" ca="1" si="253"/>
        <v>5.0810000000000022</v>
      </c>
      <c r="T571" s="304">
        <f t="shared" ca="1" si="233"/>
        <v>49.844610000000024</v>
      </c>
      <c r="U571" s="311">
        <f t="shared" ca="1" si="234"/>
        <v>0</v>
      </c>
      <c r="V571" s="306">
        <f t="shared" ca="1" si="235"/>
        <v>1.2258311586228523</v>
      </c>
      <c r="W571" s="304">
        <f t="shared" ca="1" si="236"/>
        <v>43.841461236007476</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1.1548210759661508</v>
      </c>
      <c r="AH571" s="304">
        <f t="shared" ca="1" si="260"/>
        <v>-8.6284826268001655</v>
      </c>
    </row>
    <row r="572" spans="1:34" x14ac:dyDescent="0.2">
      <c r="A572" s="347">
        <f t="shared" ca="1" si="238"/>
        <v>1E-4</v>
      </c>
      <c r="B572" s="304">
        <f t="shared" ca="1" si="239"/>
        <v>30.517300000000127</v>
      </c>
      <c r="D572" s="306">
        <f t="shared" ca="1" si="240"/>
        <v>-0.63612465931326134</v>
      </c>
      <c r="E572" s="307">
        <f t="shared" ca="1" si="241"/>
        <v>-1.2049702627258778</v>
      </c>
      <c r="F572" s="304">
        <f t="shared" ca="1" si="242"/>
        <v>1.3625740039499079</v>
      </c>
      <c r="G572" s="306">
        <f t="shared" ca="1" si="243"/>
        <v>7.9566159556839091</v>
      </c>
      <c r="H572" s="307">
        <f t="shared" ca="1" si="244"/>
        <v>-107.63226978016512</v>
      </c>
      <c r="I572" s="304">
        <f t="shared" ca="1" si="245"/>
        <v>107.92596182335596</v>
      </c>
      <c r="J572" s="306">
        <f t="shared" ca="1" si="246"/>
        <v>677.21007955475034</v>
      </c>
      <c r="K572" s="307">
        <f t="shared" ca="1" si="247"/>
        <v>-6.7934305616052546</v>
      </c>
      <c r="L572" s="304">
        <f t="shared" ca="1" si="232"/>
        <v>677.24415283511053</v>
      </c>
      <c r="M572" s="306">
        <f t="shared" ca="1" si="248"/>
        <v>-1.4970064715680225</v>
      </c>
      <c r="N572" s="304">
        <f t="shared" ca="1" si="249"/>
        <v>-85.772152724618763</v>
      </c>
      <c r="P572" s="310">
        <f t="shared" ca="1" si="250"/>
        <v>23</v>
      </c>
      <c r="Q572" s="304">
        <f t="shared" ca="1" si="251"/>
        <v>0</v>
      </c>
      <c r="R572" s="306">
        <f t="shared" ca="1" si="252"/>
        <v>0</v>
      </c>
      <c r="S572" s="307">
        <f t="shared" ca="1" si="253"/>
        <v>5.0810000000000022</v>
      </c>
      <c r="T572" s="304">
        <f t="shared" ca="1" si="233"/>
        <v>49.844610000000024</v>
      </c>
      <c r="U572" s="311">
        <f t="shared" ca="1" si="234"/>
        <v>0</v>
      </c>
      <c r="V572" s="306">
        <f t="shared" ca="1" si="235"/>
        <v>1.2258324780128753</v>
      </c>
      <c r="W572" s="304">
        <f t="shared" ca="1" si="236"/>
        <v>43.841602243433961</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1.1547938083590132</v>
      </c>
      <c r="AH572" s="304">
        <f t="shared" ca="1" si="260"/>
        <v>-8.6285103790607085</v>
      </c>
    </row>
    <row r="573" spans="1:34" x14ac:dyDescent="0.2">
      <c r="A573" s="347">
        <f t="shared" ca="1" si="238"/>
        <v>1E-4</v>
      </c>
      <c r="B573" s="304">
        <f t="shared" ca="1" si="239"/>
        <v>30.517400000000126</v>
      </c>
      <c r="D573" s="306">
        <f t="shared" ca="1" si="240"/>
        <v>-0.63612093890283106</v>
      </c>
      <c r="E573" s="307">
        <f t="shared" ca="1" si="241"/>
        <v>-1.2049421600660359</v>
      </c>
      <c r="F573" s="304">
        <f t="shared" ca="1" si="242"/>
        <v>1.3625474149603838</v>
      </c>
      <c r="G573" s="306">
        <f t="shared" ca="1" si="243"/>
        <v>7.9565523435900189</v>
      </c>
      <c r="H573" s="307">
        <f t="shared" ca="1" si="244"/>
        <v>-107.63239027438112</v>
      </c>
      <c r="I573" s="304">
        <f t="shared" ca="1" si="245"/>
        <v>107.92607730003431</v>
      </c>
      <c r="J573" s="306">
        <f t="shared" ca="1" si="246"/>
        <v>677.21007955475034</v>
      </c>
      <c r="K573" s="307">
        <f t="shared" ca="1" si="247"/>
        <v>-6.8041937946079818</v>
      </c>
      <c r="L573" s="304">
        <f t="shared" ca="1" si="232"/>
        <v>677.24426088653263</v>
      </c>
      <c r="M573" s="306">
        <f t="shared" ca="1" si="248"/>
        <v>-1.4970071416764559</v>
      </c>
      <c r="N573" s="304">
        <f t="shared" ca="1" si="249"/>
        <v>-85.772191119003807</v>
      </c>
      <c r="P573" s="310">
        <f t="shared" ca="1" si="250"/>
        <v>23</v>
      </c>
      <c r="Q573" s="304">
        <f t="shared" ca="1" si="251"/>
        <v>0</v>
      </c>
      <c r="R573" s="306">
        <f t="shared" ca="1" si="252"/>
        <v>0</v>
      </c>
      <c r="S573" s="307">
        <f t="shared" ca="1" si="253"/>
        <v>5.0810000000000022</v>
      </c>
      <c r="T573" s="304">
        <f t="shared" ca="1" si="233"/>
        <v>49.844610000000024</v>
      </c>
      <c r="U573" s="311">
        <f t="shared" ca="1" si="234"/>
        <v>0</v>
      </c>
      <c r="V573" s="306">
        <f t="shared" ca="1" si="235"/>
        <v>1.2258337974057962</v>
      </c>
      <c r="W573" s="304">
        <f t="shared" ca="1" si="236"/>
        <v>43.841743249051156</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1.1547665410986685</v>
      </c>
      <c r="AH573" s="304">
        <f t="shared" ca="1" si="260"/>
        <v>-8.6285381309651523</v>
      </c>
    </row>
    <row r="574" spans="1:34" x14ac:dyDescent="0.2">
      <c r="A574" s="347">
        <f t="shared" ca="1" si="238"/>
        <v>1E-4</v>
      </c>
      <c r="B574" s="304">
        <f t="shared" ca="1" si="239"/>
        <v>30.517500000000126</v>
      </c>
      <c r="D574" s="306">
        <f t="shared" ca="1" si="240"/>
        <v>-0.63611721848721203</v>
      </c>
      <c r="E574" s="307">
        <f t="shared" ca="1" si="241"/>
        <v>-1.2049140577667536</v>
      </c>
      <c r="F574" s="304">
        <f t="shared" ca="1" si="242"/>
        <v>1.3625208263582069</v>
      </c>
      <c r="G574" s="306">
        <f t="shared" ca="1" si="243"/>
        <v>7.9564887318681699</v>
      </c>
      <c r="H574" s="307">
        <f t="shared" ca="1" si="244"/>
        <v>-107.6325107657869</v>
      </c>
      <c r="I574" s="304">
        <f t="shared" ca="1" si="245"/>
        <v>107.92619277398596</v>
      </c>
      <c r="J574" s="306">
        <f t="shared" ca="1" si="246"/>
        <v>677.21007955475034</v>
      </c>
      <c r="K574" s="307">
        <f t="shared" ca="1" si="247"/>
        <v>-6.8149570396599906</v>
      </c>
      <c r="L574" s="304">
        <f t="shared" ca="1" si="232"/>
        <v>677.24436910911538</v>
      </c>
      <c r="M574" s="306">
        <f t="shared" ca="1" si="248"/>
        <v>-1.4970078117780978</v>
      </c>
      <c r="N574" s="304">
        <f t="shared" ca="1" si="249"/>
        <v>-85.772229512999729</v>
      </c>
      <c r="P574" s="310">
        <f t="shared" ca="1" si="250"/>
        <v>23</v>
      </c>
      <c r="Q574" s="304">
        <f t="shared" ca="1" si="251"/>
        <v>0</v>
      </c>
      <c r="R574" s="306">
        <f t="shared" ca="1" si="252"/>
        <v>0</v>
      </c>
      <c r="S574" s="307">
        <f t="shared" ca="1" si="253"/>
        <v>5.0810000000000022</v>
      </c>
      <c r="T574" s="304">
        <f t="shared" ca="1" si="233"/>
        <v>49.844610000000024</v>
      </c>
      <c r="U574" s="311">
        <f t="shared" ca="1" si="234"/>
        <v>0</v>
      </c>
      <c r="V574" s="306">
        <f t="shared" ca="1" si="235"/>
        <v>1.2258351168016148</v>
      </c>
      <c r="W574" s="304">
        <f t="shared" ca="1" si="236"/>
        <v>43.841884252859032</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1.1547392741851059</v>
      </c>
      <c r="AH574" s="304">
        <f t="shared" ca="1" si="260"/>
        <v>-8.6285658825135094</v>
      </c>
    </row>
    <row r="575" spans="1:34" x14ac:dyDescent="0.2">
      <c r="A575" s="347">
        <f t="shared" ca="1" si="238"/>
        <v>1E-4</v>
      </c>
      <c r="B575" s="304">
        <f t="shared" ca="1" si="239"/>
        <v>30.517600000000126</v>
      </c>
      <c r="D575" s="306">
        <f t="shared" ca="1" si="240"/>
        <v>-0.6361134980664046</v>
      </c>
      <c r="E575" s="307">
        <f t="shared" ca="1" si="241"/>
        <v>-1.2048859558280434</v>
      </c>
      <c r="F575" s="304">
        <f t="shared" ca="1" si="242"/>
        <v>1.3624942381433895</v>
      </c>
      <c r="G575" s="306">
        <f t="shared" ca="1" si="243"/>
        <v>7.9564251205183636</v>
      </c>
      <c r="H575" s="307">
        <f t="shared" ca="1" si="244"/>
        <v>-107.63263125438249</v>
      </c>
      <c r="I575" s="304">
        <f t="shared" ca="1" si="245"/>
        <v>107.92630824521095</v>
      </c>
      <c r="J575" s="306">
        <f t="shared" ca="1" si="246"/>
        <v>677.21007955475034</v>
      </c>
      <c r="K575" s="307">
        <f t="shared" ca="1" si="247"/>
        <v>-6.8257202967609993</v>
      </c>
      <c r="L575" s="304">
        <f t="shared" ca="1" si="232"/>
        <v>677.24447750285935</v>
      </c>
      <c r="M575" s="306">
        <f t="shared" ca="1" si="248"/>
        <v>-1.4970084818729485</v>
      </c>
      <c r="N575" s="304">
        <f t="shared" ca="1" si="249"/>
        <v>-85.772267906606558</v>
      </c>
      <c r="P575" s="310">
        <f t="shared" ca="1" si="250"/>
        <v>23</v>
      </c>
      <c r="Q575" s="304">
        <f t="shared" ca="1" si="251"/>
        <v>0</v>
      </c>
      <c r="R575" s="306">
        <f t="shared" ca="1" si="252"/>
        <v>0</v>
      </c>
      <c r="S575" s="307">
        <f t="shared" ca="1" si="253"/>
        <v>5.0810000000000022</v>
      </c>
      <c r="T575" s="304">
        <f t="shared" ca="1" si="233"/>
        <v>49.844610000000024</v>
      </c>
      <c r="U575" s="311">
        <f t="shared" ca="1" si="234"/>
        <v>0</v>
      </c>
      <c r="V575" s="306">
        <f t="shared" ca="1" si="235"/>
        <v>1.2258364362003309</v>
      </c>
      <c r="W575" s="304">
        <f t="shared" ca="1" si="236"/>
        <v>43.842025254857596</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1.1547120076183344</v>
      </c>
      <c r="AH575" s="304">
        <f t="shared" ca="1" si="260"/>
        <v>-8.6285936337057692</v>
      </c>
    </row>
    <row r="576" spans="1:34" x14ac:dyDescent="0.2">
      <c r="A576" s="347">
        <f t="shared" ca="1" si="238"/>
        <v>1E-4</v>
      </c>
      <c r="B576" s="304">
        <f t="shared" ca="1" si="239"/>
        <v>30.517700000000126</v>
      </c>
      <c r="D576" s="306">
        <f t="shared" ca="1" si="240"/>
        <v>-0.63610977764040855</v>
      </c>
      <c r="E576" s="307">
        <f t="shared" ca="1" si="241"/>
        <v>-1.204857854249898</v>
      </c>
      <c r="F576" s="304">
        <f t="shared" ca="1" si="242"/>
        <v>1.3624676503159254</v>
      </c>
      <c r="G576" s="306">
        <f t="shared" ca="1" si="243"/>
        <v>7.9563615095405993</v>
      </c>
      <c r="H576" s="307">
        <f t="shared" ca="1" si="244"/>
        <v>-107.63275174016792</v>
      </c>
      <c r="I576" s="304">
        <f t="shared" ca="1" si="245"/>
        <v>107.92642371370933</v>
      </c>
      <c r="J576" s="306">
        <f t="shared" ca="1" si="246"/>
        <v>677.21007955475034</v>
      </c>
      <c r="K576" s="307">
        <f t="shared" ca="1" si="247"/>
        <v>-6.8364835659107266</v>
      </c>
      <c r="L576" s="304">
        <f t="shared" ca="1" si="232"/>
        <v>677.24458606776489</v>
      </c>
      <c r="M576" s="306">
        <f t="shared" ca="1" si="248"/>
        <v>-1.497009151961008</v>
      </c>
      <c r="N576" s="304">
        <f t="shared" ca="1" si="249"/>
        <v>-85.772306299824265</v>
      </c>
      <c r="P576" s="310">
        <f t="shared" ca="1" si="250"/>
        <v>23</v>
      </c>
      <c r="Q576" s="304">
        <f t="shared" ca="1" si="251"/>
        <v>0</v>
      </c>
      <c r="R576" s="306">
        <f t="shared" ca="1" si="252"/>
        <v>0</v>
      </c>
      <c r="S576" s="307">
        <f t="shared" ca="1" si="253"/>
        <v>5.0810000000000022</v>
      </c>
      <c r="T576" s="304">
        <f t="shared" ca="1" si="233"/>
        <v>49.844610000000024</v>
      </c>
      <c r="U576" s="311">
        <f t="shared" ca="1" si="234"/>
        <v>0</v>
      </c>
      <c r="V576" s="306">
        <f t="shared" ca="1" si="235"/>
        <v>1.2258377556019446</v>
      </c>
      <c r="W576" s="304">
        <f t="shared" ca="1" si="236"/>
        <v>43.842166255046919</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1.1546847413983539</v>
      </c>
      <c r="AH576" s="304">
        <f t="shared" ca="1" si="260"/>
        <v>-8.6286213845419368</v>
      </c>
    </row>
    <row r="577" spans="1:34" x14ac:dyDescent="0.2">
      <c r="A577" s="347">
        <f t="shared" ca="1" si="238"/>
        <v>1E-4</v>
      </c>
      <c r="B577" s="304">
        <f t="shared" ca="1" si="239"/>
        <v>30.517800000000125</v>
      </c>
      <c r="D577" s="306">
        <f t="shared" ca="1" si="240"/>
        <v>-0.63610605720922608</v>
      </c>
      <c r="E577" s="307">
        <f t="shared" ca="1" si="241"/>
        <v>-1.2048297530323069</v>
      </c>
      <c r="F577" s="304">
        <f t="shared" ca="1" si="242"/>
        <v>1.3624410628758064</v>
      </c>
      <c r="G577" s="306">
        <f t="shared" ca="1" si="243"/>
        <v>7.9562978989348787</v>
      </c>
      <c r="H577" s="307">
        <f t="shared" ca="1" si="244"/>
        <v>-107.63287222314322</v>
      </c>
      <c r="I577" s="304">
        <f t="shared" ca="1" si="245"/>
        <v>107.92653917948111</v>
      </c>
      <c r="J577" s="306">
        <f t="shared" ca="1" si="246"/>
        <v>677.21007955475034</v>
      </c>
      <c r="K577" s="307">
        <f t="shared" ca="1" si="247"/>
        <v>-6.8472468471088925</v>
      </c>
      <c r="L577" s="304">
        <f t="shared" ca="1" si="232"/>
        <v>677.24469480383277</v>
      </c>
      <c r="M577" s="306">
        <f t="shared" ca="1" si="248"/>
        <v>-1.4970098220422763</v>
      </c>
      <c r="N577" s="304">
        <f t="shared" ca="1" si="249"/>
        <v>-85.772344692652865</v>
      </c>
      <c r="P577" s="310">
        <f t="shared" ca="1" si="250"/>
        <v>23</v>
      </c>
      <c r="Q577" s="304">
        <f t="shared" ca="1" si="251"/>
        <v>0</v>
      </c>
      <c r="R577" s="306">
        <f t="shared" ca="1" si="252"/>
        <v>0</v>
      </c>
      <c r="S577" s="307">
        <f t="shared" ca="1" si="253"/>
        <v>5.0810000000000022</v>
      </c>
      <c r="T577" s="304">
        <f t="shared" ca="1" si="233"/>
        <v>49.844610000000024</v>
      </c>
      <c r="U577" s="311">
        <f t="shared" ca="1" si="234"/>
        <v>0</v>
      </c>
      <c r="V577" s="306">
        <f t="shared" ca="1" si="235"/>
        <v>1.2258390750064554</v>
      </c>
      <c r="W577" s="304">
        <f t="shared" ca="1" si="236"/>
        <v>43.842307253426931</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1.1546574755251466</v>
      </c>
      <c r="AH577" s="304">
        <f t="shared" ca="1" si="260"/>
        <v>-8.6286491350220231</v>
      </c>
    </row>
    <row r="578" spans="1:34" x14ac:dyDescent="0.2">
      <c r="A578" s="347">
        <f t="shared" ca="1" si="238"/>
        <v>1E-4</v>
      </c>
      <c r="B578" s="304">
        <f t="shared" ca="1" si="239"/>
        <v>30.517900000000125</v>
      </c>
      <c r="D578" s="306">
        <f t="shared" ca="1" si="240"/>
        <v>-0.63610233677285755</v>
      </c>
      <c r="E578" s="307">
        <f t="shared" ca="1" si="241"/>
        <v>-1.2048016521752807</v>
      </c>
      <c r="F578" s="304">
        <f t="shared" ca="1" si="242"/>
        <v>1.3624144758230425</v>
      </c>
      <c r="G578" s="306">
        <f t="shared" ca="1" si="243"/>
        <v>7.9562342887012019</v>
      </c>
      <c r="H578" s="307">
        <f t="shared" ca="1" si="244"/>
        <v>-107.63299270330845</v>
      </c>
      <c r="I578" s="304">
        <f t="shared" ca="1" si="245"/>
        <v>107.92665464252634</v>
      </c>
      <c r="J578" s="306">
        <f t="shared" ca="1" si="246"/>
        <v>677.21007955475034</v>
      </c>
      <c r="K578" s="307">
        <f t="shared" ca="1" si="247"/>
        <v>-6.8580101403552147</v>
      </c>
      <c r="L578" s="304">
        <f t="shared" ca="1" si="232"/>
        <v>677.24480371106313</v>
      </c>
      <c r="M578" s="306">
        <f t="shared" ca="1" si="248"/>
        <v>-1.4970104921167537</v>
      </c>
      <c r="N578" s="304">
        <f t="shared" ca="1" si="249"/>
        <v>-85.772383085092386</v>
      </c>
      <c r="P578" s="310">
        <f t="shared" ca="1" si="250"/>
        <v>23</v>
      </c>
      <c r="Q578" s="304">
        <f t="shared" ca="1" si="251"/>
        <v>0</v>
      </c>
      <c r="R578" s="306">
        <f t="shared" ca="1" si="252"/>
        <v>0</v>
      </c>
      <c r="S578" s="307">
        <f t="shared" ca="1" si="253"/>
        <v>5.0810000000000022</v>
      </c>
      <c r="T578" s="304">
        <f t="shared" ca="1" si="233"/>
        <v>49.844610000000024</v>
      </c>
      <c r="U578" s="311">
        <f t="shared" ca="1" si="234"/>
        <v>0</v>
      </c>
      <c r="V578" s="306">
        <f t="shared" ca="1" si="235"/>
        <v>1.2258403944138643</v>
      </c>
      <c r="W578" s="304">
        <f t="shared" ca="1" si="236"/>
        <v>43.84244824999773</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1.1546302099987287</v>
      </c>
      <c r="AH578" s="304">
        <f t="shared" ca="1" si="260"/>
        <v>-8.6286768851460174</v>
      </c>
    </row>
    <row r="579" spans="1:34" x14ac:dyDescent="0.2">
      <c r="A579" s="347">
        <f t="shared" ca="1" si="238"/>
        <v>1E-4</v>
      </c>
      <c r="B579" s="304">
        <f t="shared" ca="1" si="239"/>
        <v>30.518000000000125</v>
      </c>
      <c r="D579" s="306">
        <f t="shared" ca="1" si="240"/>
        <v>-0.63609861633130194</v>
      </c>
      <c r="E579" s="307">
        <f t="shared" ca="1" si="241"/>
        <v>-1.2047735516788016</v>
      </c>
      <c r="F579" s="304">
        <f t="shared" ca="1" si="242"/>
        <v>1.3623878891576184</v>
      </c>
      <c r="G579" s="306">
        <f t="shared" ca="1" si="243"/>
        <v>7.9561706788395687</v>
      </c>
      <c r="H579" s="307">
        <f t="shared" ca="1" si="244"/>
        <v>-107.63311318066361</v>
      </c>
      <c r="I579" s="304">
        <f t="shared" ca="1" si="245"/>
        <v>107.92677010284505</v>
      </c>
      <c r="J579" s="306">
        <f t="shared" ca="1" si="246"/>
        <v>677.21007955475034</v>
      </c>
      <c r="K579" s="307">
        <f t="shared" ca="1" si="247"/>
        <v>-6.8687734456494134</v>
      </c>
      <c r="L579" s="304">
        <f t="shared" ca="1" si="232"/>
        <v>677.24491278945686</v>
      </c>
      <c r="M579" s="306">
        <f t="shared" ca="1" si="248"/>
        <v>-1.4970111621844402</v>
      </c>
      <c r="N579" s="304">
        <f t="shared" ca="1" si="249"/>
        <v>-85.772421477142814</v>
      </c>
      <c r="P579" s="310">
        <f t="shared" ca="1" si="250"/>
        <v>23</v>
      </c>
      <c r="Q579" s="304">
        <f t="shared" ca="1" si="251"/>
        <v>0</v>
      </c>
      <c r="R579" s="306">
        <f t="shared" ca="1" si="252"/>
        <v>0</v>
      </c>
      <c r="S579" s="307">
        <f t="shared" ca="1" si="253"/>
        <v>5.0810000000000022</v>
      </c>
      <c r="T579" s="304">
        <f t="shared" ca="1" si="233"/>
        <v>49.844610000000024</v>
      </c>
      <c r="U579" s="311">
        <f t="shared" ca="1" si="234"/>
        <v>0</v>
      </c>
      <c r="V579" s="306">
        <f t="shared" ca="1" si="235"/>
        <v>1.2258417138241704</v>
      </c>
      <c r="W579" s="304">
        <f t="shared" ca="1" si="236"/>
        <v>43.842589244759267</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1.1546029448190822</v>
      </c>
      <c r="AH579" s="304">
        <f t="shared" ca="1" si="260"/>
        <v>-8.6287046349139374</v>
      </c>
    </row>
    <row r="580" spans="1:34" x14ac:dyDescent="0.2">
      <c r="A580" s="347">
        <f t="shared" ca="1" si="238"/>
        <v>1E-4</v>
      </c>
      <c r="B580" s="304">
        <f t="shared" ca="1" si="239"/>
        <v>30.518100000000125</v>
      </c>
      <c r="D580" s="306">
        <f t="shared" ca="1" si="240"/>
        <v>-0.63609489588456136</v>
      </c>
      <c r="E580" s="307">
        <f t="shared" ca="1" si="241"/>
        <v>-1.2047454515428804</v>
      </c>
      <c r="F580" s="304">
        <f t="shared" ca="1" si="242"/>
        <v>1.3623613028795443</v>
      </c>
      <c r="G580" s="306">
        <f t="shared" ca="1" si="243"/>
        <v>7.9561070693499802</v>
      </c>
      <c r="H580" s="307">
        <f t="shared" ca="1" si="244"/>
        <v>-107.63323365520877</v>
      </c>
      <c r="I580" s="304">
        <f t="shared" ca="1" si="245"/>
        <v>107.92688556043728</v>
      </c>
      <c r="J580" s="306">
        <f t="shared" ca="1" si="246"/>
        <v>677.21007955475034</v>
      </c>
      <c r="K580" s="307">
        <f t="shared" ca="1" si="247"/>
        <v>-6.879536762991207</v>
      </c>
      <c r="L580" s="304">
        <f t="shared" ref="L580:L643" ca="1" si="261">SQRT(pos_x^2+pos_z^2)</f>
        <v>677.24502203901409</v>
      </c>
      <c r="M580" s="306">
        <f t="shared" ca="1" si="248"/>
        <v>-1.4970118322453358</v>
      </c>
      <c r="N580" s="304">
        <f t="shared" ca="1" si="249"/>
        <v>-85.772459868804148</v>
      </c>
      <c r="P580" s="310">
        <f t="shared" ca="1" si="250"/>
        <v>23</v>
      </c>
      <c r="Q580" s="304">
        <f t="shared" ca="1" si="251"/>
        <v>0</v>
      </c>
      <c r="R580" s="306">
        <f t="shared" ca="1" si="252"/>
        <v>0</v>
      </c>
      <c r="S580" s="307">
        <f t="shared" ca="1" si="253"/>
        <v>5.0810000000000022</v>
      </c>
      <c r="T580" s="304">
        <f t="shared" ref="T580:T643" ca="1" si="262">m*g</f>
        <v>49.844610000000024</v>
      </c>
      <c r="U580" s="311">
        <f t="shared" ref="U580:U643" ca="1" si="263">IF(pos_xz&lt;L_rampe,Poids*COS(Beta),0)</f>
        <v>0</v>
      </c>
      <c r="V580" s="306">
        <f t="shared" ref="V580:V643" ca="1" si="264">Rho_moyen*(20000-Alt_rampe-pos_z)/(20000+Alt_rampe+pos_z)</f>
        <v>1.2258430332373738</v>
      </c>
      <c r="W580" s="304">
        <f t="shared" ref="W580:W643" ca="1" si="265">1/2*Rho*Sref*Cx*vit_xz^2</f>
        <v>43.842730237711571</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1.1545756799862179</v>
      </c>
      <c r="AH580" s="304">
        <f t="shared" ca="1" si="260"/>
        <v>-8.6287323843257724</v>
      </c>
    </row>
    <row r="581" spans="1:34" x14ac:dyDescent="0.2">
      <c r="A581" s="347">
        <f t="shared" ref="A581:A644" ca="1" si="267">IF(B580+0.01&lt;=T_ini+ROUNDUP(Temps_fin_propu,0), 0.01, IF(K580&gt;0, 0.1, 0.0001))</f>
        <v>1E-4</v>
      </c>
      <c r="B581" s="304">
        <f t="shared" ref="B581:B644" ca="1" si="268">B580+pas</f>
        <v>30.518200000000125</v>
      </c>
      <c r="D581" s="306">
        <f t="shared" ref="D581:D644" ca="1" si="269">IF(AND(L580&lt;L_rampe,Poussee&lt;Poids*SIN(M580)),0,(-W580+Poussee)/m*COS(M580)-U580/m*SIN(M580))</f>
        <v>-0.63609117543263594</v>
      </c>
      <c r="E581" s="307">
        <f t="shared" ref="E581:E644" ca="1" si="270">IF(AND(L580&lt;L_rampe,Poussee&lt;Poids*SIN(M580)),0,(-W580+Poussee)/m*SIN(M580)+U580/m*COS(M580)-Poids/m)</f>
        <v>-1.2047173517675116</v>
      </c>
      <c r="F581" s="304">
        <f t="shared" ref="F581:F644" ca="1" si="271">SQRT(acc_x^2+acc_z^2)</f>
        <v>1.3623347169888165</v>
      </c>
      <c r="G581" s="306">
        <f t="shared" ref="G581:G644" ca="1" si="272">G580+acc_x*pas</f>
        <v>7.9560434602324372</v>
      </c>
      <c r="H581" s="307">
        <f t="shared" ref="H581:H644" ca="1" si="273">H580+acc_z*pas</f>
        <v>-107.63335412694394</v>
      </c>
      <c r="I581" s="304">
        <f t="shared" ref="I581:I644" ca="1" si="274">SQRT(vit_x^2+vit_z^2)</f>
        <v>107.92700101530306</v>
      </c>
      <c r="J581" s="306">
        <f t="shared" ref="J581:J644" ca="1" si="275">J580+0.5*(vit_x+G580)*pas*(K580&gt;=0)</f>
        <v>677.21007955475034</v>
      </c>
      <c r="K581" s="307">
        <f t="shared" ref="K581:K644" ca="1" si="276">K580+0.5*(vit_z+H580)*pas</f>
        <v>-6.8903000923803148</v>
      </c>
      <c r="L581" s="304">
        <f t="shared" ca="1" si="261"/>
        <v>677.24513145973538</v>
      </c>
      <c r="M581" s="306">
        <f t="shared" ref="M581:M644" ca="1" si="277">IF(AND(L580&gt;L_rampe,G581&gt;0),ATAN2(G581,H581),$M$4)</f>
        <v>-1.4970125022994409</v>
      </c>
      <c r="N581" s="304">
        <f t="shared" ref="N581:N644" ca="1" si="278">DEGREES(Beta)</f>
        <v>-85.772498260076418</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5.0810000000000022</v>
      </c>
      <c r="T581" s="304">
        <f t="shared" ca="1" si="262"/>
        <v>49.844610000000024</v>
      </c>
      <c r="U581" s="311">
        <f t="shared" ca="1" si="263"/>
        <v>0</v>
      </c>
      <c r="V581" s="306">
        <f t="shared" ca="1" si="264"/>
        <v>1.2258443526534752</v>
      </c>
      <c r="W581" s="304">
        <f t="shared" ca="1" si="265"/>
        <v>43.842871228854698</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1.1545484155001251</v>
      </c>
      <c r="AH581" s="304">
        <f t="shared" ref="AH581:AH644" ca="1" si="289">IF(AND(L580&lt;L_rampe,Poussee&lt;Poids*SIN(M580)), g*SIN(M580), (-W580+Poussee)/m)</f>
        <v>-8.6287601333815296</v>
      </c>
    </row>
    <row r="582" spans="1:34" x14ac:dyDescent="0.2">
      <c r="A582" s="347">
        <f t="shared" ca="1" si="267"/>
        <v>1E-4</v>
      </c>
      <c r="B582" s="304">
        <f t="shared" ca="1" si="268"/>
        <v>30.518300000000124</v>
      </c>
      <c r="D582" s="306">
        <f t="shared" ca="1" si="269"/>
        <v>-0.63608745497552577</v>
      </c>
      <c r="E582" s="307">
        <f t="shared" ca="1" si="270"/>
        <v>-1.2046892523526829</v>
      </c>
      <c r="F582" s="304">
        <f t="shared" ca="1" si="271"/>
        <v>1.3623081314854242</v>
      </c>
      <c r="G582" s="306">
        <f t="shared" ca="1" si="272"/>
        <v>7.9559798514869398</v>
      </c>
      <c r="H582" s="307">
        <f t="shared" ca="1" si="273"/>
        <v>-107.63347459586917</v>
      </c>
      <c r="I582" s="304">
        <f t="shared" ca="1" si="274"/>
        <v>107.92711646744243</v>
      </c>
      <c r="J582" s="306">
        <f t="shared" ca="1" si="275"/>
        <v>677.21007955475034</v>
      </c>
      <c r="K582" s="307">
        <f t="shared" ca="1" si="276"/>
        <v>-6.9010634338164554</v>
      </c>
      <c r="L582" s="304">
        <f t="shared" ca="1" si="261"/>
        <v>677.24524105162141</v>
      </c>
      <c r="M582" s="306">
        <f t="shared" ca="1" si="277"/>
        <v>-1.4970131723467552</v>
      </c>
      <c r="N582" s="304">
        <f t="shared" ca="1" si="278"/>
        <v>-85.772536650959594</v>
      </c>
      <c r="P582" s="310">
        <f t="shared" ca="1" si="279"/>
        <v>23</v>
      </c>
      <c r="Q582" s="304">
        <f t="shared" ca="1" si="280"/>
        <v>0</v>
      </c>
      <c r="R582" s="306">
        <f t="shared" ca="1" si="281"/>
        <v>0</v>
      </c>
      <c r="S582" s="307">
        <f t="shared" ca="1" si="282"/>
        <v>5.0810000000000022</v>
      </c>
      <c r="T582" s="304">
        <f t="shared" ca="1" si="262"/>
        <v>49.844610000000024</v>
      </c>
      <c r="U582" s="311">
        <f t="shared" ca="1" si="263"/>
        <v>0</v>
      </c>
      <c r="V582" s="306">
        <f t="shared" ca="1" si="264"/>
        <v>1.2258456720724733</v>
      </c>
      <c r="W582" s="304">
        <f t="shared" ca="1" si="265"/>
        <v>43.843012218188605</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1.1545211513607967</v>
      </c>
      <c r="AH582" s="304">
        <f t="shared" ca="1" si="289"/>
        <v>-8.6287878820812196</v>
      </c>
    </row>
    <row r="583" spans="1:34" x14ac:dyDescent="0.2">
      <c r="A583" s="347">
        <f t="shared" ca="1" si="267"/>
        <v>1E-4</v>
      </c>
      <c r="B583" s="304">
        <f t="shared" ca="1" si="268"/>
        <v>30.518400000000124</v>
      </c>
      <c r="D583" s="306">
        <f t="shared" ca="1" si="269"/>
        <v>-0.63608373451323352</v>
      </c>
      <c r="E583" s="307">
        <f t="shared" ca="1" si="270"/>
        <v>-1.2046611532983995</v>
      </c>
      <c r="F583" s="304">
        <f t="shared" ca="1" si="271"/>
        <v>1.3622815463693736</v>
      </c>
      <c r="G583" s="306">
        <f t="shared" ca="1" si="272"/>
        <v>7.9559162431134887</v>
      </c>
      <c r="H583" s="307">
        <f t="shared" ca="1" si="273"/>
        <v>-107.63359506198451</v>
      </c>
      <c r="I583" s="304">
        <f t="shared" ca="1" si="274"/>
        <v>107.92723191685542</v>
      </c>
      <c r="J583" s="306">
        <f t="shared" ca="1" si="275"/>
        <v>677.21007955475034</v>
      </c>
      <c r="K583" s="307">
        <f t="shared" ca="1" si="276"/>
        <v>-6.911826787299348</v>
      </c>
      <c r="L583" s="304">
        <f t="shared" ca="1" si="261"/>
        <v>677.24535081467252</v>
      </c>
      <c r="M583" s="306">
        <f t="shared" ca="1" si="277"/>
        <v>-1.497013842387279</v>
      </c>
      <c r="N583" s="304">
        <f t="shared" ca="1" si="278"/>
        <v>-85.772575041453706</v>
      </c>
      <c r="P583" s="310">
        <f t="shared" ca="1" si="279"/>
        <v>23</v>
      </c>
      <c r="Q583" s="304">
        <f t="shared" ca="1" si="280"/>
        <v>0</v>
      </c>
      <c r="R583" s="306">
        <f t="shared" ca="1" si="281"/>
        <v>0</v>
      </c>
      <c r="S583" s="307">
        <f t="shared" ca="1" si="282"/>
        <v>5.0810000000000022</v>
      </c>
      <c r="T583" s="304">
        <f t="shared" ca="1" si="262"/>
        <v>49.844610000000024</v>
      </c>
      <c r="U583" s="311">
        <f t="shared" ca="1" si="263"/>
        <v>0</v>
      </c>
      <c r="V583" s="306">
        <f t="shared" ca="1" si="264"/>
        <v>1.225846991494369</v>
      </c>
      <c r="W583" s="304">
        <f t="shared" ca="1" si="265"/>
        <v>43.843153205713335</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1.1544938875682416</v>
      </c>
      <c r="AH583" s="304">
        <f t="shared" ca="1" si="289"/>
        <v>-8.6288156304248353</v>
      </c>
    </row>
    <row r="584" spans="1:34" x14ac:dyDescent="0.2">
      <c r="A584" s="347">
        <f t="shared" ca="1" si="267"/>
        <v>1E-4</v>
      </c>
      <c r="B584" s="304">
        <f t="shared" ca="1" si="268"/>
        <v>30.518500000000124</v>
      </c>
      <c r="D584" s="306">
        <f t="shared" ca="1" si="269"/>
        <v>-0.63608001404575898</v>
      </c>
      <c r="E584" s="307">
        <f t="shared" ca="1" si="270"/>
        <v>-1.204633054604658</v>
      </c>
      <c r="F584" s="304">
        <f t="shared" ca="1" si="271"/>
        <v>1.3622549616406621</v>
      </c>
      <c r="G584" s="306">
        <f t="shared" ca="1" si="272"/>
        <v>7.955852635112084</v>
      </c>
      <c r="H584" s="307">
        <f t="shared" ca="1" si="273"/>
        <v>-107.63371552528997</v>
      </c>
      <c r="I584" s="304">
        <f t="shared" ca="1" si="274"/>
        <v>107.92734736354205</v>
      </c>
      <c r="J584" s="306">
        <f t="shared" ca="1" si="275"/>
        <v>677.21007955475034</v>
      </c>
      <c r="K584" s="307">
        <f t="shared" ca="1" si="276"/>
        <v>-6.9225901528287119</v>
      </c>
      <c r="L584" s="304">
        <f t="shared" ca="1" si="261"/>
        <v>677.24546074888929</v>
      </c>
      <c r="M584" s="306">
        <f t="shared" ca="1" si="277"/>
        <v>-1.4970145124210121</v>
      </c>
      <c r="N584" s="304">
        <f t="shared" ca="1" si="278"/>
        <v>-85.772613431558753</v>
      </c>
      <c r="P584" s="310">
        <f t="shared" ca="1" si="279"/>
        <v>23</v>
      </c>
      <c r="Q584" s="304">
        <f t="shared" ca="1" si="280"/>
        <v>0</v>
      </c>
      <c r="R584" s="306">
        <f t="shared" ca="1" si="281"/>
        <v>0</v>
      </c>
      <c r="S584" s="307">
        <f t="shared" ca="1" si="282"/>
        <v>5.0810000000000022</v>
      </c>
      <c r="T584" s="304">
        <f t="shared" ca="1" si="262"/>
        <v>49.844610000000024</v>
      </c>
      <c r="U584" s="311">
        <f t="shared" ca="1" si="263"/>
        <v>0</v>
      </c>
      <c r="V584" s="306">
        <f t="shared" ca="1" si="264"/>
        <v>1.2258483109191625</v>
      </c>
      <c r="W584" s="304">
        <f t="shared" ca="1" si="265"/>
        <v>43.843294191428896</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1.154466624122449</v>
      </c>
      <c r="AH584" s="304">
        <f t="shared" ca="1" si="289"/>
        <v>-8.6288433784123821</v>
      </c>
    </row>
    <row r="585" spans="1:34" x14ac:dyDescent="0.2">
      <c r="A585" s="347">
        <f t="shared" ca="1" si="267"/>
        <v>1E-4</v>
      </c>
      <c r="B585" s="304">
        <f t="shared" ca="1" si="268"/>
        <v>30.518600000000124</v>
      </c>
      <c r="D585" s="306">
        <f t="shared" ca="1" si="269"/>
        <v>-0.6360762935731038</v>
      </c>
      <c r="E585" s="307">
        <f t="shared" ca="1" si="270"/>
        <v>-1.2046049562714547</v>
      </c>
      <c r="F585" s="304">
        <f t="shared" ca="1" si="271"/>
        <v>1.3622283772992878</v>
      </c>
      <c r="G585" s="306">
        <f t="shared" ca="1" si="272"/>
        <v>7.9557890274827265</v>
      </c>
      <c r="H585" s="307">
        <f t="shared" ca="1" si="273"/>
        <v>-107.63383598578559</v>
      </c>
      <c r="I585" s="304">
        <f t="shared" ca="1" si="274"/>
        <v>107.92746280750238</v>
      </c>
      <c r="J585" s="306">
        <f t="shared" ca="1" si="275"/>
        <v>677.21007955475034</v>
      </c>
      <c r="K585" s="307">
        <f t="shared" ca="1" si="276"/>
        <v>-6.9333535304042657</v>
      </c>
      <c r="L585" s="304">
        <f t="shared" ca="1" si="261"/>
        <v>677.24557085427205</v>
      </c>
      <c r="M585" s="306">
        <f t="shared" ca="1" si="277"/>
        <v>-1.4970151824479552</v>
      </c>
      <c r="N585" s="304">
        <f t="shared" ca="1" si="278"/>
        <v>-85.772651821274749</v>
      </c>
      <c r="P585" s="310">
        <f t="shared" ca="1" si="279"/>
        <v>23</v>
      </c>
      <c r="Q585" s="304">
        <f t="shared" ca="1" si="280"/>
        <v>0</v>
      </c>
      <c r="R585" s="306">
        <f t="shared" ca="1" si="281"/>
        <v>0</v>
      </c>
      <c r="S585" s="307">
        <f t="shared" ca="1" si="282"/>
        <v>5.0810000000000022</v>
      </c>
      <c r="T585" s="304">
        <f t="shared" ca="1" si="262"/>
        <v>49.844610000000024</v>
      </c>
      <c r="U585" s="311">
        <f t="shared" ca="1" si="263"/>
        <v>0</v>
      </c>
      <c r="V585" s="306">
        <f t="shared" ca="1" si="264"/>
        <v>1.2258496303468527</v>
      </c>
      <c r="W585" s="304">
        <f t="shared" ca="1" si="265"/>
        <v>43.843435175335294</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1.1544393610234192</v>
      </c>
      <c r="AH585" s="304">
        <f t="shared" ca="1" si="289"/>
        <v>-8.6288711260438653</v>
      </c>
    </row>
    <row r="586" spans="1:34" x14ac:dyDescent="0.2">
      <c r="A586" s="347">
        <f t="shared" ca="1" si="267"/>
        <v>1E-4</v>
      </c>
      <c r="B586" s="304">
        <f t="shared" ca="1" si="268"/>
        <v>30.518700000000123</v>
      </c>
      <c r="D586" s="306">
        <f t="shared" ca="1" si="269"/>
        <v>-0.63607257309526544</v>
      </c>
      <c r="E586" s="307">
        <f t="shared" ca="1" si="270"/>
        <v>-1.2045768582987879</v>
      </c>
      <c r="F586" s="304">
        <f t="shared" ca="1" si="271"/>
        <v>1.3622017933452482</v>
      </c>
      <c r="G586" s="306">
        <f t="shared" ca="1" si="272"/>
        <v>7.9557254202254173</v>
      </c>
      <c r="H586" s="307">
        <f t="shared" ca="1" si="273"/>
        <v>-107.63395644347142</v>
      </c>
      <c r="I586" s="304">
        <f t="shared" ca="1" si="274"/>
        <v>107.92757824873642</v>
      </c>
      <c r="J586" s="306">
        <f t="shared" ca="1" si="275"/>
        <v>677.21007955475034</v>
      </c>
      <c r="K586" s="307">
        <f t="shared" ca="1" si="276"/>
        <v>-6.9441169200257287</v>
      </c>
      <c r="L586" s="304">
        <f t="shared" ca="1" si="261"/>
        <v>677.24568113082148</v>
      </c>
      <c r="M586" s="306">
        <f t="shared" ca="1" si="277"/>
        <v>-1.4970158524681079</v>
      </c>
      <c r="N586" s="304">
        <f t="shared" ca="1" si="278"/>
        <v>-85.772690210601681</v>
      </c>
      <c r="P586" s="310">
        <f t="shared" ca="1" si="279"/>
        <v>23</v>
      </c>
      <c r="Q586" s="304">
        <f t="shared" ca="1" si="280"/>
        <v>0</v>
      </c>
      <c r="R586" s="306">
        <f t="shared" ca="1" si="281"/>
        <v>0</v>
      </c>
      <c r="S586" s="307">
        <f t="shared" ca="1" si="282"/>
        <v>5.0810000000000022</v>
      </c>
      <c r="T586" s="304">
        <f t="shared" ca="1" si="262"/>
        <v>49.844610000000024</v>
      </c>
      <c r="U586" s="311">
        <f t="shared" ca="1" si="263"/>
        <v>0</v>
      </c>
      <c r="V586" s="306">
        <f t="shared" ca="1" si="264"/>
        <v>1.2258509497774406</v>
      </c>
      <c r="W586" s="304">
        <f t="shared" ca="1" si="265"/>
        <v>43.843576157432558</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1.1544120982711537</v>
      </c>
      <c r="AH586" s="304">
        <f t="shared" ca="1" si="289"/>
        <v>-8.6288988733192831</v>
      </c>
    </row>
    <row r="587" spans="1:34" x14ac:dyDescent="0.2">
      <c r="A587" s="347">
        <f t="shared" ca="1" si="267"/>
        <v>1E-4</v>
      </c>
      <c r="B587" s="304">
        <f t="shared" ca="1" si="268"/>
        <v>30.518800000000123</v>
      </c>
      <c r="D587" s="306">
        <f t="shared" ca="1" si="269"/>
        <v>-0.63606885261224733</v>
      </c>
      <c r="E587" s="307">
        <f t="shared" ca="1" si="270"/>
        <v>-1.2045487606866541</v>
      </c>
      <c r="F587" s="304">
        <f t="shared" ca="1" si="271"/>
        <v>1.362175209778542</v>
      </c>
      <c r="G587" s="306">
        <f t="shared" ca="1" si="272"/>
        <v>7.9556618133401562</v>
      </c>
      <c r="H587" s="307">
        <f t="shared" ca="1" si="273"/>
        <v>-107.63407689834749</v>
      </c>
      <c r="I587" s="304">
        <f t="shared" ca="1" si="274"/>
        <v>107.92769368724423</v>
      </c>
      <c r="J587" s="306">
        <f t="shared" ca="1" si="275"/>
        <v>677.21007955475034</v>
      </c>
      <c r="K587" s="307">
        <f t="shared" ca="1" si="276"/>
        <v>-6.9548803216928192</v>
      </c>
      <c r="L587" s="304">
        <f t="shared" ca="1" si="261"/>
        <v>677.24579157853782</v>
      </c>
      <c r="M587" s="306">
        <f t="shared" ca="1" si="277"/>
        <v>-1.4970165224814702</v>
      </c>
      <c r="N587" s="304">
        <f t="shared" ca="1" si="278"/>
        <v>-85.772728599539562</v>
      </c>
      <c r="P587" s="310">
        <f t="shared" ca="1" si="279"/>
        <v>23</v>
      </c>
      <c r="Q587" s="304">
        <f t="shared" ca="1" si="280"/>
        <v>0</v>
      </c>
      <c r="R587" s="306">
        <f t="shared" ca="1" si="281"/>
        <v>0</v>
      </c>
      <c r="S587" s="307">
        <f t="shared" ca="1" si="282"/>
        <v>5.0810000000000022</v>
      </c>
      <c r="T587" s="304">
        <f t="shared" ca="1" si="262"/>
        <v>49.844610000000024</v>
      </c>
      <c r="U587" s="311">
        <f t="shared" ca="1" si="263"/>
        <v>0</v>
      </c>
      <c r="V587" s="306">
        <f t="shared" ca="1" si="264"/>
        <v>1.2258522692109257</v>
      </c>
      <c r="W587" s="304">
        <f t="shared" ca="1" si="265"/>
        <v>43.843717137720688</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1.1543848358656419</v>
      </c>
      <c r="AH587" s="304">
        <f t="shared" ca="1" si="289"/>
        <v>-8.6289266202386425</v>
      </c>
    </row>
    <row r="588" spans="1:34" x14ac:dyDescent="0.2">
      <c r="A588" s="347">
        <f t="shared" ca="1" si="267"/>
        <v>1E-4</v>
      </c>
      <c r="B588" s="304">
        <f t="shared" ca="1" si="268"/>
        <v>30.518900000000123</v>
      </c>
      <c r="D588" s="306">
        <f t="shared" ca="1" si="269"/>
        <v>-0.63606513212405091</v>
      </c>
      <c r="E588" s="307">
        <f t="shared" ca="1" si="270"/>
        <v>-1.2045206634350514</v>
      </c>
      <c r="F588" s="304">
        <f t="shared" ca="1" si="271"/>
        <v>1.3621486265991691</v>
      </c>
      <c r="G588" s="306">
        <f t="shared" ca="1" si="272"/>
        <v>7.9555982068269442</v>
      </c>
      <c r="H588" s="307">
        <f t="shared" ca="1" si="273"/>
        <v>-107.63419735041383</v>
      </c>
      <c r="I588" s="304">
        <f t="shared" ca="1" si="274"/>
        <v>107.92780912302584</v>
      </c>
      <c r="J588" s="306">
        <f t="shared" ca="1" si="275"/>
        <v>677.21007955475034</v>
      </c>
      <c r="K588" s="307">
        <f t="shared" ca="1" si="276"/>
        <v>-6.9656437354052576</v>
      </c>
      <c r="L588" s="304">
        <f t="shared" ca="1" si="261"/>
        <v>677.24590219742186</v>
      </c>
      <c r="M588" s="306">
        <f t="shared" ca="1" si="277"/>
        <v>-1.4970171924880427</v>
      </c>
      <c r="N588" s="304">
        <f t="shared" ca="1" si="278"/>
        <v>-85.772766988088406</v>
      </c>
      <c r="P588" s="310">
        <f t="shared" ca="1" si="279"/>
        <v>23</v>
      </c>
      <c r="Q588" s="304">
        <f t="shared" ca="1" si="280"/>
        <v>0</v>
      </c>
      <c r="R588" s="306">
        <f t="shared" ca="1" si="281"/>
        <v>0</v>
      </c>
      <c r="S588" s="307">
        <f t="shared" ca="1" si="282"/>
        <v>5.0810000000000022</v>
      </c>
      <c r="T588" s="304">
        <f t="shared" ca="1" si="262"/>
        <v>49.844610000000024</v>
      </c>
      <c r="U588" s="311">
        <f t="shared" ca="1" si="263"/>
        <v>0</v>
      </c>
      <c r="V588" s="306">
        <f t="shared" ca="1" si="264"/>
        <v>1.2258535886473079</v>
      </c>
      <c r="W588" s="304">
        <f t="shared" ca="1" si="265"/>
        <v>43.843858116199719</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1.1543575738068892</v>
      </c>
      <c r="AH588" s="304">
        <f t="shared" ca="1" si="289"/>
        <v>-8.6289543668019419</v>
      </c>
    </row>
    <row r="589" spans="1:34" x14ac:dyDescent="0.2">
      <c r="A589" s="347">
        <f t="shared" ca="1" si="267"/>
        <v>1E-4</v>
      </c>
      <c r="B589" s="304">
        <f t="shared" ca="1" si="268"/>
        <v>30.519000000000123</v>
      </c>
      <c r="D589" s="306">
        <f t="shared" ca="1" si="269"/>
        <v>-0.6360614116306742</v>
      </c>
      <c r="E589" s="307">
        <f t="shared" ca="1" si="270"/>
        <v>-1.204492566543971</v>
      </c>
      <c r="F589" s="304">
        <f t="shared" ca="1" si="271"/>
        <v>1.3621220438071209</v>
      </c>
      <c r="G589" s="306">
        <f t="shared" ca="1" si="272"/>
        <v>7.9555346006857812</v>
      </c>
      <c r="H589" s="307">
        <f t="shared" ca="1" si="273"/>
        <v>-107.63431779967048</v>
      </c>
      <c r="I589" s="304">
        <f t="shared" ca="1" si="274"/>
        <v>107.92792455608128</v>
      </c>
      <c r="J589" s="306">
        <f t="shared" ca="1" si="275"/>
        <v>677.21007955475034</v>
      </c>
      <c r="K589" s="307">
        <f t="shared" ca="1" si="276"/>
        <v>-6.9764071611627614</v>
      </c>
      <c r="L589" s="304">
        <f t="shared" ca="1" si="261"/>
        <v>677.24601298747382</v>
      </c>
      <c r="M589" s="306">
        <f t="shared" ca="1" si="277"/>
        <v>-1.4970178624878252</v>
      </c>
      <c r="N589" s="304">
        <f t="shared" ca="1" si="278"/>
        <v>-85.772805376248229</v>
      </c>
      <c r="P589" s="310">
        <f t="shared" ca="1" si="279"/>
        <v>23</v>
      </c>
      <c r="Q589" s="304">
        <f t="shared" ca="1" si="280"/>
        <v>0</v>
      </c>
      <c r="R589" s="306">
        <f t="shared" ca="1" si="281"/>
        <v>0</v>
      </c>
      <c r="S589" s="307">
        <f t="shared" ca="1" si="282"/>
        <v>5.0810000000000022</v>
      </c>
      <c r="T589" s="304">
        <f t="shared" ca="1" si="262"/>
        <v>49.844610000000024</v>
      </c>
      <c r="U589" s="311">
        <f t="shared" ca="1" si="263"/>
        <v>0</v>
      </c>
      <c r="V589" s="306">
        <f t="shared" ca="1" si="264"/>
        <v>1.2258549080865877</v>
      </c>
      <c r="W589" s="304">
        <f t="shared" ca="1" si="265"/>
        <v>43.843999092869666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1.1543303120948831</v>
      </c>
      <c r="AH589" s="304">
        <f t="shared" ca="1" si="289"/>
        <v>-8.6289821130091919</v>
      </c>
    </row>
    <row r="590" spans="1:34" x14ac:dyDescent="0.2">
      <c r="A590" s="347">
        <f t="shared" ca="1" si="267"/>
        <v>1E-4</v>
      </c>
      <c r="B590" s="304">
        <f t="shared" ca="1" si="268"/>
        <v>30.519100000000122</v>
      </c>
      <c r="D590" s="306">
        <f t="shared" ca="1" si="269"/>
        <v>-0.63605769113211863</v>
      </c>
      <c r="E590" s="307">
        <f t="shared" ca="1" si="270"/>
        <v>-1.2044644700134146</v>
      </c>
      <c r="F590" s="304">
        <f t="shared" ca="1" si="271"/>
        <v>1.3620954614024001</v>
      </c>
      <c r="G590" s="306">
        <f t="shared" ca="1" si="272"/>
        <v>7.9554709949166682</v>
      </c>
      <c r="H590" s="307">
        <f t="shared" ca="1" si="273"/>
        <v>-107.63443824611748</v>
      </c>
      <c r="I590" s="304">
        <f t="shared" ca="1" si="274"/>
        <v>107.92803998641057</v>
      </c>
      <c r="J590" s="306">
        <f t="shared" ca="1" si="275"/>
        <v>677.21007955475034</v>
      </c>
      <c r="K590" s="307">
        <f t="shared" ca="1" si="276"/>
        <v>-6.9871705989650508</v>
      </c>
      <c r="L590" s="304">
        <f t="shared" ca="1" si="261"/>
        <v>677.24612394869439</v>
      </c>
      <c r="M590" s="306">
        <f t="shared" ca="1" si="277"/>
        <v>-1.4970185324808176</v>
      </c>
      <c r="N590" s="304">
        <f t="shared" ca="1" si="278"/>
        <v>-85.772843764019001</v>
      </c>
      <c r="P590" s="310">
        <f t="shared" ca="1" si="279"/>
        <v>23</v>
      </c>
      <c r="Q590" s="304">
        <f t="shared" ca="1" si="280"/>
        <v>0</v>
      </c>
      <c r="R590" s="306">
        <f t="shared" ca="1" si="281"/>
        <v>0</v>
      </c>
      <c r="S590" s="307">
        <f t="shared" ca="1" si="282"/>
        <v>5.0810000000000022</v>
      </c>
      <c r="T590" s="304">
        <f t="shared" ca="1" si="262"/>
        <v>49.844610000000024</v>
      </c>
      <c r="U590" s="311">
        <f t="shared" ca="1" si="263"/>
        <v>0</v>
      </c>
      <c r="V590" s="306">
        <f t="shared" ca="1" si="264"/>
        <v>1.2258562275287641</v>
      </c>
      <c r="W590" s="304">
        <f t="shared" ca="1" si="265"/>
        <v>43.8441400677305</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1.1543030507296272</v>
      </c>
      <c r="AH590" s="304">
        <f t="shared" ca="1" si="289"/>
        <v>-8.6290098588603907</v>
      </c>
    </row>
    <row r="591" spans="1:34" x14ac:dyDescent="0.2">
      <c r="A591" s="347">
        <f t="shared" ca="1" si="267"/>
        <v>1E-4</v>
      </c>
      <c r="B591" s="304">
        <f t="shared" ca="1" si="268"/>
        <v>30.519200000000122</v>
      </c>
      <c r="D591" s="306">
        <f t="shared" ca="1" si="269"/>
        <v>-0.63605397062838709</v>
      </c>
      <c r="E591" s="307">
        <f t="shared" ca="1" si="270"/>
        <v>-1.2044363738433841</v>
      </c>
      <c r="F591" s="304">
        <f t="shared" ca="1" si="271"/>
        <v>1.3620688793850102</v>
      </c>
      <c r="G591" s="306">
        <f t="shared" ca="1" si="272"/>
        <v>7.9554073895196051</v>
      </c>
      <c r="H591" s="307">
        <f t="shared" ca="1" si="273"/>
        <v>-107.63455868975487</v>
      </c>
      <c r="I591" s="304">
        <f t="shared" ca="1" si="274"/>
        <v>107.92815541401376</v>
      </c>
      <c r="J591" s="306">
        <f t="shared" ca="1" si="275"/>
        <v>677.21007955475034</v>
      </c>
      <c r="K591" s="307">
        <f t="shared" ca="1" si="276"/>
        <v>-6.9979340488118442</v>
      </c>
      <c r="L591" s="304">
        <f t="shared" ca="1" si="261"/>
        <v>677.24623508108391</v>
      </c>
      <c r="M591" s="306">
        <f t="shared" ca="1" si="277"/>
        <v>-1.4970192024670204</v>
      </c>
      <c r="N591" s="304">
        <f t="shared" ca="1" si="278"/>
        <v>-85.772882151400736</v>
      </c>
      <c r="P591" s="310">
        <f t="shared" ca="1" si="279"/>
        <v>23</v>
      </c>
      <c r="Q591" s="304">
        <f t="shared" ca="1" si="280"/>
        <v>0</v>
      </c>
      <c r="R591" s="306">
        <f t="shared" ca="1" si="281"/>
        <v>0</v>
      </c>
      <c r="S591" s="307">
        <f t="shared" ca="1" si="282"/>
        <v>5.0810000000000022</v>
      </c>
      <c r="T591" s="304">
        <f t="shared" ca="1" si="262"/>
        <v>49.844610000000024</v>
      </c>
      <c r="U591" s="311">
        <f t="shared" ca="1" si="263"/>
        <v>0</v>
      </c>
      <c r="V591" s="306">
        <f t="shared" ca="1" si="264"/>
        <v>1.225857546973838</v>
      </c>
      <c r="W591" s="304">
        <f t="shared" ca="1" si="265"/>
        <v>43.844281040782263</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1.1542757897111233</v>
      </c>
      <c r="AH591" s="304">
        <f t="shared" ca="1" si="289"/>
        <v>-8.6290376043555366</v>
      </c>
    </row>
    <row r="592" spans="1:34" x14ac:dyDescent="0.2">
      <c r="A592" s="347">
        <f t="shared" ca="1" si="267"/>
        <v>1E-4</v>
      </c>
      <c r="B592" s="304">
        <f t="shared" ca="1" si="268"/>
        <v>30.519300000000122</v>
      </c>
      <c r="D592" s="306">
        <f t="shared" ca="1" si="269"/>
        <v>-0.63605025011947758</v>
      </c>
      <c r="E592" s="307">
        <f t="shared" ca="1" si="270"/>
        <v>-1.2044082780338723</v>
      </c>
      <c r="F592" s="304">
        <f t="shared" ca="1" si="271"/>
        <v>1.362042297754944</v>
      </c>
      <c r="G592" s="306">
        <f t="shared" ca="1" si="272"/>
        <v>7.9553437844945929</v>
      </c>
      <c r="H592" s="307">
        <f t="shared" ca="1" si="273"/>
        <v>-107.63467913058267</v>
      </c>
      <c r="I592" s="304">
        <f t="shared" ca="1" si="274"/>
        <v>107.9282708388909</v>
      </c>
      <c r="J592" s="306">
        <f t="shared" ca="1" si="275"/>
        <v>677.21007955475034</v>
      </c>
      <c r="K592" s="307">
        <f t="shared" ca="1" si="276"/>
        <v>-7.0086975107028611</v>
      </c>
      <c r="L592" s="304">
        <f t="shared" ca="1" si="261"/>
        <v>677.24634638464295</v>
      </c>
      <c r="M592" s="306">
        <f t="shared" ca="1" si="277"/>
        <v>-1.4970198724464334</v>
      </c>
      <c r="N592" s="304">
        <f t="shared" ca="1" si="278"/>
        <v>-85.772920538393478</v>
      </c>
      <c r="P592" s="310">
        <f t="shared" ca="1" si="279"/>
        <v>23</v>
      </c>
      <c r="Q592" s="304">
        <f t="shared" ca="1" si="280"/>
        <v>0</v>
      </c>
      <c r="R592" s="306">
        <f t="shared" ca="1" si="281"/>
        <v>0</v>
      </c>
      <c r="S592" s="307">
        <f t="shared" ca="1" si="282"/>
        <v>5.0810000000000022</v>
      </c>
      <c r="T592" s="304">
        <f t="shared" ca="1" si="262"/>
        <v>49.844610000000024</v>
      </c>
      <c r="U592" s="311">
        <f t="shared" ca="1" si="263"/>
        <v>0</v>
      </c>
      <c r="V592" s="306">
        <f t="shared" ca="1" si="264"/>
        <v>1.2258588664218089</v>
      </c>
      <c r="W592" s="304">
        <f t="shared" ca="1" si="265"/>
        <v>43.844422012024985</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1.1542485290393643</v>
      </c>
      <c r="AH592" s="304">
        <f t="shared" ca="1" si="289"/>
        <v>-8.6290653494946365</v>
      </c>
    </row>
    <row r="593" spans="1:34" x14ac:dyDescent="0.2">
      <c r="A593" s="347">
        <f t="shared" ca="1" si="267"/>
        <v>1E-4</v>
      </c>
      <c r="B593" s="304">
        <f t="shared" ca="1" si="268"/>
        <v>30.519400000000122</v>
      </c>
      <c r="D593" s="306">
        <f t="shared" ca="1" si="269"/>
        <v>-0.63604652960539165</v>
      </c>
      <c r="E593" s="307">
        <f t="shared" ca="1" si="270"/>
        <v>-1.2043801825848757</v>
      </c>
      <c r="F593" s="304">
        <f t="shared" ca="1" si="271"/>
        <v>1.3620157165121998</v>
      </c>
      <c r="G593" s="306">
        <f t="shared" ca="1" si="272"/>
        <v>7.9552801798416324</v>
      </c>
      <c r="H593" s="307">
        <f t="shared" ca="1" si="273"/>
        <v>-107.63479956860093</v>
      </c>
      <c r="I593" s="304">
        <f t="shared" ca="1" si="274"/>
        <v>107.92838626104198</v>
      </c>
      <c r="J593" s="306">
        <f t="shared" ca="1" si="275"/>
        <v>677.21007955475034</v>
      </c>
      <c r="K593" s="307">
        <f t="shared" ca="1" si="276"/>
        <v>-7.0194609846378206</v>
      </c>
      <c r="L593" s="304">
        <f t="shared" ca="1" si="261"/>
        <v>677.24645785937196</v>
      </c>
      <c r="M593" s="306">
        <f t="shared" ca="1" si="277"/>
        <v>-1.4970205424190568</v>
      </c>
      <c r="N593" s="304">
        <f t="shared" ca="1" si="278"/>
        <v>-85.772958924997184</v>
      </c>
      <c r="P593" s="310">
        <f t="shared" ca="1" si="279"/>
        <v>23</v>
      </c>
      <c r="Q593" s="304">
        <f t="shared" ca="1" si="280"/>
        <v>0</v>
      </c>
      <c r="R593" s="306">
        <f t="shared" ca="1" si="281"/>
        <v>0</v>
      </c>
      <c r="S593" s="307">
        <f t="shared" ca="1" si="282"/>
        <v>5.0810000000000022</v>
      </c>
      <c r="T593" s="304">
        <f t="shared" ca="1" si="262"/>
        <v>49.844610000000024</v>
      </c>
      <c r="U593" s="311">
        <f t="shared" ca="1" si="263"/>
        <v>0</v>
      </c>
      <c r="V593" s="306">
        <f t="shared" ca="1" si="264"/>
        <v>1.2258601858726768</v>
      </c>
      <c r="W593" s="304">
        <f t="shared" ca="1" si="265"/>
        <v>43.844562981458644</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1.1542212687143447</v>
      </c>
      <c r="AH593" s="304">
        <f t="shared" ca="1" si="289"/>
        <v>-8.6290930942776942</v>
      </c>
    </row>
    <row r="594" spans="1:34" x14ac:dyDescent="0.2">
      <c r="A594" s="347">
        <f t="shared" ca="1" si="267"/>
        <v>1E-4</v>
      </c>
      <c r="B594" s="304">
        <f t="shared" ca="1" si="268"/>
        <v>30.519500000000122</v>
      </c>
      <c r="D594" s="306">
        <f t="shared" ca="1" si="269"/>
        <v>-0.63604280908613064</v>
      </c>
      <c r="E594" s="307">
        <f t="shared" ca="1" si="270"/>
        <v>-1.2043520874963942</v>
      </c>
      <c r="F594" s="304">
        <f t="shared" ca="1" si="271"/>
        <v>1.3619891356567784</v>
      </c>
      <c r="G594" s="306">
        <f t="shared" ca="1" si="272"/>
        <v>7.9552165755607236</v>
      </c>
      <c r="H594" s="307">
        <f t="shared" ca="1" si="273"/>
        <v>-107.63492000380967</v>
      </c>
      <c r="I594" s="304">
        <f t="shared" ca="1" si="274"/>
        <v>107.92850168046706</v>
      </c>
      <c r="J594" s="306">
        <f t="shared" ca="1" si="275"/>
        <v>677.21007955475034</v>
      </c>
      <c r="K594" s="307">
        <f t="shared" ca="1" si="276"/>
        <v>-7.0302244706164414</v>
      </c>
      <c r="L594" s="304">
        <f t="shared" ca="1" si="261"/>
        <v>677.24656950527151</v>
      </c>
      <c r="M594" s="306">
        <f t="shared" ca="1" si="277"/>
        <v>-1.4970212123848907</v>
      </c>
      <c r="N594" s="304">
        <f t="shared" ca="1" si="278"/>
        <v>-85.772997311211881</v>
      </c>
      <c r="P594" s="310">
        <f t="shared" ca="1" si="279"/>
        <v>23</v>
      </c>
      <c r="Q594" s="304">
        <f t="shared" ca="1" si="280"/>
        <v>0</v>
      </c>
      <c r="R594" s="306">
        <f t="shared" ca="1" si="281"/>
        <v>0</v>
      </c>
      <c r="S594" s="307">
        <f t="shared" ca="1" si="282"/>
        <v>5.0810000000000022</v>
      </c>
      <c r="T594" s="304">
        <f t="shared" ca="1" si="262"/>
        <v>49.844610000000024</v>
      </c>
      <c r="U594" s="311">
        <f t="shared" ca="1" si="263"/>
        <v>0</v>
      </c>
      <c r="V594" s="306">
        <f t="shared" ca="1" si="264"/>
        <v>1.2258615053264421</v>
      </c>
      <c r="W594" s="304">
        <f t="shared" ca="1" si="265"/>
        <v>43.844703949083289</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1.1541940087360665</v>
      </c>
      <c r="AH594" s="304">
        <f t="shared" ca="1" si="289"/>
        <v>-8.6291208387047096</v>
      </c>
    </row>
    <row r="595" spans="1:34" x14ac:dyDescent="0.2">
      <c r="A595" s="347">
        <f t="shared" ca="1" si="267"/>
        <v>1E-4</v>
      </c>
      <c r="B595" s="304">
        <f t="shared" ca="1" si="268"/>
        <v>30.519600000000121</v>
      </c>
      <c r="D595" s="306">
        <f t="shared" ca="1" si="269"/>
        <v>-0.63603908856169411</v>
      </c>
      <c r="E595" s="307">
        <f t="shared" ca="1" si="270"/>
        <v>-1.2043239927684208</v>
      </c>
      <c r="F595" s="304">
        <f t="shared" ca="1" si="271"/>
        <v>1.361962555188674</v>
      </c>
      <c r="G595" s="306">
        <f t="shared" ca="1" si="272"/>
        <v>7.9551529716518674</v>
      </c>
      <c r="H595" s="307">
        <f t="shared" ca="1" si="273"/>
        <v>-107.63504043620894</v>
      </c>
      <c r="I595" s="304">
        <f t="shared" ca="1" si="274"/>
        <v>107.9286170971662</v>
      </c>
      <c r="J595" s="306">
        <f t="shared" ca="1" si="275"/>
        <v>677.21007955475034</v>
      </c>
      <c r="K595" s="307">
        <f t="shared" ca="1" si="276"/>
        <v>-7.0409879686384427</v>
      </c>
      <c r="L595" s="304">
        <f t="shared" ca="1" si="261"/>
        <v>677.24668132234194</v>
      </c>
      <c r="M595" s="306">
        <f t="shared" ca="1" si="277"/>
        <v>-1.4970218823439352</v>
      </c>
      <c r="N595" s="304">
        <f t="shared" ca="1" si="278"/>
        <v>-85.773035697037571</v>
      </c>
      <c r="P595" s="310">
        <f t="shared" ca="1" si="279"/>
        <v>23</v>
      </c>
      <c r="Q595" s="304">
        <f t="shared" ca="1" si="280"/>
        <v>0</v>
      </c>
      <c r="R595" s="306">
        <f t="shared" ca="1" si="281"/>
        <v>0</v>
      </c>
      <c r="S595" s="307">
        <f t="shared" ca="1" si="282"/>
        <v>5.0810000000000022</v>
      </c>
      <c r="T595" s="304">
        <f t="shared" ca="1" si="262"/>
        <v>49.844610000000024</v>
      </c>
      <c r="U595" s="311">
        <f t="shared" ca="1" si="263"/>
        <v>0</v>
      </c>
      <c r="V595" s="306">
        <f t="shared" ca="1" si="264"/>
        <v>1.225862824783104</v>
      </c>
      <c r="W595" s="304">
        <f t="shared" ca="1" si="265"/>
        <v>43.844844914898907</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1.154166749104526</v>
      </c>
      <c r="AH595" s="304">
        <f t="shared" ca="1" si="289"/>
        <v>-8.629148582775688</v>
      </c>
    </row>
    <row r="596" spans="1:34" x14ac:dyDescent="0.2">
      <c r="A596" s="347">
        <f t="shared" ca="1" si="267"/>
        <v>1E-4</v>
      </c>
      <c r="B596" s="304">
        <f t="shared" ca="1" si="268"/>
        <v>30.519700000000121</v>
      </c>
      <c r="D596" s="306">
        <f t="shared" ca="1" si="269"/>
        <v>-0.6360353680320836</v>
      </c>
      <c r="E596" s="307">
        <f t="shared" ca="1" si="270"/>
        <v>-1.2042958984009573</v>
      </c>
      <c r="F596" s="304">
        <f t="shared" ca="1" si="271"/>
        <v>1.3619359751078892</v>
      </c>
      <c r="G596" s="306">
        <f t="shared" ca="1" si="272"/>
        <v>7.9550893681150638</v>
      </c>
      <c r="H596" s="307">
        <f t="shared" ca="1" si="273"/>
        <v>-107.63516086579878</v>
      </c>
      <c r="I596" s="304">
        <f t="shared" ca="1" si="274"/>
        <v>107.9287325111394</v>
      </c>
      <c r="J596" s="306">
        <f t="shared" ca="1" si="275"/>
        <v>677.21007955475034</v>
      </c>
      <c r="K596" s="307">
        <f t="shared" ca="1" si="276"/>
        <v>-7.0517514787035429</v>
      </c>
      <c r="L596" s="304">
        <f t="shared" ca="1" si="261"/>
        <v>677.24679331058383</v>
      </c>
      <c r="M596" s="306">
        <f t="shared" ca="1" si="277"/>
        <v>-1.4970225522961904</v>
      </c>
      <c r="N596" s="304">
        <f t="shared" ca="1" si="278"/>
        <v>-85.773074082474281</v>
      </c>
      <c r="P596" s="310">
        <f t="shared" ca="1" si="279"/>
        <v>23</v>
      </c>
      <c r="Q596" s="304">
        <f t="shared" ca="1" si="280"/>
        <v>0</v>
      </c>
      <c r="R596" s="306">
        <f t="shared" ca="1" si="281"/>
        <v>0</v>
      </c>
      <c r="S596" s="307">
        <f t="shared" ca="1" si="282"/>
        <v>5.0810000000000022</v>
      </c>
      <c r="T596" s="304">
        <f t="shared" ca="1" si="262"/>
        <v>49.844610000000024</v>
      </c>
      <c r="U596" s="311">
        <f t="shared" ca="1" si="263"/>
        <v>0</v>
      </c>
      <c r="V596" s="306">
        <f t="shared" ca="1" si="264"/>
        <v>1.2258641442426632</v>
      </c>
      <c r="W596" s="304">
        <f t="shared" ca="1" si="265"/>
        <v>43.844985878905533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1.1541394898197197</v>
      </c>
      <c r="AH596" s="304">
        <f t="shared" ca="1" si="289"/>
        <v>-8.6291763264906294</v>
      </c>
    </row>
    <row r="597" spans="1:34" x14ac:dyDescent="0.2">
      <c r="A597" s="347">
        <f t="shared" ca="1" si="267"/>
        <v>1E-4</v>
      </c>
      <c r="B597" s="304">
        <f t="shared" ca="1" si="268"/>
        <v>30.519800000000121</v>
      </c>
      <c r="D597" s="306">
        <f t="shared" ca="1" si="269"/>
        <v>-0.63603164749729901</v>
      </c>
      <c r="E597" s="307">
        <f t="shared" ca="1" si="270"/>
        <v>-1.2042678043939947</v>
      </c>
      <c r="F597" s="304">
        <f t="shared" ca="1" si="271"/>
        <v>1.3619093954144164</v>
      </c>
      <c r="G597" s="306">
        <f t="shared" ca="1" si="272"/>
        <v>7.9550257649503138</v>
      </c>
      <c r="H597" s="307">
        <f t="shared" ca="1" si="273"/>
        <v>-107.63528129257922</v>
      </c>
      <c r="I597" s="304">
        <f t="shared" ca="1" si="274"/>
        <v>107.92884792238671</v>
      </c>
      <c r="J597" s="306">
        <f t="shared" ca="1" si="275"/>
        <v>677.21007955475034</v>
      </c>
      <c r="K597" s="307">
        <f t="shared" ca="1" si="276"/>
        <v>-7.0625150008114614</v>
      </c>
      <c r="L597" s="304">
        <f t="shared" ca="1" si="261"/>
        <v>677.24690546999773</v>
      </c>
      <c r="M597" s="306">
        <f t="shared" ca="1" si="277"/>
        <v>-1.4970232222416562</v>
      </c>
      <c r="N597" s="304">
        <f t="shared" ca="1" si="278"/>
        <v>-85.773112467521969</v>
      </c>
      <c r="P597" s="310">
        <f t="shared" ca="1" si="279"/>
        <v>23</v>
      </c>
      <c r="Q597" s="304">
        <f t="shared" ca="1" si="280"/>
        <v>0</v>
      </c>
      <c r="R597" s="306">
        <f t="shared" ca="1" si="281"/>
        <v>0</v>
      </c>
      <c r="S597" s="307">
        <f t="shared" ca="1" si="282"/>
        <v>5.0810000000000022</v>
      </c>
      <c r="T597" s="304">
        <f t="shared" ca="1" si="262"/>
        <v>49.844610000000024</v>
      </c>
      <c r="U597" s="311">
        <f t="shared" ca="1" si="263"/>
        <v>0</v>
      </c>
      <c r="V597" s="306">
        <f t="shared" ca="1" si="264"/>
        <v>1.2258654637051196</v>
      </c>
      <c r="W597" s="304">
        <f t="shared" ca="1" si="265"/>
        <v>43.84512684110318</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1.1541122308816476</v>
      </c>
      <c r="AH597" s="304">
        <f t="shared" ca="1" si="289"/>
        <v>-8.6292040698495409</v>
      </c>
    </row>
    <row r="598" spans="1:34" x14ac:dyDescent="0.2">
      <c r="A598" s="347">
        <f t="shared" ca="1" si="267"/>
        <v>1E-4</v>
      </c>
      <c r="B598" s="304">
        <f t="shared" ca="1" si="268"/>
        <v>30.519900000000121</v>
      </c>
      <c r="D598" s="306">
        <f t="shared" ca="1" si="269"/>
        <v>-0.63602792695734345</v>
      </c>
      <c r="E598" s="307">
        <f t="shared" ca="1" si="270"/>
        <v>-1.2042397107475367</v>
      </c>
      <c r="F598" s="304">
        <f t="shared" ca="1" si="271"/>
        <v>1.3618828161082608</v>
      </c>
      <c r="G598" s="306">
        <f t="shared" ca="1" si="272"/>
        <v>7.9549621621576181</v>
      </c>
      <c r="H598" s="307">
        <f t="shared" ca="1" si="273"/>
        <v>-107.63540171655029</v>
      </c>
      <c r="I598" s="304">
        <f t="shared" ca="1" si="274"/>
        <v>107.92896333090816</v>
      </c>
      <c r="J598" s="306">
        <f t="shared" ca="1" si="275"/>
        <v>677.21007955475034</v>
      </c>
      <c r="K598" s="307">
        <f t="shared" ca="1" si="276"/>
        <v>-7.0732785349619176</v>
      </c>
      <c r="L598" s="304">
        <f t="shared" ca="1" si="261"/>
        <v>677.24701780058388</v>
      </c>
      <c r="M598" s="306">
        <f t="shared" ca="1" si="277"/>
        <v>-1.4970238921803329</v>
      </c>
      <c r="N598" s="304">
        <f t="shared" ca="1" si="278"/>
        <v>-85.773150852180677</v>
      </c>
      <c r="P598" s="310">
        <f t="shared" ca="1" si="279"/>
        <v>23</v>
      </c>
      <c r="Q598" s="304">
        <f t="shared" ca="1" si="280"/>
        <v>0</v>
      </c>
      <c r="R598" s="306">
        <f t="shared" ca="1" si="281"/>
        <v>0</v>
      </c>
      <c r="S598" s="307">
        <f t="shared" ca="1" si="282"/>
        <v>5.0810000000000022</v>
      </c>
      <c r="T598" s="304">
        <f t="shared" ca="1" si="262"/>
        <v>49.844610000000024</v>
      </c>
      <c r="U598" s="311">
        <f t="shared" ca="1" si="263"/>
        <v>0</v>
      </c>
      <c r="V598" s="306">
        <f t="shared" ca="1" si="264"/>
        <v>1.2258667831704726</v>
      </c>
      <c r="W598" s="304">
        <f t="shared" ca="1" si="265"/>
        <v>43.84526780149185</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1.1540849722903008</v>
      </c>
      <c r="AH598" s="304">
        <f t="shared" ca="1" si="289"/>
        <v>-8.6292318128524226</v>
      </c>
    </row>
    <row r="599" spans="1:34" x14ac:dyDescent="0.2">
      <c r="A599" s="347">
        <f t="shared" ca="1" si="267"/>
        <v>1E-4</v>
      </c>
      <c r="B599" s="304">
        <f t="shared" ca="1" si="268"/>
        <v>30.52000000000012</v>
      </c>
      <c r="D599" s="306">
        <f t="shared" ca="1" si="269"/>
        <v>-0.63602420641221447</v>
      </c>
      <c r="E599" s="307">
        <f t="shared" ca="1" si="270"/>
        <v>-1.204211617461576</v>
      </c>
      <c r="F599" s="304">
        <f t="shared" ca="1" si="271"/>
        <v>1.361856237189415</v>
      </c>
      <c r="G599" s="306">
        <f t="shared" ca="1" si="272"/>
        <v>7.9548985597369768</v>
      </c>
      <c r="H599" s="307">
        <f t="shared" ca="1" si="273"/>
        <v>-107.63552213771203</v>
      </c>
      <c r="I599" s="304">
        <f t="shared" ca="1" si="274"/>
        <v>107.92907873670377</v>
      </c>
      <c r="J599" s="306">
        <f t="shared" ca="1" si="275"/>
        <v>677.21007955475034</v>
      </c>
      <c r="K599" s="307">
        <f t="shared" ca="1" si="276"/>
        <v>-7.0840420811546307</v>
      </c>
      <c r="L599" s="304">
        <f t="shared" ca="1" si="261"/>
        <v>677.24713030234307</v>
      </c>
      <c r="M599" s="306">
        <f t="shared" ca="1" si="277"/>
        <v>-1.4970245621122207</v>
      </c>
      <c r="N599" s="304">
        <f t="shared" ca="1" si="278"/>
        <v>-85.773189236450406</v>
      </c>
      <c r="P599" s="310">
        <f t="shared" ca="1" si="279"/>
        <v>23</v>
      </c>
      <c r="Q599" s="304">
        <f t="shared" ca="1" si="280"/>
        <v>0</v>
      </c>
      <c r="R599" s="306">
        <f t="shared" ca="1" si="281"/>
        <v>0</v>
      </c>
      <c r="S599" s="307">
        <f t="shared" ca="1" si="282"/>
        <v>5.0810000000000022</v>
      </c>
      <c r="T599" s="304">
        <f t="shared" ca="1" si="262"/>
        <v>49.844610000000024</v>
      </c>
      <c r="U599" s="311">
        <f t="shared" ca="1" si="263"/>
        <v>0</v>
      </c>
      <c r="V599" s="306">
        <f t="shared" ca="1" si="264"/>
        <v>1.2258681026387228</v>
      </c>
      <c r="W599" s="304">
        <f t="shared" ca="1" si="265"/>
        <v>43.845408760071543</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1.1540577140456829</v>
      </c>
      <c r="AH599" s="304">
        <f t="shared" ca="1" si="289"/>
        <v>-8.6292595554992779</v>
      </c>
    </row>
    <row r="600" spans="1:34" x14ac:dyDescent="0.2">
      <c r="A600" s="347">
        <f t="shared" ca="1" si="267"/>
        <v>1E-4</v>
      </c>
      <c r="B600" s="304">
        <f t="shared" ca="1" si="268"/>
        <v>30.52010000000012</v>
      </c>
      <c r="D600" s="306">
        <f t="shared" ca="1" si="269"/>
        <v>-0.63602048586191351</v>
      </c>
      <c r="E600" s="307">
        <f t="shared" ca="1" si="270"/>
        <v>-1.2041835245361163</v>
      </c>
      <c r="F600" s="304">
        <f t="shared" ca="1" si="271"/>
        <v>1.3618296586578837</v>
      </c>
      <c r="G600" s="306">
        <f t="shared" ca="1" si="272"/>
        <v>7.9548349576883908</v>
      </c>
      <c r="H600" s="307">
        <f t="shared" ca="1" si="273"/>
        <v>-107.63564255606448</v>
      </c>
      <c r="I600" s="304">
        <f t="shared" ca="1" si="274"/>
        <v>107.9291941397736</v>
      </c>
      <c r="J600" s="306">
        <f t="shared" ca="1" si="275"/>
        <v>677.21007955475034</v>
      </c>
      <c r="K600" s="307">
        <f t="shared" ca="1" si="276"/>
        <v>-7.0948056393893193</v>
      </c>
      <c r="L600" s="304">
        <f t="shared" ca="1" si="261"/>
        <v>677.24724297527564</v>
      </c>
      <c r="M600" s="306">
        <f t="shared" ca="1" si="277"/>
        <v>-1.4970252320373194</v>
      </c>
      <c r="N600" s="304">
        <f t="shared" ca="1" si="278"/>
        <v>-85.773227620331156</v>
      </c>
      <c r="P600" s="310">
        <f t="shared" ca="1" si="279"/>
        <v>23</v>
      </c>
      <c r="Q600" s="304">
        <f t="shared" ca="1" si="280"/>
        <v>0</v>
      </c>
      <c r="R600" s="306">
        <f t="shared" ca="1" si="281"/>
        <v>0</v>
      </c>
      <c r="S600" s="307">
        <f t="shared" ca="1" si="282"/>
        <v>5.0810000000000022</v>
      </c>
      <c r="T600" s="304">
        <f t="shared" ca="1" si="262"/>
        <v>49.844610000000024</v>
      </c>
      <c r="U600" s="311">
        <f t="shared" ca="1" si="263"/>
        <v>0</v>
      </c>
      <c r="V600" s="306">
        <f t="shared" ca="1" si="264"/>
        <v>1.2258694221098698</v>
      </c>
      <c r="W600" s="304">
        <f t="shared" ca="1" si="265"/>
        <v>43.845549716842299</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1.1540304561477921</v>
      </c>
      <c r="AH600" s="304">
        <f t="shared" ca="1" si="289"/>
        <v>-8.6292872977901052</v>
      </c>
    </row>
    <row r="601" spans="1:34" x14ac:dyDescent="0.2">
      <c r="A601" s="347">
        <f t="shared" ca="1" si="267"/>
        <v>1E-4</v>
      </c>
      <c r="B601" s="304">
        <f t="shared" ca="1" si="268"/>
        <v>30.52020000000012</v>
      </c>
      <c r="D601" s="306">
        <f t="shared" ca="1" si="269"/>
        <v>-0.63601676530644236</v>
      </c>
      <c r="E601" s="307">
        <f t="shared" ca="1" si="270"/>
        <v>-1.2041554319711487</v>
      </c>
      <c r="F601" s="304">
        <f t="shared" ca="1" si="271"/>
        <v>1.3618030805136601</v>
      </c>
      <c r="G601" s="306">
        <f t="shared" ca="1" si="272"/>
        <v>7.95477135601186</v>
      </c>
      <c r="H601" s="307">
        <f t="shared" ca="1" si="273"/>
        <v>-107.63576297160768</v>
      </c>
      <c r="I601" s="304">
        <f t="shared" ca="1" si="274"/>
        <v>107.92930954011769</v>
      </c>
      <c r="J601" s="306">
        <f t="shared" ca="1" si="275"/>
        <v>677.21007955475034</v>
      </c>
      <c r="K601" s="307">
        <f t="shared" ca="1" si="276"/>
        <v>-7.1055692096657026</v>
      </c>
      <c r="L601" s="304">
        <f t="shared" ca="1" si="261"/>
        <v>677.24735581938205</v>
      </c>
      <c r="M601" s="306">
        <f t="shared" ca="1" si="277"/>
        <v>-1.4970259019556291</v>
      </c>
      <c r="N601" s="304">
        <f t="shared" ca="1" si="278"/>
        <v>-85.773266003822926</v>
      </c>
      <c r="P601" s="310">
        <f t="shared" ca="1" si="279"/>
        <v>23</v>
      </c>
      <c r="Q601" s="304">
        <f t="shared" ca="1" si="280"/>
        <v>0</v>
      </c>
      <c r="R601" s="306">
        <f t="shared" ca="1" si="281"/>
        <v>0</v>
      </c>
      <c r="S601" s="307">
        <f t="shared" ca="1" si="282"/>
        <v>5.0810000000000022</v>
      </c>
      <c r="T601" s="304">
        <f t="shared" ca="1" si="262"/>
        <v>49.844610000000024</v>
      </c>
      <c r="U601" s="311">
        <f t="shared" ca="1" si="263"/>
        <v>0</v>
      </c>
      <c r="V601" s="306">
        <f t="shared" ca="1" si="264"/>
        <v>1.2258707415839136</v>
      </c>
      <c r="W601" s="304">
        <f t="shared" ca="1" si="265"/>
        <v>43.845690671804135</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1.1540031985966195</v>
      </c>
      <c r="AH601" s="304">
        <f t="shared" ca="1" si="289"/>
        <v>-8.6293150397249132</v>
      </c>
    </row>
    <row r="602" spans="1:34" x14ac:dyDescent="0.2">
      <c r="A602" s="347">
        <f t="shared" ca="1" si="267"/>
        <v>1E-4</v>
      </c>
      <c r="B602" s="304">
        <f t="shared" ca="1" si="268"/>
        <v>30.52030000000012</v>
      </c>
      <c r="D602" s="306">
        <f t="shared" ca="1" si="269"/>
        <v>-0.63601304474580245</v>
      </c>
      <c r="E602" s="307">
        <f t="shared" ca="1" si="270"/>
        <v>-1.2041273397666696</v>
      </c>
      <c r="F602" s="304">
        <f t="shared" ca="1" si="271"/>
        <v>1.3617765027567419</v>
      </c>
      <c r="G602" s="306">
        <f t="shared" ca="1" si="272"/>
        <v>7.9547077547073854</v>
      </c>
      <c r="H602" s="307">
        <f t="shared" ca="1" si="273"/>
        <v>-107.63588338434165</v>
      </c>
      <c r="I602" s="304">
        <f t="shared" ca="1" si="274"/>
        <v>107.92942493773603</v>
      </c>
      <c r="J602" s="306">
        <f t="shared" ca="1" si="275"/>
        <v>677.21007955475034</v>
      </c>
      <c r="K602" s="307">
        <f t="shared" ca="1" si="276"/>
        <v>-7.1163327919835</v>
      </c>
      <c r="L602" s="304">
        <f t="shared" ca="1" si="261"/>
        <v>677.24746883466275</v>
      </c>
      <c r="M602" s="306">
        <f t="shared" ca="1" si="277"/>
        <v>-1.4970265718671503</v>
      </c>
      <c r="N602" s="304">
        <f t="shared" ca="1" si="278"/>
        <v>-85.77330438692573</v>
      </c>
      <c r="P602" s="310">
        <f t="shared" ca="1" si="279"/>
        <v>23</v>
      </c>
      <c r="Q602" s="304">
        <f t="shared" ca="1" si="280"/>
        <v>0</v>
      </c>
      <c r="R602" s="306">
        <f t="shared" ca="1" si="281"/>
        <v>0</v>
      </c>
      <c r="S602" s="307">
        <f t="shared" ca="1" si="282"/>
        <v>5.0810000000000022</v>
      </c>
      <c r="T602" s="304">
        <f t="shared" ca="1" si="262"/>
        <v>49.844610000000024</v>
      </c>
      <c r="U602" s="311">
        <f t="shared" ca="1" si="263"/>
        <v>0</v>
      </c>
      <c r="V602" s="306">
        <f t="shared" ca="1" si="264"/>
        <v>1.225872061060854</v>
      </c>
      <c r="W602" s="304">
        <f t="shared" ca="1" si="265"/>
        <v>43.845831624957022</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1.1539759413921669</v>
      </c>
      <c r="AH602" s="304">
        <f t="shared" ca="1" si="289"/>
        <v>-8.6293427813037038</v>
      </c>
    </row>
    <row r="603" spans="1:34" x14ac:dyDescent="0.2">
      <c r="A603" s="347">
        <f t="shared" ca="1" si="267"/>
        <v>1E-4</v>
      </c>
      <c r="B603" s="304">
        <f t="shared" ca="1" si="268"/>
        <v>30.520400000000119</v>
      </c>
      <c r="D603" s="306">
        <f t="shared" ca="1" si="269"/>
        <v>-0.6360093241799909</v>
      </c>
      <c r="E603" s="307">
        <f t="shared" ca="1" si="270"/>
        <v>-1.2040992479226862</v>
      </c>
      <c r="F603" s="304">
        <f t="shared" ca="1" si="271"/>
        <v>1.3617499253871348</v>
      </c>
      <c r="G603" s="306">
        <f t="shared" ca="1" si="272"/>
        <v>7.954644153774967</v>
      </c>
      <c r="H603" s="307">
        <f t="shared" ca="1" si="273"/>
        <v>-107.63600379426644</v>
      </c>
      <c r="I603" s="304">
        <f t="shared" ca="1" si="274"/>
        <v>107.9295403326287</v>
      </c>
      <c r="J603" s="306">
        <f t="shared" ca="1" si="275"/>
        <v>677.21007955475034</v>
      </c>
      <c r="K603" s="307">
        <f t="shared" ca="1" si="276"/>
        <v>-7.1270963863424308</v>
      </c>
      <c r="L603" s="304">
        <f t="shared" ca="1" si="261"/>
        <v>677.24758202111843</v>
      </c>
      <c r="M603" s="306">
        <f t="shared" ca="1" si="277"/>
        <v>-1.4970272417718826</v>
      </c>
      <c r="N603" s="304">
        <f t="shared" ca="1" si="278"/>
        <v>-85.773342769639569</v>
      </c>
      <c r="P603" s="310">
        <f t="shared" ca="1" si="279"/>
        <v>23</v>
      </c>
      <c r="Q603" s="304">
        <f t="shared" ca="1" si="280"/>
        <v>0</v>
      </c>
      <c r="R603" s="306">
        <f t="shared" ca="1" si="281"/>
        <v>0</v>
      </c>
      <c r="S603" s="307">
        <f t="shared" ca="1" si="282"/>
        <v>5.0810000000000022</v>
      </c>
      <c r="T603" s="304">
        <f t="shared" ca="1" si="262"/>
        <v>49.844610000000024</v>
      </c>
      <c r="U603" s="311">
        <f t="shared" ca="1" si="263"/>
        <v>0</v>
      </c>
      <c r="V603" s="306">
        <f t="shared" ca="1" si="264"/>
        <v>1.2258733805406918</v>
      </c>
      <c r="W603" s="304">
        <f t="shared" ca="1" si="265"/>
        <v>43.845972576301051</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1.1539486845344378</v>
      </c>
      <c r="AH603" s="304">
        <f t="shared" ca="1" si="289"/>
        <v>-8.6293705225264716</v>
      </c>
    </row>
    <row r="604" spans="1:34" x14ac:dyDescent="0.2">
      <c r="A604" s="347">
        <f t="shared" ca="1" si="267"/>
        <v>1E-4</v>
      </c>
      <c r="B604" s="304">
        <f t="shared" ca="1" si="268"/>
        <v>30.520500000000119</v>
      </c>
      <c r="D604" s="306">
        <f t="shared" ca="1" si="269"/>
        <v>-0.63600560360901248</v>
      </c>
      <c r="E604" s="307">
        <f t="shared" ca="1" si="270"/>
        <v>-1.2040711564391771</v>
      </c>
      <c r="F604" s="304">
        <f t="shared" ca="1" si="271"/>
        <v>1.3617233484048226</v>
      </c>
      <c r="G604" s="306">
        <f t="shared" ca="1" si="272"/>
        <v>7.9545805532146066</v>
      </c>
      <c r="H604" s="307">
        <f t="shared" ca="1" si="273"/>
        <v>-107.63612420138209</v>
      </c>
      <c r="I604" s="304">
        <f t="shared" ca="1" si="274"/>
        <v>107.92965572479572</v>
      </c>
      <c r="J604" s="306">
        <f t="shared" ca="1" si="275"/>
        <v>677.21007955475034</v>
      </c>
      <c r="K604" s="307">
        <f t="shared" ca="1" si="276"/>
        <v>-7.1378599927422135</v>
      </c>
      <c r="L604" s="304">
        <f t="shared" ca="1" si="261"/>
        <v>677.24769537874931</v>
      </c>
      <c r="M604" s="306">
        <f t="shared" ca="1" si="277"/>
        <v>-1.4970279116698262</v>
      </c>
      <c r="N604" s="304">
        <f t="shared" ca="1" si="278"/>
        <v>-85.773381151964443</v>
      </c>
      <c r="P604" s="310">
        <f t="shared" ca="1" si="279"/>
        <v>23</v>
      </c>
      <c r="Q604" s="304">
        <f t="shared" ca="1" si="280"/>
        <v>0</v>
      </c>
      <c r="R604" s="306">
        <f t="shared" ca="1" si="281"/>
        <v>0</v>
      </c>
      <c r="S604" s="307">
        <f t="shared" ca="1" si="282"/>
        <v>5.0810000000000022</v>
      </c>
      <c r="T604" s="304">
        <f t="shared" ca="1" si="262"/>
        <v>49.844610000000024</v>
      </c>
      <c r="U604" s="311">
        <f t="shared" ca="1" si="263"/>
        <v>0</v>
      </c>
      <c r="V604" s="306">
        <f t="shared" ca="1" si="264"/>
        <v>1.225874700023426</v>
      </c>
      <c r="W604" s="304">
        <f t="shared" ca="1" si="265"/>
        <v>43.846113525836159</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1.1539214280234127</v>
      </c>
      <c r="AH604" s="304">
        <f t="shared" ca="1" si="289"/>
        <v>-8.6293982633932362</v>
      </c>
    </row>
    <row r="605" spans="1:34" x14ac:dyDescent="0.2">
      <c r="A605" s="347">
        <f t="shared" ca="1" si="267"/>
        <v>1E-4</v>
      </c>
      <c r="B605" s="304">
        <f t="shared" ca="1" si="268"/>
        <v>30.520600000000119</v>
      </c>
      <c r="D605" s="306">
        <f t="shared" ca="1" si="269"/>
        <v>-0.63600188303286698</v>
      </c>
      <c r="E605" s="307">
        <f t="shared" ca="1" si="270"/>
        <v>-1.2040430653161582</v>
      </c>
      <c r="F605" s="304">
        <f t="shared" ca="1" si="271"/>
        <v>1.3616967718098194</v>
      </c>
      <c r="G605" s="306">
        <f t="shared" ca="1" si="272"/>
        <v>7.9545169530263031</v>
      </c>
      <c r="H605" s="307">
        <f t="shared" ca="1" si="273"/>
        <v>-107.63624460568862</v>
      </c>
      <c r="I605" s="304">
        <f t="shared" ca="1" si="274"/>
        <v>107.92977111423713</v>
      </c>
      <c r="J605" s="306">
        <f t="shared" ca="1" si="275"/>
        <v>677.21007955475034</v>
      </c>
      <c r="K605" s="307">
        <f t="shared" ca="1" si="276"/>
        <v>-7.1486236111825674</v>
      </c>
      <c r="L605" s="304">
        <f t="shared" ca="1" si="261"/>
        <v>677.24780890755608</v>
      </c>
      <c r="M605" s="306">
        <f t="shared" ca="1" si="277"/>
        <v>-1.4970285815609816</v>
      </c>
      <c r="N605" s="304">
        <f t="shared" ca="1" si="278"/>
        <v>-85.77341953390038</v>
      </c>
      <c r="P605" s="310">
        <f t="shared" ca="1" si="279"/>
        <v>23</v>
      </c>
      <c r="Q605" s="304">
        <f t="shared" ca="1" si="280"/>
        <v>0</v>
      </c>
      <c r="R605" s="306">
        <f t="shared" ca="1" si="281"/>
        <v>0</v>
      </c>
      <c r="S605" s="307">
        <f t="shared" ca="1" si="282"/>
        <v>5.0810000000000022</v>
      </c>
      <c r="T605" s="304">
        <f t="shared" ca="1" si="262"/>
        <v>49.844610000000024</v>
      </c>
      <c r="U605" s="311">
        <f t="shared" ca="1" si="263"/>
        <v>0</v>
      </c>
      <c r="V605" s="306">
        <f t="shared" ca="1" si="264"/>
        <v>1.225876019509057</v>
      </c>
      <c r="W605" s="304">
        <f t="shared" ca="1" si="265"/>
        <v>43.846254473562396</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1.1538941718591058</v>
      </c>
      <c r="AH605" s="304">
        <f t="shared" ca="1" si="289"/>
        <v>-8.6294260039039834</v>
      </c>
    </row>
    <row r="606" spans="1:34" x14ac:dyDescent="0.2">
      <c r="A606" s="347">
        <f t="shared" ca="1" si="267"/>
        <v>1E-4</v>
      </c>
      <c r="B606" s="304">
        <f t="shared" ca="1" si="268"/>
        <v>30.520700000000119</v>
      </c>
      <c r="D606" s="306">
        <f t="shared" ca="1" si="269"/>
        <v>-0.63599816245155116</v>
      </c>
      <c r="E606" s="307">
        <f t="shared" ca="1" si="270"/>
        <v>-1.2040149745536173</v>
      </c>
      <c r="F606" s="304">
        <f t="shared" ca="1" si="271"/>
        <v>1.3616701956021131</v>
      </c>
      <c r="G606" s="306">
        <f t="shared" ca="1" si="272"/>
        <v>7.9544533532100576</v>
      </c>
      <c r="H606" s="307">
        <f t="shared" ca="1" si="273"/>
        <v>-107.63636500718607</v>
      </c>
      <c r="I606" s="304">
        <f t="shared" ca="1" si="274"/>
        <v>107.92988650095295</v>
      </c>
      <c r="J606" s="306">
        <f t="shared" ca="1" si="275"/>
        <v>677.21007955475034</v>
      </c>
      <c r="K606" s="307">
        <f t="shared" ca="1" si="276"/>
        <v>-7.1593872416632109</v>
      </c>
      <c r="L606" s="304">
        <f t="shared" ca="1" si="261"/>
        <v>677.24792260753918</v>
      </c>
      <c r="M606" s="306">
        <f t="shared" ca="1" si="277"/>
        <v>-1.4970292514453483</v>
      </c>
      <c r="N606" s="304">
        <f t="shared" ca="1" si="278"/>
        <v>-85.773457915447352</v>
      </c>
      <c r="P606" s="310">
        <f t="shared" ca="1" si="279"/>
        <v>23</v>
      </c>
      <c r="Q606" s="304">
        <f t="shared" ca="1" si="280"/>
        <v>0</v>
      </c>
      <c r="R606" s="306">
        <f t="shared" ca="1" si="281"/>
        <v>0</v>
      </c>
      <c r="S606" s="307">
        <f t="shared" ca="1" si="282"/>
        <v>5.0810000000000022</v>
      </c>
      <c r="T606" s="304">
        <f t="shared" ca="1" si="262"/>
        <v>49.844610000000024</v>
      </c>
      <c r="U606" s="311">
        <f t="shared" ca="1" si="263"/>
        <v>0</v>
      </c>
      <c r="V606" s="306">
        <f t="shared" ca="1" si="264"/>
        <v>1.225877338997585</v>
      </c>
      <c r="W606" s="304">
        <f t="shared" ca="1" si="265"/>
        <v>43.846395419479776</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1.15386691604151</v>
      </c>
      <c r="AH606" s="304">
        <f t="shared" ca="1" si="289"/>
        <v>-8.6294537440587238</v>
      </c>
    </row>
    <row r="607" spans="1:34" x14ac:dyDescent="0.2">
      <c r="A607" s="347">
        <f t="shared" ca="1" si="267"/>
        <v>1E-4</v>
      </c>
      <c r="B607" s="304">
        <f t="shared" ca="1" si="268"/>
        <v>30.520800000000119</v>
      </c>
      <c r="D607" s="306">
        <f t="shared" ca="1" si="269"/>
        <v>-0.63599444186507215</v>
      </c>
      <c r="E607" s="307">
        <f t="shared" ca="1" si="270"/>
        <v>-1.2039868841515524</v>
      </c>
      <c r="F607" s="304">
        <f t="shared" ca="1" si="271"/>
        <v>1.3616436197817066</v>
      </c>
      <c r="G607" s="306">
        <f t="shared" ca="1" si="272"/>
        <v>7.954389753765871</v>
      </c>
      <c r="H607" s="307">
        <f t="shared" ca="1" si="273"/>
        <v>-107.63648540587448</v>
      </c>
      <c r="I607" s="304">
        <f t="shared" ca="1" si="274"/>
        <v>107.93000188494322</v>
      </c>
      <c r="J607" s="306">
        <f t="shared" ca="1" si="275"/>
        <v>677.21007955475034</v>
      </c>
      <c r="K607" s="307">
        <f t="shared" ca="1" si="276"/>
        <v>-7.1701508841838644</v>
      </c>
      <c r="L607" s="304">
        <f t="shared" ca="1" si="261"/>
        <v>677.24803647869896</v>
      </c>
      <c r="M607" s="306">
        <f t="shared" ca="1" si="277"/>
        <v>-1.4970299213229268</v>
      </c>
      <c r="N607" s="304">
        <f t="shared" ca="1" si="278"/>
        <v>-85.773496296605387</v>
      </c>
      <c r="P607" s="310">
        <f t="shared" ca="1" si="279"/>
        <v>23</v>
      </c>
      <c r="Q607" s="304">
        <f t="shared" ca="1" si="280"/>
        <v>0</v>
      </c>
      <c r="R607" s="306">
        <f t="shared" ca="1" si="281"/>
        <v>0</v>
      </c>
      <c r="S607" s="307">
        <f t="shared" ca="1" si="282"/>
        <v>5.0810000000000022</v>
      </c>
      <c r="T607" s="304">
        <f t="shared" ca="1" si="262"/>
        <v>49.844610000000024</v>
      </c>
      <c r="U607" s="311">
        <f t="shared" ca="1" si="263"/>
        <v>0</v>
      </c>
      <c r="V607" s="306">
        <f t="shared" ca="1" si="264"/>
        <v>1.2258786584890098</v>
      </c>
      <c r="W607" s="304">
        <f t="shared" ca="1" si="265"/>
        <v>43.846536363588321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1.1538396605706165</v>
      </c>
      <c r="AH607" s="304">
        <f t="shared" ca="1" si="289"/>
        <v>-8.6294814838574609</v>
      </c>
    </row>
    <row r="608" spans="1:34" x14ac:dyDescent="0.2">
      <c r="A608" s="347">
        <f t="shared" ca="1" si="267"/>
        <v>1E-4</v>
      </c>
      <c r="B608" s="304">
        <f t="shared" ca="1" si="268"/>
        <v>30.520900000000118</v>
      </c>
      <c r="D608" s="306">
        <f t="shared" ca="1" si="269"/>
        <v>-0.63599072127342571</v>
      </c>
      <c r="E608" s="307">
        <f t="shared" ca="1" si="270"/>
        <v>-1.2039587941099619</v>
      </c>
      <c r="F608" s="304">
        <f t="shared" ca="1" si="271"/>
        <v>1.3616170443485958</v>
      </c>
      <c r="G608" s="306">
        <f t="shared" ca="1" si="272"/>
        <v>7.954326154693744</v>
      </c>
      <c r="H608" s="307">
        <f t="shared" ca="1" si="273"/>
        <v>-107.63660580175389</v>
      </c>
      <c r="I608" s="304">
        <f t="shared" ca="1" si="274"/>
        <v>107.93011726620796</v>
      </c>
      <c r="J608" s="306">
        <f t="shared" ca="1" si="275"/>
        <v>677.21007955475034</v>
      </c>
      <c r="K608" s="307">
        <f t="shared" ca="1" si="276"/>
        <v>-7.1809145387442461</v>
      </c>
      <c r="L608" s="304">
        <f t="shared" ca="1" si="261"/>
        <v>677.24815052103611</v>
      </c>
      <c r="M608" s="306">
        <f t="shared" ca="1" si="277"/>
        <v>-1.4970305911937172</v>
      </c>
      <c r="N608" s="304">
        <f t="shared" ca="1" si="278"/>
        <v>-85.773534677374499</v>
      </c>
      <c r="P608" s="310">
        <f t="shared" ca="1" si="279"/>
        <v>23</v>
      </c>
      <c r="Q608" s="304">
        <f t="shared" ca="1" si="280"/>
        <v>0</v>
      </c>
      <c r="R608" s="306">
        <f t="shared" ca="1" si="281"/>
        <v>0</v>
      </c>
      <c r="S608" s="307">
        <f t="shared" ca="1" si="282"/>
        <v>5.0810000000000022</v>
      </c>
      <c r="T608" s="304">
        <f t="shared" ca="1" si="262"/>
        <v>49.844610000000024</v>
      </c>
      <c r="U608" s="311">
        <f t="shared" ca="1" si="263"/>
        <v>0</v>
      </c>
      <c r="V608" s="306">
        <f t="shared" ca="1" si="264"/>
        <v>1.2258799779833311</v>
      </c>
      <c r="W608" s="304">
        <f t="shared" ca="1" si="265"/>
        <v>43.846677305888001</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1.1538124054464269</v>
      </c>
      <c r="AH608" s="304">
        <f t="shared" ca="1" si="289"/>
        <v>-8.6295092233001967</v>
      </c>
    </row>
    <row r="609" spans="1:34" x14ac:dyDescent="0.2">
      <c r="A609" s="347">
        <f t="shared" ca="1" si="267"/>
        <v>1E-4</v>
      </c>
      <c r="B609" s="304">
        <f t="shared" ca="1" si="268"/>
        <v>30.521000000000118</v>
      </c>
      <c r="D609" s="306">
        <f t="shared" ca="1" si="269"/>
        <v>-0.63598700067661273</v>
      </c>
      <c r="E609" s="307">
        <f t="shared" ca="1" si="270"/>
        <v>-1.2039307044288474</v>
      </c>
      <c r="F609" s="304">
        <f t="shared" ca="1" si="271"/>
        <v>1.3615904693027836</v>
      </c>
      <c r="G609" s="306">
        <f t="shared" ca="1" si="272"/>
        <v>7.9542625559936768</v>
      </c>
      <c r="H609" s="307">
        <f t="shared" ca="1" si="273"/>
        <v>-107.63672619482433</v>
      </c>
      <c r="I609" s="304">
        <f t="shared" ca="1" si="274"/>
        <v>107.93023264474725</v>
      </c>
      <c r="J609" s="306">
        <f t="shared" ca="1" si="275"/>
        <v>677.21007955475034</v>
      </c>
      <c r="K609" s="307">
        <f t="shared" ca="1" si="276"/>
        <v>-7.1916782053440746</v>
      </c>
      <c r="L609" s="304">
        <f t="shared" ca="1" si="261"/>
        <v>677.24826473455096</v>
      </c>
      <c r="M609" s="306">
        <f t="shared" ca="1" si="277"/>
        <v>-1.4970312610577192</v>
      </c>
      <c r="N609" s="304">
        <f t="shared" ca="1" si="278"/>
        <v>-85.77357305775466</v>
      </c>
      <c r="P609" s="310">
        <f t="shared" ca="1" si="279"/>
        <v>23</v>
      </c>
      <c r="Q609" s="304">
        <f t="shared" ca="1" si="280"/>
        <v>0</v>
      </c>
      <c r="R609" s="306">
        <f t="shared" ca="1" si="281"/>
        <v>0</v>
      </c>
      <c r="S609" s="307">
        <f t="shared" ca="1" si="282"/>
        <v>5.0810000000000022</v>
      </c>
      <c r="T609" s="304">
        <f t="shared" ca="1" si="262"/>
        <v>49.844610000000024</v>
      </c>
      <c r="U609" s="311">
        <f t="shared" ca="1" si="263"/>
        <v>0</v>
      </c>
      <c r="V609" s="306">
        <f t="shared" ca="1" si="264"/>
        <v>1.2258812974805491</v>
      </c>
      <c r="W609" s="304">
        <f t="shared" ca="1" si="265"/>
        <v>43.846818246378895</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1.1537851506689432</v>
      </c>
      <c r="AH609" s="304">
        <f t="shared" ca="1" si="289"/>
        <v>-8.6295369623869274</v>
      </c>
    </row>
    <row r="610" spans="1:34" x14ac:dyDescent="0.2">
      <c r="A610" s="347">
        <f t="shared" ca="1" si="267"/>
        <v>1E-4</v>
      </c>
      <c r="B610" s="304">
        <f t="shared" ca="1" si="268"/>
        <v>30.521100000000118</v>
      </c>
      <c r="D610" s="306">
        <f t="shared" ca="1" si="269"/>
        <v>-0.63598328007463778</v>
      </c>
      <c r="E610" s="307">
        <f t="shared" ca="1" si="270"/>
        <v>-1.2039026151081949</v>
      </c>
      <c r="F610" s="304">
        <f t="shared" ca="1" si="271"/>
        <v>1.3615638946442601</v>
      </c>
      <c r="G610" s="306">
        <f t="shared" ca="1" si="272"/>
        <v>7.9541989576656693</v>
      </c>
      <c r="H610" s="307">
        <f t="shared" ca="1" si="273"/>
        <v>-107.63684658508585</v>
      </c>
      <c r="I610" s="304">
        <f t="shared" ca="1" si="274"/>
        <v>107.9303480205611</v>
      </c>
      <c r="J610" s="306">
        <f t="shared" ca="1" si="275"/>
        <v>677.21007955475034</v>
      </c>
      <c r="K610" s="307">
        <f t="shared" ca="1" si="276"/>
        <v>-7.2024418839830702</v>
      </c>
      <c r="L610" s="304">
        <f t="shared" ca="1" si="261"/>
        <v>677.24837911924408</v>
      </c>
      <c r="M610" s="306">
        <f t="shared" ca="1" si="277"/>
        <v>-1.4970319309149334</v>
      </c>
      <c r="N610" s="304">
        <f t="shared" ca="1" si="278"/>
        <v>-85.773611437745913</v>
      </c>
      <c r="P610" s="310">
        <f t="shared" ca="1" si="279"/>
        <v>23</v>
      </c>
      <c r="Q610" s="304">
        <f t="shared" ca="1" si="280"/>
        <v>0</v>
      </c>
      <c r="R610" s="306">
        <f t="shared" ca="1" si="281"/>
        <v>0</v>
      </c>
      <c r="S610" s="307">
        <f t="shared" ca="1" si="282"/>
        <v>5.0810000000000022</v>
      </c>
      <c r="T610" s="304">
        <f t="shared" ca="1" si="262"/>
        <v>49.844610000000024</v>
      </c>
      <c r="U610" s="311">
        <f t="shared" ca="1" si="263"/>
        <v>0</v>
      </c>
      <c r="V610" s="306">
        <f t="shared" ca="1" si="264"/>
        <v>1.2258826169806634</v>
      </c>
      <c r="W610" s="304">
        <f t="shared" ca="1" si="265"/>
        <v>43.84695918506096</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1.1537578962381527</v>
      </c>
      <c r="AH610" s="304">
        <f t="shared" ca="1" si="289"/>
        <v>-8.629564701117669</v>
      </c>
    </row>
    <row r="611" spans="1:34" x14ac:dyDescent="0.2">
      <c r="A611" s="347">
        <f t="shared" ca="1" si="267"/>
        <v>1E-4</v>
      </c>
      <c r="B611" s="304">
        <f t="shared" ca="1" si="268"/>
        <v>30.521200000000118</v>
      </c>
      <c r="D611" s="306">
        <f t="shared" ca="1" si="269"/>
        <v>-0.63597955946749718</v>
      </c>
      <c r="E611" s="307">
        <f t="shared" ca="1" si="270"/>
        <v>-1.203874526148013</v>
      </c>
      <c r="F611" s="304">
        <f t="shared" ca="1" si="271"/>
        <v>1.3615373203730314</v>
      </c>
      <c r="G611" s="306">
        <f t="shared" ca="1" si="272"/>
        <v>7.9541353597097224</v>
      </c>
      <c r="H611" s="307">
        <f t="shared" ca="1" si="273"/>
        <v>-107.63696697253846</v>
      </c>
      <c r="I611" s="304">
        <f t="shared" ca="1" si="274"/>
        <v>107.93046339364952</v>
      </c>
      <c r="J611" s="306">
        <f t="shared" ca="1" si="275"/>
        <v>677.21007955475034</v>
      </c>
      <c r="K611" s="307">
        <f t="shared" ca="1" si="276"/>
        <v>-7.2132055746609511</v>
      </c>
      <c r="L611" s="304">
        <f t="shared" ca="1" si="261"/>
        <v>677.24849367511592</v>
      </c>
      <c r="M611" s="306">
        <f t="shared" ca="1" si="277"/>
        <v>-1.4970326007653596</v>
      </c>
      <c r="N611" s="304">
        <f t="shared" ca="1" si="278"/>
        <v>-85.773649817348243</v>
      </c>
      <c r="P611" s="310">
        <f t="shared" ca="1" si="279"/>
        <v>23</v>
      </c>
      <c r="Q611" s="304">
        <f t="shared" ca="1" si="280"/>
        <v>0</v>
      </c>
      <c r="R611" s="306">
        <f t="shared" ca="1" si="281"/>
        <v>0</v>
      </c>
      <c r="S611" s="307">
        <f t="shared" ca="1" si="282"/>
        <v>5.0810000000000022</v>
      </c>
      <c r="T611" s="304">
        <f t="shared" ca="1" si="262"/>
        <v>49.844610000000024</v>
      </c>
      <c r="U611" s="311">
        <f t="shared" ca="1" si="263"/>
        <v>0</v>
      </c>
      <c r="V611" s="306">
        <f t="shared" ca="1" si="264"/>
        <v>1.2258839364836747</v>
      </c>
      <c r="W611" s="304">
        <f t="shared" ca="1" si="265"/>
        <v>43.847100121934233</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1.1537306421540627</v>
      </c>
      <c r="AH611" s="304">
        <f t="shared" ca="1" si="289"/>
        <v>-8.6295924394924111</v>
      </c>
    </row>
    <row r="612" spans="1:34" x14ac:dyDescent="0.2">
      <c r="A612" s="347">
        <f t="shared" ca="1" si="267"/>
        <v>1E-4</v>
      </c>
      <c r="B612" s="304">
        <f t="shared" ca="1" si="268"/>
        <v>30.521300000000117</v>
      </c>
      <c r="D612" s="306">
        <f t="shared" ca="1" si="269"/>
        <v>-0.63597583885519338</v>
      </c>
      <c r="E612" s="307">
        <f t="shared" ca="1" si="270"/>
        <v>-1.2038464375482931</v>
      </c>
      <c r="F612" s="304">
        <f t="shared" ca="1" si="271"/>
        <v>1.3615107464890914</v>
      </c>
      <c r="G612" s="306">
        <f t="shared" ca="1" si="272"/>
        <v>7.954071762125837</v>
      </c>
      <c r="H612" s="307">
        <f t="shared" ca="1" si="273"/>
        <v>-107.63708735718221</v>
      </c>
      <c r="I612" s="304">
        <f t="shared" ca="1" si="274"/>
        <v>107.93057876401258</v>
      </c>
      <c r="J612" s="306">
        <f t="shared" ca="1" si="275"/>
        <v>677.21007955475034</v>
      </c>
      <c r="K612" s="307">
        <f t="shared" ca="1" si="276"/>
        <v>-7.2239692773774369</v>
      </c>
      <c r="L612" s="304">
        <f t="shared" ca="1" si="261"/>
        <v>677.24860840216695</v>
      </c>
      <c r="M612" s="306">
        <f t="shared" ca="1" si="277"/>
        <v>-1.4970332706089979</v>
      </c>
      <c r="N612" s="304">
        <f t="shared" ca="1" si="278"/>
        <v>-85.77368819656165</v>
      </c>
      <c r="P612" s="310">
        <f t="shared" ca="1" si="279"/>
        <v>23</v>
      </c>
      <c r="Q612" s="304">
        <f t="shared" ca="1" si="280"/>
        <v>0</v>
      </c>
      <c r="R612" s="306">
        <f t="shared" ca="1" si="281"/>
        <v>0</v>
      </c>
      <c r="S612" s="307">
        <f t="shared" ca="1" si="282"/>
        <v>5.0810000000000022</v>
      </c>
      <c r="T612" s="304">
        <f t="shared" ca="1" si="262"/>
        <v>49.844610000000024</v>
      </c>
      <c r="U612" s="311">
        <f t="shared" ca="1" si="263"/>
        <v>0</v>
      </c>
      <c r="V612" s="306">
        <f t="shared" ca="1" si="264"/>
        <v>1.2258852559895823</v>
      </c>
      <c r="W612" s="304">
        <f t="shared" ca="1" si="265"/>
        <v>43.847241056998733</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1.1537033884166679</v>
      </c>
      <c r="AH612" s="304">
        <f t="shared" ca="1" si="289"/>
        <v>-8.6296201775111623</v>
      </c>
    </row>
    <row r="613" spans="1:34" x14ac:dyDescent="0.2">
      <c r="A613" s="347">
        <f t="shared" ca="1" si="267"/>
        <v>1E-4</v>
      </c>
      <c r="B613" s="304">
        <f t="shared" ca="1" si="268"/>
        <v>30.521400000000117</v>
      </c>
      <c r="D613" s="306">
        <f t="shared" ca="1" si="269"/>
        <v>-0.63597211823772737</v>
      </c>
      <c r="E613" s="307">
        <f t="shared" ca="1" si="270"/>
        <v>-1.2038183493090351</v>
      </c>
      <c r="F613" s="304">
        <f t="shared" ca="1" si="271"/>
        <v>1.3614841729924414</v>
      </c>
      <c r="G613" s="306">
        <f t="shared" ca="1" si="272"/>
        <v>7.9540081649140131</v>
      </c>
      <c r="H613" s="307">
        <f t="shared" ca="1" si="273"/>
        <v>-107.63720773901714</v>
      </c>
      <c r="I613" s="304">
        <f t="shared" ca="1" si="274"/>
        <v>107.93069413165028</v>
      </c>
      <c r="J613" s="306">
        <f t="shared" ca="1" si="275"/>
        <v>677.21007955475034</v>
      </c>
      <c r="K613" s="307">
        <f t="shared" ca="1" si="276"/>
        <v>-7.2347329921322467</v>
      </c>
      <c r="L613" s="304">
        <f t="shared" ca="1" si="261"/>
        <v>677.24872330039773</v>
      </c>
      <c r="M613" s="306">
        <f t="shared" ca="1" si="277"/>
        <v>-1.4970339404458484</v>
      </c>
      <c r="N613" s="304">
        <f t="shared" ca="1" si="278"/>
        <v>-85.773726575386135</v>
      </c>
      <c r="P613" s="310">
        <f t="shared" ca="1" si="279"/>
        <v>23</v>
      </c>
      <c r="Q613" s="304">
        <f t="shared" ca="1" si="280"/>
        <v>0</v>
      </c>
      <c r="R613" s="306">
        <f t="shared" ca="1" si="281"/>
        <v>0</v>
      </c>
      <c r="S613" s="307">
        <f t="shared" ca="1" si="282"/>
        <v>5.0810000000000022</v>
      </c>
      <c r="T613" s="304">
        <f t="shared" ca="1" si="262"/>
        <v>49.844610000000024</v>
      </c>
      <c r="U613" s="311">
        <f t="shared" ca="1" si="263"/>
        <v>0</v>
      </c>
      <c r="V613" s="306">
        <f t="shared" ca="1" si="264"/>
        <v>1.2258865754983868</v>
      </c>
      <c r="W613" s="304">
        <f t="shared" ca="1" si="265"/>
        <v>43.847381990254469</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1.1536761350259628</v>
      </c>
      <c r="AH613" s="304">
        <f t="shared" ca="1" si="289"/>
        <v>-8.6296479151739245</v>
      </c>
    </row>
    <row r="614" spans="1:34" x14ac:dyDescent="0.2">
      <c r="A614" s="347">
        <f t="shared" ca="1" si="267"/>
        <v>1E-4</v>
      </c>
      <c r="B614" s="304">
        <f t="shared" ca="1" si="268"/>
        <v>30.521500000000117</v>
      </c>
      <c r="D614" s="306">
        <f t="shared" ca="1" si="269"/>
        <v>-0.63596839761510093</v>
      </c>
      <c r="E614" s="307">
        <f t="shared" ca="1" si="270"/>
        <v>-1.2037902614302318</v>
      </c>
      <c r="F614" s="304">
        <f t="shared" ca="1" si="271"/>
        <v>1.3614575998830756</v>
      </c>
      <c r="G614" s="306">
        <f t="shared" ca="1" si="272"/>
        <v>7.9539445680742515</v>
      </c>
      <c r="H614" s="307">
        <f t="shared" ca="1" si="273"/>
        <v>-107.63732811804329</v>
      </c>
      <c r="I614" s="304">
        <f t="shared" ca="1" si="274"/>
        <v>107.9308094965627</v>
      </c>
      <c r="J614" s="306">
        <f t="shared" ca="1" si="275"/>
        <v>677.21007955475034</v>
      </c>
      <c r="K614" s="307">
        <f t="shared" ca="1" si="276"/>
        <v>-7.2454967189251001</v>
      </c>
      <c r="L614" s="304">
        <f t="shared" ca="1" si="261"/>
        <v>677.24883836980871</v>
      </c>
      <c r="M614" s="306">
        <f t="shared" ca="1" si="277"/>
        <v>-1.4970346102759113</v>
      </c>
      <c r="N614" s="304">
        <f t="shared" ca="1" si="278"/>
        <v>-85.77376495382174</v>
      </c>
      <c r="P614" s="310">
        <f t="shared" ca="1" si="279"/>
        <v>23</v>
      </c>
      <c r="Q614" s="304">
        <f t="shared" ca="1" si="280"/>
        <v>0</v>
      </c>
      <c r="R614" s="306">
        <f t="shared" ca="1" si="281"/>
        <v>0</v>
      </c>
      <c r="S614" s="307">
        <f t="shared" ca="1" si="282"/>
        <v>5.0810000000000022</v>
      </c>
      <c r="T614" s="304">
        <f t="shared" ca="1" si="262"/>
        <v>49.844610000000024</v>
      </c>
      <c r="U614" s="311">
        <f t="shared" ca="1" si="263"/>
        <v>0</v>
      </c>
      <c r="V614" s="306">
        <f t="shared" ca="1" si="264"/>
        <v>1.2258878950100878</v>
      </c>
      <c r="W614" s="304">
        <f t="shared" ca="1" si="265"/>
        <v>43.847522921701461</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1.1536488819819475</v>
      </c>
      <c r="AH614" s="304">
        <f t="shared" ca="1" si="289"/>
        <v>-8.629675652480703</v>
      </c>
    </row>
    <row r="615" spans="1:34" x14ac:dyDescent="0.2">
      <c r="A615" s="347">
        <f t="shared" ca="1" si="267"/>
        <v>1E-4</v>
      </c>
      <c r="B615" s="304">
        <f t="shared" ca="1" si="268"/>
        <v>30.521600000000117</v>
      </c>
      <c r="D615" s="306">
        <f t="shared" ca="1" si="269"/>
        <v>-0.63596467698731163</v>
      </c>
      <c r="E615" s="307">
        <f t="shared" ca="1" si="270"/>
        <v>-1.2037621739118833</v>
      </c>
      <c r="F615" s="304">
        <f t="shared" ca="1" si="271"/>
        <v>1.361431027160994</v>
      </c>
      <c r="G615" s="306">
        <f t="shared" ca="1" si="272"/>
        <v>7.9538809716065524</v>
      </c>
      <c r="H615" s="307">
        <f t="shared" ca="1" si="273"/>
        <v>-107.63744849426068</v>
      </c>
      <c r="I615" s="304">
        <f t="shared" ca="1" si="274"/>
        <v>107.93092485874985</v>
      </c>
      <c r="J615" s="306">
        <f t="shared" ca="1" si="275"/>
        <v>677.21007955475034</v>
      </c>
      <c r="K615" s="307">
        <f t="shared" ca="1" si="276"/>
        <v>-7.2562604577557153</v>
      </c>
      <c r="L615" s="304">
        <f t="shared" ca="1" si="261"/>
        <v>677.24895361040024</v>
      </c>
      <c r="M615" s="306">
        <f t="shared" ca="1" si="277"/>
        <v>-1.4970352800991866</v>
      </c>
      <c r="N615" s="304">
        <f t="shared" ca="1" si="278"/>
        <v>-85.773803331868436</v>
      </c>
      <c r="P615" s="310">
        <f t="shared" ca="1" si="279"/>
        <v>23</v>
      </c>
      <c r="Q615" s="304">
        <f t="shared" ca="1" si="280"/>
        <v>0</v>
      </c>
      <c r="R615" s="306">
        <f t="shared" ca="1" si="281"/>
        <v>0</v>
      </c>
      <c r="S615" s="307">
        <f t="shared" ca="1" si="282"/>
        <v>5.0810000000000022</v>
      </c>
      <c r="T615" s="304">
        <f t="shared" ca="1" si="262"/>
        <v>49.844610000000024</v>
      </c>
      <c r="U615" s="311">
        <f t="shared" ca="1" si="263"/>
        <v>0</v>
      </c>
      <c r="V615" s="306">
        <f t="shared" ca="1" si="264"/>
        <v>1.2258892145246847</v>
      </c>
      <c r="W615" s="304">
        <f t="shared" ca="1" si="265"/>
        <v>43.847663851339703</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1.1536216292846166</v>
      </c>
      <c r="AH615" s="304">
        <f t="shared" ca="1" si="289"/>
        <v>-8.6297033894314978</v>
      </c>
    </row>
    <row r="616" spans="1:34" x14ac:dyDescent="0.2">
      <c r="A616" s="347">
        <f t="shared" ca="1" si="267"/>
        <v>1E-4</v>
      </c>
      <c r="B616" s="304">
        <f t="shared" ca="1" si="268"/>
        <v>30.521700000000116</v>
      </c>
      <c r="D616" s="306">
        <f t="shared" ca="1" si="269"/>
        <v>-0.63596095635436278</v>
      </c>
      <c r="E616" s="307">
        <f t="shared" ca="1" si="270"/>
        <v>-1.2037340867539896</v>
      </c>
      <c r="F616" s="304">
        <f t="shared" ca="1" si="271"/>
        <v>1.3614044548261979</v>
      </c>
      <c r="G616" s="306">
        <f t="shared" ca="1" si="272"/>
        <v>7.9538173755109174</v>
      </c>
      <c r="H616" s="307">
        <f t="shared" ca="1" si="273"/>
        <v>-107.63756886766936</v>
      </c>
      <c r="I616" s="304">
        <f t="shared" ca="1" si="274"/>
        <v>107.93104021821175</v>
      </c>
      <c r="J616" s="306">
        <f t="shared" ca="1" si="275"/>
        <v>677.21007955475034</v>
      </c>
      <c r="K616" s="307">
        <f t="shared" ca="1" si="276"/>
        <v>-7.2670242086238117</v>
      </c>
      <c r="L616" s="304">
        <f t="shared" ca="1" si="261"/>
        <v>677.24906902217299</v>
      </c>
      <c r="M616" s="306">
        <f t="shared" ca="1" si="277"/>
        <v>-1.4970359499156745</v>
      </c>
      <c r="N616" s="304">
        <f t="shared" ca="1" si="278"/>
        <v>-85.773841709526238</v>
      </c>
      <c r="P616" s="310">
        <f t="shared" ca="1" si="279"/>
        <v>23</v>
      </c>
      <c r="Q616" s="304">
        <f t="shared" ca="1" si="280"/>
        <v>0</v>
      </c>
      <c r="R616" s="306">
        <f t="shared" ca="1" si="281"/>
        <v>0</v>
      </c>
      <c r="S616" s="307">
        <f t="shared" ca="1" si="282"/>
        <v>5.0810000000000022</v>
      </c>
      <c r="T616" s="304">
        <f t="shared" ca="1" si="262"/>
        <v>49.844610000000024</v>
      </c>
      <c r="U616" s="311">
        <f t="shared" ca="1" si="263"/>
        <v>0</v>
      </c>
      <c r="V616" s="306">
        <f t="shared" ca="1" si="264"/>
        <v>1.2258905340421788</v>
      </c>
      <c r="W616" s="304">
        <f t="shared" ca="1" si="265"/>
        <v>43.847804779169245</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1.153594376933972</v>
      </c>
      <c r="AH616" s="304">
        <f t="shared" ca="1" si="289"/>
        <v>-8.6297311260263108</v>
      </c>
    </row>
    <row r="617" spans="1:34" x14ac:dyDescent="0.2">
      <c r="A617" s="347">
        <f t="shared" ca="1" si="267"/>
        <v>1E-4</v>
      </c>
      <c r="B617" s="304">
        <f t="shared" ca="1" si="268"/>
        <v>30.521800000000116</v>
      </c>
      <c r="D617" s="306">
        <f t="shared" ca="1" si="269"/>
        <v>-0.63595723571625418</v>
      </c>
      <c r="E617" s="307">
        <f t="shared" ca="1" si="270"/>
        <v>-1.2037059999565418</v>
      </c>
      <c r="F617" s="304">
        <f t="shared" ca="1" si="271"/>
        <v>1.3613778828786802</v>
      </c>
      <c r="G617" s="306">
        <f t="shared" ca="1" si="272"/>
        <v>7.9537537797873457</v>
      </c>
      <c r="H617" s="307">
        <f t="shared" ca="1" si="273"/>
        <v>-107.63768923826936</v>
      </c>
      <c r="I617" s="304">
        <f t="shared" ca="1" si="274"/>
        <v>107.93115557494846</v>
      </c>
      <c r="J617" s="306">
        <f t="shared" ca="1" si="275"/>
        <v>677.21007955475034</v>
      </c>
      <c r="K617" s="307">
        <f t="shared" ca="1" si="276"/>
        <v>-7.2777879715291087</v>
      </c>
      <c r="L617" s="304">
        <f t="shared" ca="1" si="261"/>
        <v>677.24918460512731</v>
      </c>
      <c r="M617" s="306">
        <f t="shared" ca="1" si="277"/>
        <v>-1.4970366197253748</v>
      </c>
      <c r="N617" s="304">
        <f t="shared" ca="1" si="278"/>
        <v>-85.773880086795145</v>
      </c>
      <c r="P617" s="310">
        <f t="shared" ca="1" si="279"/>
        <v>23</v>
      </c>
      <c r="Q617" s="304">
        <f t="shared" ca="1" si="280"/>
        <v>0</v>
      </c>
      <c r="R617" s="306">
        <f t="shared" ca="1" si="281"/>
        <v>0</v>
      </c>
      <c r="S617" s="307">
        <f t="shared" ca="1" si="282"/>
        <v>5.0810000000000022</v>
      </c>
      <c r="T617" s="304">
        <f t="shared" ca="1" si="262"/>
        <v>49.844610000000024</v>
      </c>
      <c r="U617" s="311">
        <f t="shared" ca="1" si="263"/>
        <v>0</v>
      </c>
      <c r="V617" s="306">
        <f t="shared" ca="1" si="264"/>
        <v>1.2258918535625689</v>
      </c>
      <c r="W617" s="304">
        <f t="shared" ca="1" si="265"/>
        <v>43.847945705190057</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1.1535671249300066</v>
      </c>
      <c r="AH617" s="304">
        <f t="shared" ca="1" si="289"/>
        <v>-8.6297588622651489</v>
      </c>
    </row>
    <row r="618" spans="1:34" x14ac:dyDescent="0.2">
      <c r="A618" s="347">
        <f t="shared" ca="1" si="267"/>
        <v>1E-4</v>
      </c>
      <c r="B618" s="304">
        <f t="shared" ca="1" si="268"/>
        <v>30.521900000000116</v>
      </c>
      <c r="D618" s="306">
        <f t="shared" ca="1" si="269"/>
        <v>-0.63595351507298714</v>
      </c>
      <c r="E618" s="307">
        <f t="shared" ca="1" si="270"/>
        <v>-1.2036779135195435</v>
      </c>
      <c r="F618" s="304">
        <f t="shared" ca="1" si="271"/>
        <v>1.361351311318445</v>
      </c>
      <c r="G618" s="306">
        <f t="shared" ca="1" si="272"/>
        <v>7.9536901844358381</v>
      </c>
      <c r="H618" s="307">
        <f t="shared" ca="1" si="273"/>
        <v>-107.63780960606071</v>
      </c>
      <c r="I618" s="304">
        <f t="shared" ca="1" si="274"/>
        <v>107.93127092896</v>
      </c>
      <c r="J618" s="306">
        <f t="shared" ca="1" si="275"/>
        <v>677.21007955475034</v>
      </c>
      <c r="K618" s="307">
        <f t="shared" ca="1" si="276"/>
        <v>-7.2885517464713256</v>
      </c>
      <c r="L618" s="304">
        <f t="shared" ca="1" si="261"/>
        <v>677.24930035926377</v>
      </c>
      <c r="M618" s="306">
        <f t="shared" ca="1" si="277"/>
        <v>-1.497037289528288</v>
      </c>
      <c r="N618" s="304">
        <f t="shared" ca="1" si="278"/>
        <v>-85.773918463675173</v>
      </c>
      <c r="P618" s="310">
        <f t="shared" ca="1" si="279"/>
        <v>23</v>
      </c>
      <c r="Q618" s="304">
        <f t="shared" ca="1" si="280"/>
        <v>0</v>
      </c>
      <c r="R618" s="306">
        <f t="shared" ca="1" si="281"/>
        <v>0</v>
      </c>
      <c r="S618" s="307">
        <f t="shared" ca="1" si="282"/>
        <v>5.0810000000000022</v>
      </c>
      <c r="T618" s="304">
        <f t="shared" ca="1" si="262"/>
        <v>49.844610000000024</v>
      </c>
      <c r="U618" s="311">
        <f t="shared" ca="1" si="263"/>
        <v>0</v>
      </c>
      <c r="V618" s="306">
        <f t="shared" ca="1" si="264"/>
        <v>1.2258931730858555</v>
      </c>
      <c r="W618" s="304">
        <f t="shared" ca="1" si="265"/>
        <v>43.848086629402182</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1.1535398732727202</v>
      </c>
      <c r="AH618" s="304">
        <f t="shared" ca="1" si="289"/>
        <v>-8.6297865981480104</v>
      </c>
    </row>
    <row r="619" spans="1:34" x14ac:dyDescent="0.2">
      <c r="A619" s="347">
        <f t="shared" ca="1" si="267"/>
        <v>1E-4</v>
      </c>
      <c r="B619" s="304">
        <f t="shared" ca="1" si="268"/>
        <v>30.522000000000116</v>
      </c>
      <c r="D619" s="306">
        <f t="shared" ca="1" si="269"/>
        <v>-0.63594979442456112</v>
      </c>
      <c r="E619" s="307">
        <f t="shared" ca="1" si="270"/>
        <v>-1.2036498274429892</v>
      </c>
      <c r="F619" s="304">
        <f t="shared" ca="1" si="271"/>
        <v>1.3613247401454875</v>
      </c>
      <c r="G619" s="306">
        <f t="shared" ca="1" si="272"/>
        <v>7.9536265894563956</v>
      </c>
      <c r="H619" s="307">
        <f t="shared" ca="1" si="273"/>
        <v>-107.63792997104346</v>
      </c>
      <c r="I619" s="304">
        <f t="shared" ca="1" si="274"/>
        <v>107.93138628024641</v>
      </c>
      <c r="J619" s="306">
        <f t="shared" ca="1" si="275"/>
        <v>677.21007955475034</v>
      </c>
      <c r="K619" s="307">
        <f t="shared" ca="1" si="276"/>
        <v>-7.2993155334501809</v>
      </c>
      <c r="L619" s="304">
        <f t="shared" ca="1" si="261"/>
        <v>677.24941628458282</v>
      </c>
      <c r="M619" s="306">
        <f t="shared" ca="1" si="277"/>
        <v>-1.4970379593244139</v>
      </c>
      <c r="N619" s="304">
        <f t="shared" ca="1" si="278"/>
        <v>-85.773956840166321</v>
      </c>
      <c r="P619" s="310">
        <f t="shared" ca="1" si="279"/>
        <v>23</v>
      </c>
      <c r="Q619" s="304">
        <f t="shared" ca="1" si="280"/>
        <v>0</v>
      </c>
      <c r="R619" s="306">
        <f t="shared" ca="1" si="281"/>
        <v>0</v>
      </c>
      <c r="S619" s="307">
        <f t="shared" ca="1" si="282"/>
        <v>5.0810000000000022</v>
      </c>
      <c r="T619" s="304">
        <f t="shared" ca="1" si="262"/>
        <v>49.844610000000024</v>
      </c>
      <c r="U619" s="311">
        <f t="shared" ca="1" si="263"/>
        <v>0</v>
      </c>
      <c r="V619" s="306">
        <f t="shared" ca="1" si="264"/>
        <v>1.2258944926120388</v>
      </c>
      <c r="W619" s="304">
        <f t="shared" ca="1" si="265"/>
        <v>43.848227551805628</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1.1535126219621112</v>
      </c>
      <c r="AH619" s="304">
        <f t="shared" ca="1" si="289"/>
        <v>-8.6298143336748989</v>
      </c>
    </row>
    <row r="620" spans="1:34" x14ac:dyDescent="0.2">
      <c r="A620" s="347">
        <f t="shared" ca="1" si="267"/>
        <v>1E-4</v>
      </c>
      <c r="B620" s="304">
        <f t="shared" ca="1" si="268"/>
        <v>30.522100000000115</v>
      </c>
      <c r="D620" s="306">
        <f t="shared" ca="1" si="269"/>
        <v>-0.63594607377097789</v>
      </c>
      <c r="E620" s="307">
        <f t="shared" ca="1" si="270"/>
        <v>-1.2036217417268738</v>
      </c>
      <c r="F620" s="304">
        <f t="shared" ca="1" si="271"/>
        <v>1.3612981693598045</v>
      </c>
      <c r="G620" s="306">
        <f t="shared" ca="1" si="272"/>
        <v>7.9535629948490181</v>
      </c>
      <c r="H620" s="307">
        <f t="shared" ca="1" si="273"/>
        <v>-107.63805033321763</v>
      </c>
      <c r="I620" s="304">
        <f t="shared" ca="1" si="274"/>
        <v>107.93150162880772</v>
      </c>
      <c r="J620" s="306">
        <f t="shared" ca="1" si="275"/>
        <v>677.21007955475034</v>
      </c>
      <c r="K620" s="307">
        <f t="shared" ca="1" si="276"/>
        <v>-7.3100793324653939</v>
      </c>
      <c r="L620" s="304">
        <f t="shared" ca="1" si="261"/>
        <v>677.24953238108492</v>
      </c>
      <c r="M620" s="306">
        <f t="shared" ca="1" si="277"/>
        <v>-1.4970386291137527</v>
      </c>
      <c r="N620" s="304">
        <f t="shared" ca="1" si="278"/>
        <v>-85.773995216268602</v>
      </c>
      <c r="P620" s="310">
        <f t="shared" ca="1" si="279"/>
        <v>23</v>
      </c>
      <c r="Q620" s="304">
        <f t="shared" ca="1" si="280"/>
        <v>0</v>
      </c>
      <c r="R620" s="306">
        <f t="shared" ca="1" si="281"/>
        <v>0</v>
      </c>
      <c r="S620" s="307">
        <f t="shared" ca="1" si="282"/>
        <v>5.0810000000000022</v>
      </c>
      <c r="T620" s="304">
        <f t="shared" ca="1" si="262"/>
        <v>49.844610000000024</v>
      </c>
      <c r="U620" s="311">
        <f t="shared" ca="1" si="263"/>
        <v>0</v>
      </c>
      <c r="V620" s="306">
        <f t="shared" ca="1" si="264"/>
        <v>1.2258958121411183</v>
      </c>
      <c r="W620" s="304">
        <f t="shared" ca="1" si="265"/>
        <v>43.848368472400416</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1.1534853709981743</v>
      </c>
      <c r="AH620" s="304">
        <f t="shared" ca="1" si="289"/>
        <v>-8.6298420688458197</v>
      </c>
    </row>
    <row r="621" spans="1:34" x14ac:dyDescent="0.2">
      <c r="A621" s="347">
        <f t="shared" ca="1" si="267"/>
        <v>1E-4</v>
      </c>
      <c r="B621" s="304">
        <f t="shared" ca="1" si="268"/>
        <v>30.522200000000115</v>
      </c>
      <c r="D621" s="306">
        <f t="shared" ca="1" si="269"/>
        <v>-0.63594235311223679</v>
      </c>
      <c r="E621" s="307">
        <f t="shared" ca="1" si="270"/>
        <v>-1.2035936563711953</v>
      </c>
      <c r="F621" s="304">
        <f t="shared" ca="1" si="271"/>
        <v>1.3612715989613946</v>
      </c>
      <c r="G621" s="306">
        <f t="shared" ca="1" si="272"/>
        <v>7.9534994006137065</v>
      </c>
      <c r="H621" s="307">
        <f t="shared" ca="1" si="273"/>
        <v>-107.63817069258327</v>
      </c>
      <c r="I621" s="304">
        <f t="shared" ca="1" si="274"/>
        <v>107.93161697464399</v>
      </c>
      <c r="J621" s="306">
        <f t="shared" ca="1" si="275"/>
        <v>677.21007955475034</v>
      </c>
      <c r="K621" s="307">
        <f t="shared" ca="1" si="276"/>
        <v>-7.3208431435166839</v>
      </c>
      <c r="L621" s="304">
        <f t="shared" ca="1" si="261"/>
        <v>677.24964864877063</v>
      </c>
      <c r="M621" s="306">
        <f t="shared" ca="1" si="277"/>
        <v>-1.4970392988963044</v>
      </c>
      <c r="N621" s="304">
        <f t="shared" ca="1" si="278"/>
        <v>-85.774033591982004</v>
      </c>
      <c r="P621" s="310">
        <f t="shared" ca="1" si="279"/>
        <v>23</v>
      </c>
      <c r="Q621" s="304">
        <f t="shared" ca="1" si="280"/>
        <v>0</v>
      </c>
      <c r="R621" s="306">
        <f t="shared" ca="1" si="281"/>
        <v>0</v>
      </c>
      <c r="S621" s="307">
        <f t="shared" ca="1" si="282"/>
        <v>5.0810000000000022</v>
      </c>
      <c r="T621" s="304">
        <f t="shared" ca="1" si="262"/>
        <v>49.844610000000024</v>
      </c>
      <c r="U621" s="311">
        <f t="shared" ca="1" si="263"/>
        <v>0</v>
      </c>
      <c r="V621" s="306">
        <f t="shared" ca="1" si="264"/>
        <v>1.2258971316730936</v>
      </c>
      <c r="W621" s="304">
        <f t="shared" ca="1" si="265"/>
        <v>43.848509391186532</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1.1534581203809076</v>
      </c>
      <c r="AH621" s="304">
        <f t="shared" ca="1" si="289"/>
        <v>-8.6298698036607746</v>
      </c>
    </row>
    <row r="622" spans="1:34" x14ac:dyDescent="0.2">
      <c r="A622" s="347">
        <f t="shared" ca="1" si="267"/>
        <v>1E-4</v>
      </c>
      <c r="B622" s="304">
        <f t="shared" ca="1" si="268"/>
        <v>30.522300000000115</v>
      </c>
      <c r="D622" s="306">
        <f t="shared" ca="1" si="269"/>
        <v>-0.63593863244834126</v>
      </c>
      <c r="E622" s="307">
        <f t="shared" ca="1" si="270"/>
        <v>-1.2035655713759574</v>
      </c>
      <c r="F622" s="304">
        <f t="shared" ca="1" si="271"/>
        <v>1.3612450289502627</v>
      </c>
      <c r="G622" s="306">
        <f t="shared" ca="1" si="272"/>
        <v>7.9534358067504618</v>
      </c>
      <c r="H622" s="307">
        <f t="shared" ca="1" si="273"/>
        <v>-107.63829104914041</v>
      </c>
      <c r="I622" s="304">
        <f t="shared" ca="1" si="274"/>
        <v>107.93173231775519</v>
      </c>
      <c r="J622" s="306">
        <f t="shared" ca="1" si="275"/>
        <v>677.21007955475034</v>
      </c>
      <c r="K622" s="307">
        <f t="shared" ca="1" si="276"/>
        <v>-7.3316069666037702</v>
      </c>
      <c r="L622" s="304">
        <f t="shared" ca="1" si="261"/>
        <v>677.2497650876403</v>
      </c>
      <c r="M622" s="306">
        <f t="shared" ca="1" si="277"/>
        <v>-1.4970399686720692</v>
      </c>
      <c r="N622" s="304">
        <f t="shared" ca="1" si="278"/>
        <v>-85.77407196730654</v>
      </c>
      <c r="P622" s="310">
        <f t="shared" ca="1" si="279"/>
        <v>23</v>
      </c>
      <c r="Q622" s="304">
        <f t="shared" ca="1" si="280"/>
        <v>0</v>
      </c>
      <c r="R622" s="306">
        <f t="shared" ca="1" si="281"/>
        <v>0</v>
      </c>
      <c r="S622" s="307">
        <f t="shared" ca="1" si="282"/>
        <v>5.0810000000000022</v>
      </c>
      <c r="T622" s="304">
        <f t="shared" ca="1" si="262"/>
        <v>49.844610000000024</v>
      </c>
      <c r="U622" s="311">
        <f t="shared" ca="1" si="263"/>
        <v>0</v>
      </c>
      <c r="V622" s="306">
        <f t="shared" ca="1" si="264"/>
        <v>1.2258984512079658</v>
      </c>
      <c r="W622" s="304">
        <f t="shared" ca="1" si="265"/>
        <v>43.848650308164004</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1.1534308701103146</v>
      </c>
      <c r="AH622" s="304">
        <f t="shared" ca="1" si="289"/>
        <v>-8.6298975381197618</v>
      </c>
    </row>
    <row r="623" spans="1:34" x14ac:dyDescent="0.2">
      <c r="A623" s="347">
        <f t="shared" ca="1" si="267"/>
        <v>1E-4</v>
      </c>
      <c r="B623" s="304">
        <f t="shared" ca="1" si="268"/>
        <v>30.522400000000115</v>
      </c>
      <c r="D623" s="306">
        <f t="shared" ca="1" si="269"/>
        <v>-0.63593491177928907</v>
      </c>
      <c r="E623" s="307">
        <f t="shared" ca="1" si="270"/>
        <v>-1.2035374867411512</v>
      </c>
      <c r="F623" s="304">
        <f t="shared" ca="1" si="271"/>
        <v>1.3612184593264003</v>
      </c>
      <c r="G623" s="306">
        <f t="shared" ca="1" si="272"/>
        <v>7.9533722132592839</v>
      </c>
      <c r="H623" s="307">
        <f t="shared" ca="1" si="273"/>
        <v>-107.63841140288908</v>
      </c>
      <c r="I623" s="304">
        <f t="shared" ca="1" si="274"/>
        <v>107.93184765814142</v>
      </c>
      <c r="J623" s="306">
        <f t="shared" ca="1" si="275"/>
        <v>677.21007955475034</v>
      </c>
      <c r="K623" s="307">
        <f t="shared" ca="1" si="276"/>
        <v>-7.3423708017263714</v>
      </c>
      <c r="L623" s="304">
        <f t="shared" ca="1" si="261"/>
        <v>677.2498816976946</v>
      </c>
      <c r="M623" s="306">
        <f t="shared" ca="1" si="277"/>
        <v>-1.4970406384410473</v>
      </c>
      <c r="N623" s="304">
        <f t="shared" ca="1" si="278"/>
        <v>-85.774110342242238</v>
      </c>
      <c r="P623" s="310">
        <f t="shared" ca="1" si="279"/>
        <v>23</v>
      </c>
      <c r="Q623" s="304">
        <f t="shared" ca="1" si="280"/>
        <v>0</v>
      </c>
      <c r="R623" s="306">
        <f t="shared" ca="1" si="281"/>
        <v>0</v>
      </c>
      <c r="S623" s="307">
        <f t="shared" ca="1" si="282"/>
        <v>5.0810000000000022</v>
      </c>
      <c r="T623" s="304">
        <f t="shared" ca="1" si="262"/>
        <v>49.844610000000024</v>
      </c>
      <c r="U623" s="311">
        <f t="shared" ca="1" si="263"/>
        <v>0</v>
      </c>
      <c r="V623" s="306">
        <f t="shared" ca="1" si="264"/>
        <v>1.225899770745734</v>
      </c>
      <c r="W623" s="304">
        <f t="shared" ca="1" si="265"/>
        <v>43.848791223332853</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1.1534036201863866</v>
      </c>
      <c r="AH623" s="304">
        <f t="shared" ca="1" si="289"/>
        <v>-8.6299252722227884</v>
      </c>
    </row>
    <row r="624" spans="1:34" x14ac:dyDescent="0.2">
      <c r="A624" s="347">
        <f t="shared" ca="1" si="267"/>
        <v>1E-4</v>
      </c>
      <c r="B624" s="304">
        <f t="shared" ca="1" si="268"/>
        <v>30.522500000000115</v>
      </c>
      <c r="D624" s="306">
        <f t="shared" ca="1" si="269"/>
        <v>-0.63593119110508134</v>
      </c>
      <c r="E624" s="307">
        <f t="shared" ca="1" si="270"/>
        <v>-1.2035094024667767</v>
      </c>
      <c r="F624" s="304">
        <f t="shared" ca="1" si="271"/>
        <v>1.3611918900898086</v>
      </c>
      <c r="G624" s="306">
        <f t="shared" ca="1" si="272"/>
        <v>7.9533086201401737</v>
      </c>
      <c r="H624" s="307">
        <f t="shared" ca="1" si="273"/>
        <v>-107.63853175382933</v>
      </c>
      <c r="I624" s="304">
        <f t="shared" ca="1" si="274"/>
        <v>107.93196299580269</v>
      </c>
      <c r="J624" s="306">
        <f t="shared" ca="1" si="275"/>
        <v>677.21007955475034</v>
      </c>
      <c r="K624" s="307">
        <f t="shared" ca="1" si="276"/>
        <v>-7.3531346488842075</v>
      </c>
      <c r="L624" s="304">
        <f t="shared" ca="1" si="261"/>
        <v>677.24999847893389</v>
      </c>
      <c r="M624" s="306">
        <f t="shared" ca="1" si="277"/>
        <v>-1.4970413082032386</v>
      </c>
      <c r="N624" s="304">
        <f t="shared" ca="1" si="278"/>
        <v>-85.774148716789071</v>
      </c>
      <c r="P624" s="310">
        <f t="shared" ca="1" si="279"/>
        <v>23</v>
      </c>
      <c r="Q624" s="304">
        <f t="shared" ca="1" si="280"/>
        <v>0</v>
      </c>
      <c r="R624" s="306">
        <f t="shared" ca="1" si="281"/>
        <v>0</v>
      </c>
      <c r="S624" s="307">
        <f t="shared" ca="1" si="282"/>
        <v>5.0810000000000022</v>
      </c>
      <c r="T624" s="304">
        <f t="shared" ca="1" si="262"/>
        <v>49.844610000000024</v>
      </c>
      <c r="U624" s="311">
        <f t="shared" ca="1" si="263"/>
        <v>0</v>
      </c>
      <c r="V624" s="306">
        <f t="shared" ca="1" si="264"/>
        <v>1.2259010902863989</v>
      </c>
      <c r="W624" s="304">
        <f t="shared" ca="1" si="265"/>
        <v>43.848932136693122</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1.1533763706091236</v>
      </c>
      <c r="AH624" s="304">
        <f t="shared" ca="1" si="289"/>
        <v>-8.6299530059698544</v>
      </c>
    </row>
    <row r="625" spans="1:34" x14ac:dyDescent="0.2">
      <c r="A625" s="347">
        <f t="shared" ca="1" si="267"/>
        <v>1E-4</v>
      </c>
      <c r="B625" s="304">
        <f t="shared" ca="1" si="268"/>
        <v>30.522600000000114</v>
      </c>
      <c r="D625" s="306">
        <f t="shared" ca="1" si="269"/>
        <v>-0.63592747042572051</v>
      </c>
      <c r="E625" s="307">
        <f t="shared" ca="1" si="270"/>
        <v>-1.2034813185528215</v>
      </c>
      <c r="F625" s="304">
        <f t="shared" ca="1" si="271"/>
        <v>1.361165321240478</v>
      </c>
      <c r="G625" s="306">
        <f t="shared" ca="1" si="272"/>
        <v>7.9532450273931312</v>
      </c>
      <c r="H625" s="307">
        <f t="shared" ca="1" si="273"/>
        <v>-107.63865210196118</v>
      </c>
      <c r="I625" s="304">
        <f t="shared" ca="1" si="274"/>
        <v>107.93207833073903</v>
      </c>
      <c r="J625" s="306">
        <f t="shared" ca="1" si="275"/>
        <v>677.21007955475034</v>
      </c>
      <c r="K625" s="307">
        <f t="shared" ca="1" si="276"/>
        <v>-7.3638985080769972</v>
      </c>
      <c r="L625" s="304">
        <f t="shared" ca="1" si="261"/>
        <v>677.25011543135861</v>
      </c>
      <c r="M625" s="306">
        <f t="shared" ca="1" si="277"/>
        <v>-1.4970419779586432</v>
      </c>
      <c r="N625" s="304">
        <f t="shared" ca="1" si="278"/>
        <v>-85.774187090947066</v>
      </c>
      <c r="P625" s="310">
        <f t="shared" ca="1" si="279"/>
        <v>23</v>
      </c>
      <c r="Q625" s="304">
        <f t="shared" ca="1" si="280"/>
        <v>0</v>
      </c>
      <c r="R625" s="306">
        <f t="shared" ca="1" si="281"/>
        <v>0</v>
      </c>
      <c r="S625" s="307">
        <f t="shared" ca="1" si="282"/>
        <v>5.0810000000000022</v>
      </c>
      <c r="T625" s="304">
        <f t="shared" ca="1" si="262"/>
        <v>49.844610000000024</v>
      </c>
      <c r="U625" s="311">
        <f t="shared" ca="1" si="263"/>
        <v>0</v>
      </c>
      <c r="V625" s="306">
        <f t="shared" ca="1" si="264"/>
        <v>1.2259024098299593</v>
      </c>
      <c r="W625" s="304">
        <f t="shared" ca="1" si="265"/>
        <v>43.84907304824474</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1.1533491213785148</v>
      </c>
      <c r="AH625" s="304">
        <f t="shared" ca="1" si="289"/>
        <v>-8.6299807393609722</v>
      </c>
    </row>
    <row r="626" spans="1:34" x14ac:dyDescent="0.2">
      <c r="A626" s="347">
        <f t="shared" ca="1" si="267"/>
        <v>1E-4</v>
      </c>
      <c r="B626" s="304">
        <f t="shared" ca="1" si="268"/>
        <v>30.522700000000114</v>
      </c>
      <c r="D626" s="306">
        <f t="shared" ca="1" si="269"/>
        <v>-0.6359237497412048</v>
      </c>
      <c r="E626" s="307">
        <f t="shared" ca="1" si="270"/>
        <v>-1.2034532349992997</v>
      </c>
      <c r="F626" s="304">
        <f t="shared" ca="1" si="271"/>
        <v>1.3611387527784204</v>
      </c>
      <c r="G626" s="306">
        <f t="shared" ca="1" si="272"/>
        <v>7.9531814350181573</v>
      </c>
      <c r="H626" s="307">
        <f t="shared" ca="1" si="273"/>
        <v>-107.63877244728468</v>
      </c>
      <c r="I626" s="304">
        <f t="shared" ca="1" si="274"/>
        <v>107.9321936629505</v>
      </c>
      <c r="J626" s="306">
        <f t="shared" ca="1" si="275"/>
        <v>677.21007955475034</v>
      </c>
      <c r="K626" s="307">
        <f t="shared" ca="1" si="276"/>
        <v>-7.3746623793044597</v>
      </c>
      <c r="L626" s="304">
        <f t="shared" ca="1" si="261"/>
        <v>677.25023255496933</v>
      </c>
      <c r="M626" s="306">
        <f t="shared" ca="1" si="277"/>
        <v>-1.4970426477072611</v>
      </c>
      <c r="N626" s="304">
        <f t="shared" ca="1" si="278"/>
        <v>-85.77422546471621</v>
      </c>
      <c r="P626" s="310">
        <f t="shared" ca="1" si="279"/>
        <v>23</v>
      </c>
      <c r="Q626" s="304">
        <f t="shared" ca="1" si="280"/>
        <v>0</v>
      </c>
      <c r="R626" s="306">
        <f t="shared" ca="1" si="281"/>
        <v>0</v>
      </c>
      <c r="S626" s="307">
        <f t="shared" ca="1" si="282"/>
        <v>5.0810000000000022</v>
      </c>
      <c r="T626" s="304">
        <f t="shared" ca="1" si="262"/>
        <v>49.844610000000024</v>
      </c>
      <c r="U626" s="311">
        <f t="shared" ca="1" si="263"/>
        <v>0</v>
      </c>
      <c r="V626" s="306">
        <f t="shared" ca="1" si="264"/>
        <v>1.2259037293764166</v>
      </c>
      <c r="W626" s="304">
        <f t="shared" ca="1" si="265"/>
        <v>43.849213957987821</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1.1533218724945744</v>
      </c>
      <c r="AH626" s="304">
        <f t="shared" ca="1" si="289"/>
        <v>-8.6300084723961277</v>
      </c>
    </row>
    <row r="627" spans="1:34" x14ac:dyDescent="0.2">
      <c r="A627" s="347">
        <f t="shared" ca="1" si="267"/>
        <v>1E-4</v>
      </c>
      <c r="B627" s="304">
        <f t="shared" ca="1" si="268"/>
        <v>30.522800000000114</v>
      </c>
      <c r="D627" s="306">
        <f t="shared" ca="1" si="269"/>
        <v>-0.63592002905153877</v>
      </c>
      <c r="E627" s="307">
        <f t="shared" ca="1" si="270"/>
        <v>-1.2034251518061918</v>
      </c>
      <c r="F627" s="304">
        <f t="shared" ca="1" si="271"/>
        <v>1.3611121847036216</v>
      </c>
      <c r="G627" s="306">
        <f t="shared" ca="1" si="272"/>
        <v>7.953117843015252</v>
      </c>
      <c r="H627" s="307">
        <f t="shared" ca="1" si="273"/>
        <v>-107.63889278979985</v>
      </c>
      <c r="I627" s="304">
        <f t="shared" ca="1" si="274"/>
        <v>107.93230899243709</v>
      </c>
      <c r="J627" s="306">
        <f t="shared" ca="1" si="275"/>
        <v>677.21007955475034</v>
      </c>
      <c r="K627" s="307">
        <f t="shared" ca="1" si="276"/>
        <v>-7.3854262625663143</v>
      </c>
      <c r="L627" s="304">
        <f t="shared" ca="1" si="261"/>
        <v>677.25034984976651</v>
      </c>
      <c r="M627" s="306">
        <f t="shared" ca="1" si="277"/>
        <v>-1.4970433174490927</v>
      </c>
      <c r="N627" s="304">
        <f t="shared" ca="1" si="278"/>
        <v>-85.774263838096516</v>
      </c>
      <c r="P627" s="310">
        <f t="shared" ca="1" si="279"/>
        <v>23</v>
      </c>
      <c r="Q627" s="304">
        <f t="shared" ca="1" si="280"/>
        <v>0</v>
      </c>
      <c r="R627" s="306">
        <f t="shared" ca="1" si="281"/>
        <v>0</v>
      </c>
      <c r="S627" s="307">
        <f t="shared" ca="1" si="282"/>
        <v>5.0810000000000022</v>
      </c>
      <c r="T627" s="304">
        <f t="shared" ca="1" si="262"/>
        <v>49.844610000000024</v>
      </c>
      <c r="U627" s="311">
        <f t="shared" ca="1" si="263"/>
        <v>0</v>
      </c>
      <c r="V627" s="306">
        <f t="shared" ca="1" si="264"/>
        <v>1.2259050489257697</v>
      </c>
      <c r="W627" s="304">
        <f t="shared" ca="1" si="265"/>
        <v>43.849354865922308</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1.1532946239572812</v>
      </c>
      <c r="AH627" s="304">
        <f t="shared" ca="1" si="289"/>
        <v>-8.6300362050753403</v>
      </c>
    </row>
    <row r="628" spans="1:34" x14ac:dyDescent="0.2">
      <c r="A628" s="347">
        <f t="shared" ca="1" si="267"/>
        <v>1E-4</v>
      </c>
      <c r="B628" s="304">
        <f t="shared" ca="1" si="268"/>
        <v>30.522900000000114</v>
      </c>
      <c r="D628" s="306">
        <f t="shared" ca="1" si="269"/>
        <v>-0.63591630835671953</v>
      </c>
      <c r="E628" s="307">
        <f t="shared" ca="1" si="270"/>
        <v>-1.2033970689735085</v>
      </c>
      <c r="F628" s="304">
        <f t="shared" ca="1" si="271"/>
        <v>1.3610856170160897</v>
      </c>
      <c r="G628" s="306">
        <f t="shared" ca="1" si="272"/>
        <v>7.9530542513844162</v>
      </c>
      <c r="H628" s="307">
        <f t="shared" ca="1" si="273"/>
        <v>-107.63901312950675</v>
      </c>
      <c r="I628" s="304">
        <f t="shared" ca="1" si="274"/>
        <v>107.93242431919887</v>
      </c>
      <c r="J628" s="306">
        <f t="shared" ca="1" si="275"/>
        <v>677.21007955475034</v>
      </c>
      <c r="K628" s="307">
        <f t="shared" ca="1" si="276"/>
        <v>-7.3961901578622795</v>
      </c>
      <c r="L628" s="304">
        <f t="shared" ca="1" si="261"/>
        <v>677.2504673157506</v>
      </c>
      <c r="M628" s="306">
        <f t="shared" ca="1" si="277"/>
        <v>-1.4970439871841379</v>
      </c>
      <c r="N628" s="304">
        <f t="shared" ca="1" si="278"/>
        <v>-85.774302211087999</v>
      </c>
      <c r="P628" s="310">
        <f t="shared" ca="1" si="279"/>
        <v>23</v>
      </c>
      <c r="Q628" s="304">
        <f t="shared" ca="1" si="280"/>
        <v>0</v>
      </c>
      <c r="R628" s="306">
        <f t="shared" ca="1" si="281"/>
        <v>0</v>
      </c>
      <c r="S628" s="307">
        <f t="shared" ca="1" si="282"/>
        <v>5.0810000000000022</v>
      </c>
      <c r="T628" s="304">
        <f t="shared" ca="1" si="262"/>
        <v>49.844610000000024</v>
      </c>
      <c r="U628" s="311">
        <f t="shared" ca="1" si="263"/>
        <v>0</v>
      </c>
      <c r="V628" s="306">
        <f t="shared" ca="1" si="264"/>
        <v>1.2259063684780191</v>
      </c>
      <c r="W628" s="304">
        <f t="shared" ca="1" si="265"/>
        <v>43.849495772048257</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1.1532673757666458</v>
      </c>
      <c r="AH628" s="304">
        <f t="shared" ca="1" si="289"/>
        <v>-8.6300639373986012</v>
      </c>
    </row>
    <row r="629" spans="1:34" x14ac:dyDescent="0.2">
      <c r="A629" s="347">
        <f t="shared" ca="1" si="267"/>
        <v>1E-4</v>
      </c>
      <c r="B629" s="304">
        <f t="shared" ca="1" si="268"/>
        <v>30.523000000000113</v>
      </c>
      <c r="D629" s="306">
        <f t="shared" ca="1" si="269"/>
        <v>-0.63591258765674863</v>
      </c>
      <c r="E629" s="307">
        <f t="shared" ca="1" si="270"/>
        <v>-1.2033689865012374</v>
      </c>
      <c r="F629" s="304">
        <f t="shared" ca="1" si="271"/>
        <v>1.3610590497158148</v>
      </c>
      <c r="G629" s="306">
        <f t="shared" ca="1" si="272"/>
        <v>7.9529906601256508</v>
      </c>
      <c r="H629" s="307">
        <f t="shared" ca="1" si="273"/>
        <v>-107.6391334664054</v>
      </c>
      <c r="I629" s="304">
        <f t="shared" ca="1" si="274"/>
        <v>107.93253964323586</v>
      </c>
      <c r="J629" s="306">
        <f t="shared" ca="1" si="275"/>
        <v>677.21007955475034</v>
      </c>
      <c r="K629" s="307">
        <f t="shared" ca="1" si="276"/>
        <v>-7.4069540651920756</v>
      </c>
      <c r="L629" s="304">
        <f t="shared" ca="1" si="261"/>
        <v>677.25058495292205</v>
      </c>
      <c r="M629" s="306">
        <f t="shared" ca="1" si="277"/>
        <v>-1.497044656912397</v>
      </c>
      <c r="N629" s="304">
        <f t="shared" ca="1" si="278"/>
        <v>-85.774340583690673</v>
      </c>
      <c r="P629" s="310">
        <f t="shared" ca="1" si="279"/>
        <v>23</v>
      </c>
      <c r="Q629" s="304">
        <f t="shared" ca="1" si="280"/>
        <v>0</v>
      </c>
      <c r="R629" s="306">
        <f t="shared" ca="1" si="281"/>
        <v>0</v>
      </c>
      <c r="S629" s="307">
        <f t="shared" ca="1" si="282"/>
        <v>5.0810000000000022</v>
      </c>
      <c r="T629" s="304">
        <f t="shared" ca="1" si="262"/>
        <v>49.844610000000024</v>
      </c>
      <c r="U629" s="311">
        <f t="shared" ca="1" si="263"/>
        <v>0</v>
      </c>
      <c r="V629" s="306">
        <f t="shared" ca="1" si="264"/>
        <v>1.2259076880331643</v>
      </c>
      <c r="W629" s="304">
        <f t="shared" ca="1" si="265"/>
        <v>43.849636676365634</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1.1532401279226594</v>
      </c>
      <c r="AH629" s="304">
        <f t="shared" ca="1" si="289"/>
        <v>-8.6300916693659193</v>
      </c>
    </row>
    <row r="630" spans="1:34" x14ac:dyDescent="0.2">
      <c r="A630" s="347">
        <f t="shared" ca="1" si="267"/>
        <v>1E-4</v>
      </c>
      <c r="B630" s="304">
        <f t="shared" ca="1" si="268"/>
        <v>30.523100000000113</v>
      </c>
      <c r="D630" s="306">
        <f t="shared" ca="1" si="269"/>
        <v>-0.63590886695162552</v>
      </c>
      <c r="E630" s="307">
        <f t="shared" ca="1" si="270"/>
        <v>-1.2033409043893855</v>
      </c>
      <c r="F630" s="304">
        <f t="shared" ca="1" si="271"/>
        <v>1.3610324828028038</v>
      </c>
      <c r="G630" s="306">
        <f t="shared" ca="1" si="272"/>
        <v>7.9529270692389558</v>
      </c>
      <c r="H630" s="307">
        <f t="shared" ca="1" si="273"/>
        <v>-107.63925380049584</v>
      </c>
      <c r="I630" s="304">
        <f t="shared" ca="1" si="274"/>
        <v>107.93265496454811</v>
      </c>
      <c r="J630" s="306">
        <f t="shared" ca="1" si="275"/>
        <v>677.21007955475034</v>
      </c>
      <c r="K630" s="307">
        <f t="shared" ca="1" si="276"/>
        <v>-7.4177179845554209</v>
      </c>
      <c r="L630" s="304">
        <f t="shared" ca="1" si="261"/>
        <v>677.25070276128156</v>
      </c>
      <c r="M630" s="306">
        <f t="shared" ca="1" si="277"/>
        <v>-1.4970453266338697</v>
      </c>
      <c r="N630" s="304">
        <f t="shared" ca="1" si="278"/>
        <v>-85.77437895590451</v>
      </c>
      <c r="P630" s="310">
        <f t="shared" ca="1" si="279"/>
        <v>23</v>
      </c>
      <c r="Q630" s="304">
        <f t="shared" ca="1" si="280"/>
        <v>0</v>
      </c>
      <c r="R630" s="306">
        <f t="shared" ca="1" si="281"/>
        <v>0</v>
      </c>
      <c r="S630" s="307">
        <f t="shared" ca="1" si="282"/>
        <v>5.0810000000000022</v>
      </c>
      <c r="T630" s="304">
        <f t="shared" ca="1" si="262"/>
        <v>49.844610000000024</v>
      </c>
      <c r="U630" s="311">
        <f t="shared" ca="1" si="263"/>
        <v>0</v>
      </c>
      <c r="V630" s="306">
        <f t="shared" ca="1" si="264"/>
        <v>1.2259090075912058</v>
      </c>
      <c r="W630" s="304">
        <f t="shared" ca="1" si="265"/>
        <v>43.849777578874502</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1.1532128804253254</v>
      </c>
      <c r="AH630" s="304">
        <f t="shared" ca="1" si="289"/>
        <v>-8.630119400977291</v>
      </c>
    </row>
    <row r="631" spans="1:34" x14ac:dyDescent="0.2">
      <c r="A631" s="347">
        <f t="shared" ca="1" si="267"/>
        <v>1E-4</v>
      </c>
      <c r="B631" s="304">
        <f t="shared" ca="1" si="268"/>
        <v>30.523200000000113</v>
      </c>
      <c r="D631" s="306">
        <f t="shared" ca="1" si="269"/>
        <v>-0.63590514624135386</v>
      </c>
      <c r="E631" s="307">
        <f t="shared" ca="1" si="270"/>
        <v>-1.2033128226379404</v>
      </c>
      <c r="F631" s="304">
        <f t="shared" ca="1" si="271"/>
        <v>1.3610059162770471</v>
      </c>
      <c r="G631" s="306">
        <f t="shared" ca="1" si="272"/>
        <v>7.952863478724332</v>
      </c>
      <c r="H631" s="307">
        <f t="shared" ca="1" si="273"/>
        <v>-107.6393741317781</v>
      </c>
      <c r="I631" s="304">
        <f t="shared" ca="1" si="274"/>
        <v>107.93277028313564</v>
      </c>
      <c r="J631" s="306">
        <f t="shared" ca="1" si="275"/>
        <v>677.21007955475034</v>
      </c>
      <c r="K631" s="307">
        <f t="shared" ca="1" si="276"/>
        <v>-7.4284819159520348</v>
      </c>
      <c r="L631" s="304">
        <f t="shared" ca="1" si="261"/>
        <v>677.25082074082934</v>
      </c>
      <c r="M631" s="306">
        <f t="shared" ca="1" si="277"/>
        <v>-1.4970459963485563</v>
      </c>
      <c r="N631" s="304">
        <f t="shared" ca="1" si="278"/>
        <v>-85.774417327729523</v>
      </c>
      <c r="P631" s="310">
        <f t="shared" ca="1" si="279"/>
        <v>23</v>
      </c>
      <c r="Q631" s="304">
        <f t="shared" ca="1" si="280"/>
        <v>0</v>
      </c>
      <c r="R631" s="306">
        <f t="shared" ca="1" si="281"/>
        <v>0</v>
      </c>
      <c r="S631" s="307">
        <f t="shared" ca="1" si="282"/>
        <v>5.0810000000000022</v>
      </c>
      <c r="T631" s="304">
        <f t="shared" ca="1" si="262"/>
        <v>49.844610000000024</v>
      </c>
      <c r="U631" s="311">
        <f t="shared" ca="1" si="263"/>
        <v>0</v>
      </c>
      <c r="V631" s="306">
        <f t="shared" ca="1" si="264"/>
        <v>1.2259103271521434</v>
      </c>
      <c r="W631" s="304">
        <f t="shared" ca="1" si="265"/>
        <v>43.84991847957486</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1.1531856332746333</v>
      </c>
      <c r="AH631" s="304">
        <f t="shared" ca="1" si="289"/>
        <v>-8.630147132232727</v>
      </c>
    </row>
    <row r="632" spans="1:34" x14ac:dyDescent="0.2">
      <c r="A632" s="347">
        <f t="shared" ca="1" si="267"/>
        <v>1E-4</v>
      </c>
      <c r="B632" s="304">
        <f t="shared" ca="1" si="268"/>
        <v>30.523300000000113</v>
      </c>
      <c r="D632" s="306">
        <f t="shared" ca="1" si="269"/>
        <v>-0.63590142552593332</v>
      </c>
      <c r="E632" s="307">
        <f t="shared" ca="1" si="270"/>
        <v>-1.2032847412469021</v>
      </c>
      <c r="F632" s="304">
        <f t="shared" ca="1" si="271"/>
        <v>1.3609793501385457</v>
      </c>
      <c r="G632" s="306">
        <f t="shared" ca="1" si="272"/>
        <v>7.9527998885817794</v>
      </c>
      <c r="H632" s="307">
        <f t="shared" ca="1" si="273"/>
        <v>-107.63949446025222</v>
      </c>
      <c r="I632" s="304">
        <f t="shared" ca="1" si="274"/>
        <v>107.93288559899848</v>
      </c>
      <c r="J632" s="306">
        <f t="shared" ca="1" si="275"/>
        <v>677.21007955475034</v>
      </c>
      <c r="K632" s="307">
        <f t="shared" ca="1" si="276"/>
        <v>-7.4392458593816366</v>
      </c>
      <c r="L632" s="304">
        <f t="shared" ca="1" si="261"/>
        <v>677.25093889156597</v>
      </c>
      <c r="M632" s="306">
        <f t="shared" ca="1" si="277"/>
        <v>-1.497046666056457</v>
      </c>
      <c r="N632" s="304">
        <f t="shared" ca="1" si="278"/>
        <v>-85.774455699165742</v>
      </c>
      <c r="P632" s="310">
        <f t="shared" ca="1" si="279"/>
        <v>23</v>
      </c>
      <c r="Q632" s="304">
        <f t="shared" ca="1" si="280"/>
        <v>0</v>
      </c>
      <c r="R632" s="306">
        <f t="shared" ca="1" si="281"/>
        <v>0</v>
      </c>
      <c r="S632" s="307">
        <f t="shared" ca="1" si="282"/>
        <v>5.0810000000000022</v>
      </c>
      <c r="T632" s="304">
        <f t="shared" ca="1" si="262"/>
        <v>49.844610000000024</v>
      </c>
      <c r="U632" s="311">
        <f t="shared" ca="1" si="263"/>
        <v>0</v>
      </c>
      <c r="V632" s="306">
        <f t="shared" ca="1" si="264"/>
        <v>1.2259116467159774</v>
      </c>
      <c r="W632" s="304">
        <f t="shared" ca="1" si="265"/>
        <v>43.850059378466732</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1.1531583864705865</v>
      </c>
      <c r="AH632" s="304">
        <f t="shared" ca="1" si="289"/>
        <v>-8.6301748631322255</v>
      </c>
    </row>
    <row r="633" spans="1:34" x14ac:dyDescent="0.2">
      <c r="A633" s="347">
        <f t="shared" ca="1" si="267"/>
        <v>1E-4</v>
      </c>
      <c r="B633" s="304">
        <f t="shared" ca="1" si="268"/>
        <v>30.523400000000112</v>
      </c>
      <c r="D633" s="306">
        <f t="shared" ca="1" si="269"/>
        <v>-0.63589770480536345</v>
      </c>
      <c r="E633" s="307">
        <f t="shared" ca="1" si="270"/>
        <v>-1.2032566602162653</v>
      </c>
      <c r="F633" s="304">
        <f t="shared" ca="1" si="271"/>
        <v>1.3609527843872946</v>
      </c>
      <c r="G633" s="306">
        <f t="shared" ca="1" si="272"/>
        <v>7.9527362988112991</v>
      </c>
      <c r="H633" s="307">
        <f t="shared" ca="1" si="273"/>
        <v>-107.63961478591824</v>
      </c>
      <c r="I633" s="304">
        <f t="shared" ca="1" si="274"/>
        <v>107.93300091213669</v>
      </c>
      <c r="J633" s="306">
        <f t="shared" ca="1" si="275"/>
        <v>677.21007955475034</v>
      </c>
      <c r="K633" s="307">
        <f t="shared" ca="1" si="276"/>
        <v>-7.4500098148439449</v>
      </c>
      <c r="L633" s="304">
        <f t="shared" ca="1" si="261"/>
        <v>677.251057213492</v>
      </c>
      <c r="M633" s="306">
        <f t="shared" ca="1" si="277"/>
        <v>-1.4970473357575718</v>
      </c>
      <c r="N633" s="304">
        <f t="shared" ca="1" si="278"/>
        <v>-85.774494070213152</v>
      </c>
      <c r="P633" s="310">
        <f t="shared" ca="1" si="279"/>
        <v>23</v>
      </c>
      <c r="Q633" s="304">
        <f t="shared" ca="1" si="280"/>
        <v>0</v>
      </c>
      <c r="R633" s="306">
        <f t="shared" ca="1" si="281"/>
        <v>0</v>
      </c>
      <c r="S633" s="307">
        <f t="shared" ca="1" si="282"/>
        <v>5.0810000000000022</v>
      </c>
      <c r="T633" s="304">
        <f t="shared" ca="1" si="262"/>
        <v>49.844610000000024</v>
      </c>
      <c r="U633" s="311">
        <f t="shared" ca="1" si="263"/>
        <v>0</v>
      </c>
      <c r="V633" s="306">
        <f t="shared" ca="1" si="264"/>
        <v>1.2259129662827069</v>
      </c>
      <c r="W633" s="304">
        <f t="shared" ca="1" si="265"/>
        <v>43.850200275550087</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1.1531311400131745</v>
      </c>
      <c r="AH633" s="304">
        <f t="shared" ca="1" si="289"/>
        <v>-8.6302025936757953</v>
      </c>
    </row>
    <row r="634" spans="1:34" x14ac:dyDescent="0.2">
      <c r="A634" s="347">
        <f t="shared" ca="1" si="267"/>
        <v>1E-4</v>
      </c>
      <c r="B634" s="304">
        <f t="shared" ca="1" si="268"/>
        <v>30.523500000000112</v>
      </c>
      <c r="D634" s="306">
        <f t="shared" ca="1" si="269"/>
        <v>-0.63589398407964515</v>
      </c>
      <c r="E634" s="307">
        <f t="shared" ca="1" si="270"/>
        <v>-1.2032285795460371</v>
      </c>
      <c r="F634" s="304">
        <f t="shared" ca="1" si="271"/>
        <v>1.3609262190233011</v>
      </c>
      <c r="G634" s="306">
        <f t="shared" ca="1" si="272"/>
        <v>7.9526727094128908</v>
      </c>
      <c r="H634" s="307">
        <f t="shared" ca="1" si="273"/>
        <v>-107.63973510877619</v>
      </c>
      <c r="I634" s="304">
        <f t="shared" ca="1" si="274"/>
        <v>107.93311622255028</v>
      </c>
      <c r="J634" s="306">
        <f t="shared" ca="1" si="275"/>
        <v>677.21007955475034</v>
      </c>
      <c r="K634" s="307">
        <f t="shared" ca="1" si="276"/>
        <v>-7.4607737823386797</v>
      </c>
      <c r="L634" s="304">
        <f t="shared" ca="1" si="261"/>
        <v>677.2511757066078</v>
      </c>
      <c r="M634" s="306">
        <f t="shared" ca="1" si="277"/>
        <v>-1.4970480054519006</v>
      </c>
      <c r="N634" s="304">
        <f t="shared" ca="1" si="278"/>
        <v>-85.774532440871766</v>
      </c>
      <c r="P634" s="310">
        <f t="shared" ca="1" si="279"/>
        <v>23</v>
      </c>
      <c r="Q634" s="304">
        <f t="shared" ca="1" si="280"/>
        <v>0</v>
      </c>
      <c r="R634" s="306">
        <f t="shared" ca="1" si="281"/>
        <v>0</v>
      </c>
      <c r="S634" s="307">
        <f t="shared" ca="1" si="282"/>
        <v>5.0810000000000022</v>
      </c>
      <c r="T634" s="304">
        <f t="shared" ca="1" si="262"/>
        <v>49.844610000000024</v>
      </c>
      <c r="U634" s="311">
        <f t="shared" ca="1" si="263"/>
        <v>0</v>
      </c>
      <c r="V634" s="306">
        <f t="shared" ca="1" si="264"/>
        <v>1.2259142858523324</v>
      </c>
      <c r="W634" s="304">
        <f t="shared" ca="1" si="265"/>
        <v>43.85034117082499</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1.1531038939024096</v>
      </c>
      <c r="AH634" s="304">
        <f t="shared" ca="1" si="289"/>
        <v>-8.6302303238634259</v>
      </c>
    </row>
    <row r="635" spans="1:34" x14ac:dyDescent="0.2">
      <c r="A635" s="347">
        <f t="shared" ca="1" si="267"/>
        <v>1E-4</v>
      </c>
      <c r="B635" s="304">
        <f t="shared" ca="1" si="268"/>
        <v>30.523600000000112</v>
      </c>
      <c r="D635" s="306">
        <f t="shared" ca="1" si="269"/>
        <v>-0.63589026334878052</v>
      </c>
      <c r="E635" s="307">
        <f t="shared" ca="1" si="270"/>
        <v>-1.2032004992362033</v>
      </c>
      <c r="F635" s="304">
        <f t="shared" ca="1" si="271"/>
        <v>1.3608996540465539</v>
      </c>
      <c r="G635" s="306">
        <f t="shared" ca="1" si="272"/>
        <v>7.9526091203865557</v>
      </c>
      <c r="H635" s="307">
        <f t="shared" ca="1" si="273"/>
        <v>-107.63985542882612</v>
      </c>
      <c r="I635" s="304">
        <f t="shared" ca="1" si="274"/>
        <v>107.9332315302393</v>
      </c>
      <c r="J635" s="306">
        <f t="shared" ca="1" si="275"/>
        <v>677.21007955475034</v>
      </c>
      <c r="K635" s="307">
        <f t="shared" ca="1" si="276"/>
        <v>-7.4715377618655596</v>
      </c>
      <c r="L635" s="304">
        <f t="shared" ca="1" si="261"/>
        <v>677.25129437091391</v>
      </c>
      <c r="M635" s="306">
        <f t="shared" ca="1" si="277"/>
        <v>-1.4970486751394438</v>
      </c>
      <c r="N635" s="304">
        <f t="shared" ca="1" si="278"/>
        <v>-85.774570811141587</v>
      </c>
      <c r="P635" s="310">
        <f t="shared" ca="1" si="279"/>
        <v>23</v>
      </c>
      <c r="Q635" s="304">
        <f t="shared" ca="1" si="280"/>
        <v>0</v>
      </c>
      <c r="R635" s="306">
        <f t="shared" ca="1" si="281"/>
        <v>0</v>
      </c>
      <c r="S635" s="307">
        <f t="shared" ca="1" si="282"/>
        <v>5.0810000000000022</v>
      </c>
      <c r="T635" s="304">
        <f t="shared" ca="1" si="262"/>
        <v>49.844610000000024</v>
      </c>
      <c r="U635" s="311">
        <f t="shared" ca="1" si="263"/>
        <v>0</v>
      </c>
      <c r="V635" s="306">
        <f t="shared" ca="1" si="264"/>
        <v>1.2259156054248541</v>
      </c>
      <c r="W635" s="304">
        <f t="shared" ca="1" si="265"/>
        <v>43.850482064291434</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1.1530766481382742</v>
      </c>
      <c r="AH635" s="304">
        <f t="shared" ca="1" si="289"/>
        <v>-8.6302580536951332</v>
      </c>
    </row>
    <row r="636" spans="1:34" x14ac:dyDescent="0.2">
      <c r="A636" s="347">
        <f t="shared" ca="1" si="267"/>
        <v>1E-4</v>
      </c>
      <c r="B636" s="304">
        <f t="shared" ca="1" si="268"/>
        <v>30.523700000000112</v>
      </c>
      <c r="D636" s="306">
        <f t="shared" ca="1" si="269"/>
        <v>-0.635886542612769</v>
      </c>
      <c r="E636" s="307">
        <f t="shared" ca="1" si="270"/>
        <v>-1.2031724192867692</v>
      </c>
      <c r="F636" s="304">
        <f t="shared" ca="1" si="271"/>
        <v>1.3608730894570582</v>
      </c>
      <c r="G636" s="306">
        <f t="shared" ca="1" si="272"/>
        <v>7.9525455317322944</v>
      </c>
      <c r="H636" s="307">
        <f t="shared" ca="1" si="273"/>
        <v>-107.63997574606805</v>
      </c>
      <c r="I636" s="304">
        <f t="shared" ca="1" si="274"/>
        <v>107.93334683520378</v>
      </c>
      <c r="J636" s="306">
        <f t="shared" ca="1" si="275"/>
        <v>677.21007955475034</v>
      </c>
      <c r="K636" s="307">
        <f t="shared" ca="1" si="276"/>
        <v>-7.4823017534243039</v>
      </c>
      <c r="L636" s="304">
        <f t="shared" ca="1" si="261"/>
        <v>677.2514132064108</v>
      </c>
      <c r="M636" s="306">
        <f t="shared" ca="1" si="277"/>
        <v>-1.4970493448202014</v>
      </c>
      <c r="N636" s="304">
        <f t="shared" ca="1" si="278"/>
        <v>-85.774609181022612</v>
      </c>
      <c r="P636" s="310">
        <f t="shared" ca="1" si="279"/>
        <v>23</v>
      </c>
      <c r="Q636" s="304">
        <f t="shared" ca="1" si="280"/>
        <v>0</v>
      </c>
      <c r="R636" s="306">
        <f t="shared" ca="1" si="281"/>
        <v>0</v>
      </c>
      <c r="S636" s="307">
        <f t="shared" ca="1" si="282"/>
        <v>5.0810000000000022</v>
      </c>
      <c r="T636" s="304">
        <f t="shared" ca="1" si="262"/>
        <v>49.844610000000024</v>
      </c>
      <c r="U636" s="311">
        <f t="shared" ca="1" si="263"/>
        <v>0</v>
      </c>
      <c r="V636" s="306">
        <f t="shared" ca="1" si="264"/>
        <v>1.2259169250002715</v>
      </c>
      <c r="W636" s="304">
        <f t="shared" ca="1" si="265"/>
        <v>43.850622955949433</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1.1530494027207734</v>
      </c>
      <c r="AH636" s="304">
        <f t="shared" ca="1" si="289"/>
        <v>-8.6302857831709137</v>
      </c>
    </row>
    <row r="637" spans="1:34" x14ac:dyDescent="0.2">
      <c r="A637" s="347">
        <f t="shared" ca="1" si="267"/>
        <v>1E-4</v>
      </c>
      <c r="B637" s="304">
        <f t="shared" ca="1" si="268"/>
        <v>30.523800000000112</v>
      </c>
      <c r="D637" s="306">
        <f t="shared" ca="1" si="269"/>
        <v>-0.63588282187161205</v>
      </c>
      <c r="E637" s="307">
        <f t="shared" ca="1" si="270"/>
        <v>-1.2031443396977259</v>
      </c>
      <c r="F637" s="304">
        <f t="shared" ca="1" si="271"/>
        <v>1.3608465252548068</v>
      </c>
      <c r="G637" s="306">
        <f t="shared" ca="1" si="272"/>
        <v>7.9524819434501071</v>
      </c>
      <c r="H637" s="307">
        <f t="shared" ca="1" si="273"/>
        <v>-107.64009606050202</v>
      </c>
      <c r="I637" s="304">
        <f t="shared" ca="1" si="274"/>
        <v>107.93346213744374</v>
      </c>
      <c r="J637" s="306">
        <f t="shared" ca="1" si="275"/>
        <v>677.21007955475034</v>
      </c>
      <c r="K637" s="307">
        <f t="shared" ca="1" si="276"/>
        <v>-7.4930657570146328</v>
      </c>
      <c r="L637" s="304">
        <f t="shared" ca="1" si="261"/>
        <v>677.25153221309893</v>
      </c>
      <c r="M637" s="306">
        <f t="shared" ca="1" si="277"/>
        <v>-1.4970500144941734</v>
      </c>
      <c r="N637" s="304">
        <f t="shared" ca="1" si="278"/>
        <v>-85.774647550514857</v>
      </c>
      <c r="P637" s="310">
        <f t="shared" ca="1" si="279"/>
        <v>23</v>
      </c>
      <c r="Q637" s="304">
        <f t="shared" ca="1" si="280"/>
        <v>0</v>
      </c>
      <c r="R637" s="306">
        <f t="shared" ca="1" si="281"/>
        <v>0</v>
      </c>
      <c r="S637" s="307">
        <f t="shared" ca="1" si="282"/>
        <v>5.0810000000000022</v>
      </c>
      <c r="T637" s="304">
        <f t="shared" ca="1" si="262"/>
        <v>49.844610000000024</v>
      </c>
      <c r="U637" s="311">
        <f t="shared" ca="1" si="263"/>
        <v>0</v>
      </c>
      <c r="V637" s="306">
        <f t="shared" ca="1" si="264"/>
        <v>1.2259182445785848</v>
      </c>
      <c r="W637" s="304">
        <f t="shared" ca="1" si="265"/>
        <v>43.850763845798987</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1.1530221576499038</v>
      </c>
      <c r="AH637" s="304">
        <f t="shared" ca="1" si="289"/>
        <v>-8.6303135122907726</v>
      </c>
    </row>
    <row r="638" spans="1:34" x14ac:dyDescent="0.2">
      <c r="A638" s="347">
        <f t="shared" ca="1" si="267"/>
        <v>1E-4</v>
      </c>
      <c r="B638" s="304">
        <f t="shared" ca="1" si="268"/>
        <v>30.523900000000111</v>
      </c>
      <c r="D638" s="306">
        <f t="shared" ca="1" si="269"/>
        <v>-0.63587910112530888</v>
      </c>
      <c r="E638" s="307">
        <f t="shared" ca="1" si="270"/>
        <v>-1.2031162604690788</v>
      </c>
      <c r="F638" s="304">
        <f t="shared" ca="1" si="271"/>
        <v>1.3608199614398044</v>
      </c>
      <c r="G638" s="306">
        <f t="shared" ca="1" si="272"/>
        <v>7.9524183555399945</v>
      </c>
      <c r="H638" s="307">
        <f t="shared" ca="1" si="273"/>
        <v>-107.64021637212807</v>
      </c>
      <c r="I638" s="304">
        <f t="shared" ca="1" si="274"/>
        <v>107.93357743695924</v>
      </c>
      <c r="J638" s="306">
        <f t="shared" ca="1" si="275"/>
        <v>677.21007955475034</v>
      </c>
      <c r="K638" s="307">
        <f t="shared" ca="1" si="276"/>
        <v>-7.5038297726362639</v>
      </c>
      <c r="L638" s="304">
        <f t="shared" ca="1" si="261"/>
        <v>677.25165139097885</v>
      </c>
      <c r="M638" s="306">
        <f t="shared" ca="1" si="277"/>
        <v>-1.49705068416136</v>
      </c>
      <c r="N638" s="304">
        <f t="shared" ca="1" si="278"/>
        <v>-85.774685919618321</v>
      </c>
      <c r="P638" s="310">
        <f t="shared" ca="1" si="279"/>
        <v>23</v>
      </c>
      <c r="Q638" s="304">
        <f t="shared" ca="1" si="280"/>
        <v>0</v>
      </c>
      <c r="R638" s="306">
        <f t="shared" ca="1" si="281"/>
        <v>0</v>
      </c>
      <c r="S638" s="307">
        <f t="shared" ca="1" si="282"/>
        <v>5.0810000000000022</v>
      </c>
      <c r="T638" s="304">
        <f t="shared" ca="1" si="262"/>
        <v>49.844610000000024</v>
      </c>
      <c r="U638" s="311">
        <f t="shared" ca="1" si="263"/>
        <v>0</v>
      </c>
      <c r="V638" s="306">
        <f t="shared" ca="1" si="264"/>
        <v>1.225919564159794</v>
      </c>
      <c r="W638" s="304">
        <f t="shared" ca="1" si="265"/>
        <v>43.850904733840139</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1.1529949129256618</v>
      </c>
      <c r="AH638" s="304">
        <f t="shared" ca="1" si="289"/>
        <v>-8.6303412410547082</v>
      </c>
    </row>
    <row r="639" spans="1:34" x14ac:dyDescent="0.2">
      <c r="A639" s="347">
        <f t="shared" ca="1" si="267"/>
        <v>1E-4</v>
      </c>
      <c r="B639" s="304">
        <f t="shared" ca="1" si="268"/>
        <v>30.524000000000111</v>
      </c>
      <c r="D639" s="306">
        <f t="shared" ca="1" si="269"/>
        <v>-0.6358753803738616</v>
      </c>
      <c r="E639" s="307">
        <f t="shared" ca="1" si="270"/>
        <v>-1.2030881816008172</v>
      </c>
      <c r="F639" s="304">
        <f t="shared" ca="1" si="271"/>
        <v>1.3607933980120435</v>
      </c>
      <c r="G639" s="306">
        <f t="shared" ca="1" si="272"/>
        <v>7.9523547680019568</v>
      </c>
      <c r="H639" s="307">
        <f t="shared" ca="1" si="273"/>
        <v>-107.64033668094622</v>
      </c>
      <c r="I639" s="304">
        <f t="shared" ca="1" si="274"/>
        <v>107.93369273375029</v>
      </c>
      <c r="J639" s="306">
        <f t="shared" ca="1" si="275"/>
        <v>677.21007955475034</v>
      </c>
      <c r="K639" s="307">
        <f t="shared" ca="1" si="276"/>
        <v>-7.5145938002889174</v>
      </c>
      <c r="L639" s="304">
        <f t="shared" ca="1" si="261"/>
        <v>677.25177074005103</v>
      </c>
      <c r="M639" s="306">
        <f t="shared" ca="1" si="277"/>
        <v>-1.4970513538217611</v>
      </c>
      <c r="N639" s="304">
        <f t="shared" ca="1" si="278"/>
        <v>-85.774724288333019</v>
      </c>
      <c r="P639" s="310">
        <f t="shared" ca="1" si="279"/>
        <v>23</v>
      </c>
      <c r="Q639" s="304">
        <f t="shared" ca="1" si="280"/>
        <v>0</v>
      </c>
      <c r="R639" s="306">
        <f t="shared" ca="1" si="281"/>
        <v>0</v>
      </c>
      <c r="S639" s="307">
        <f t="shared" ca="1" si="282"/>
        <v>5.0810000000000022</v>
      </c>
      <c r="T639" s="304">
        <f t="shared" ca="1" si="262"/>
        <v>49.844610000000024</v>
      </c>
      <c r="U639" s="311">
        <f t="shared" ca="1" si="263"/>
        <v>0</v>
      </c>
      <c r="V639" s="306">
        <f t="shared" ca="1" si="264"/>
        <v>1.2259208837438993</v>
      </c>
      <c r="W639" s="304">
        <f t="shared" ca="1" si="265"/>
        <v>43.851045620072895</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1.1529676685480474</v>
      </c>
      <c r="AH639" s="304">
        <f t="shared" ca="1" si="289"/>
        <v>-8.6303689694627277</v>
      </c>
    </row>
    <row r="640" spans="1:34" x14ac:dyDescent="0.2">
      <c r="A640" s="347">
        <f t="shared" ca="1" si="267"/>
        <v>1E-4</v>
      </c>
      <c r="B640" s="304">
        <f t="shared" ca="1" si="268"/>
        <v>30.524100000000111</v>
      </c>
      <c r="D640" s="306">
        <f t="shared" ca="1" si="269"/>
        <v>-0.63587165961727143</v>
      </c>
      <c r="E640" s="307">
        <f t="shared" ca="1" si="270"/>
        <v>-1.2030601030929393</v>
      </c>
      <c r="F640" s="304">
        <f t="shared" ca="1" si="271"/>
        <v>1.3607668349715232</v>
      </c>
      <c r="G640" s="306">
        <f t="shared" ca="1" si="272"/>
        <v>7.9522911808359948</v>
      </c>
      <c r="H640" s="307">
        <f t="shared" ca="1" si="273"/>
        <v>-107.64045698695652</v>
      </c>
      <c r="I640" s="304">
        <f t="shared" ca="1" si="274"/>
        <v>107.93380802781694</v>
      </c>
      <c r="J640" s="306">
        <f t="shared" ca="1" si="275"/>
        <v>677.21007955475034</v>
      </c>
      <c r="K640" s="307">
        <f t="shared" ca="1" si="276"/>
        <v>-7.5253578399723127</v>
      </c>
      <c r="L640" s="304">
        <f t="shared" ca="1" si="261"/>
        <v>677.2518902603158</v>
      </c>
      <c r="M640" s="306">
        <f t="shared" ca="1" si="277"/>
        <v>-1.497052023475377</v>
      </c>
      <c r="N640" s="304">
        <f t="shared" ca="1" si="278"/>
        <v>-85.77476265665895</v>
      </c>
      <c r="P640" s="310">
        <f t="shared" ca="1" si="279"/>
        <v>23</v>
      </c>
      <c r="Q640" s="304">
        <f t="shared" ca="1" si="280"/>
        <v>0</v>
      </c>
      <c r="R640" s="306">
        <f t="shared" ca="1" si="281"/>
        <v>0</v>
      </c>
      <c r="S640" s="307">
        <f t="shared" ca="1" si="282"/>
        <v>5.0810000000000022</v>
      </c>
      <c r="T640" s="304">
        <f t="shared" ca="1" si="262"/>
        <v>49.844610000000024</v>
      </c>
      <c r="U640" s="311">
        <f t="shared" ca="1" si="263"/>
        <v>0</v>
      </c>
      <c r="V640" s="306">
        <f t="shared" ca="1" si="264"/>
        <v>1.2259222033308999</v>
      </c>
      <c r="W640" s="304">
        <f t="shared" ca="1" si="265"/>
        <v>43.851186504497235</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1.1529404245170518</v>
      </c>
      <c r="AH640" s="304">
        <f t="shared" ca="1" si="289"/>
        <v>-8.6303966975148345</v>
      </c>
    </row>
    <row r="641" spans="1:34" x14ac:dyDescent="0.2">
      <c r="A641" s="347">
        <f t="shared" ca="1" si="267"/>
        <v>1E-4</v>
      </c>
      <c r="B641" s="304">
        <f t="shared" ca="1" si="268"/>
        <v>30.524200000000111</v>
      </c>
      <c r="D641" s="306">
        <f t="shared" ca="1" si="269"/>
        <v>-0.63586793885553772</v>
      </c>
      <c r="E641" s="307">
        <f t="shared" ca="1" si="270"/>
        <v>-1.2030320249454469</v>
      </c>
      <c r="F641" s="304">
        <f t="shared" ca="1" si="271"/>
        <v>1.3607402723182453</v>
      </c>
      <c r="G641" s="306">
        <f t="shared" ca="1" si="272"/>
        <v>7.9522275940421094</v>
      </c>
      <c r="H641" s="307">
        <f t="shared" ca="1" si="273"/>
        <v>-107.64057729015902</v>
      </c>
      <c r="I641" s="304">
        <f t="shared" ca="1" si="274"/>
        <v>107.93392331915922</v>
      </c>
      <c r="J641" s="306">
        <f t="shared" ca="1" si="275"/>
        <v>677.21007955475034</v>
      </c>
      <c r="K641" s="307">
        <f t="shared" ca="1" si="276"/>
        <v>-7.5361218916861681</v>
      </c>
      <c r="L641" s="304">
        <f t="shared" ca="1" si="261"/>
        <v>677.25200995177386</v>
      </c>
      <c r="M641" s="306">
        <f t="shared" ca="1" si="277"/>
        <v>-1.4970526931222079</v>
      </c>
      <c r="N641" s="304">
        <f t="shared" ca="1" si="278"/>
        <v>-85.774801024596115</v>
      </c>
      <c r="P641" s="310">
        <f t="shared" ca="1" si="279"/>
        <v>23</v>
      </c>
      <c r="Q641" s="304">
        <f t="shared" ca="1" si="280"/>
        <v>0</v>
      </c>
      <c r="R641" s="306">
        <f t="shared" ca="1" si="281"/>
        <v>0</v>
      </c>
      <c r="S641" s="307">
        <f t="shared" ca="1" si="282"/>
        <v>5.0810000000000022</v>
      </c>
      <c r="T641" s="304">
        <f t="shared" ca="1" si="262"/>
        <v>49.844610000000024</v>
      </c>
      <c r="U641" s="311">
        <f t="shared" ca="1" si="263"/>
        <v>0</v>
      </c>
      <c r="V641" s="306">
        <f t="shared" ca="1" si="264"/>
        <v>1.2259235229207968</v>
      </c>
      <c r="W641" s="304">
        <f t="shared" ca="1" si="265"/>
        <v>43.851327387113223</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1.152913180832682</v>
      </c>
      <c r="AH641" s="304">
        <f t="shared" ca="1" si="289"/>
        <v>-8.6304244252110252</v>
      </c>
    </row>
    <row r="642" spans="1:34" x14ac:dyDescent="0.2">
      <c r="A642" s="347">
        <f t="shared" ca="1" si="267"/>
        <v>1E-4</v>
      </c>
      <c r="B642" s="304">
        <f t="shared" ca="1" si="268"/>
        <v>30.52430000000011</v>
      </c>
      <c r="D642" s="306">
        <f t="shared" ca="1" si="269"/>
        <v>-0.63586421808866045</v>
      </c>
      <c r="E642" s="307">
        <f t="shared" ca="1" si="270"/>
        <v>-1.2030039471583329</v>
      </c>
      <c r="F642" s="304">
        <f t="shared" ca="1" si="271"/>
        <v>1.3607137100522035</v>
      </c>
      <c r="G642" s="306">
        <f t="shared" ca="1" si="272"/>
        <v>7.9521640076203006</v>
      </c>
      <c r="H642" s="307">
        <f t="shared" ca="1" si="273"/>
        <v>-107.64069759055373</v>
      </c>
      <c r="I642" s="304">
        <f t="shared" ca="1" si="274"/>
        <v>107.93403860777717</v>
      </c>
      <c r="J642" s="306">
        <f t="shared" ca="1" si="275"/>
        <v>677.21007955475034</v>
      </c>
      <c r="K642" s="307">
        <f t="shared" ca="1" si="276"/>
        <v>-7.5468859554302039</v>
      </c>
      <c r="L642" s="304">
        <f t="shared" ca="1" si="261"/>
        <v>677.25212981442553</v>
      </c>
      <c r="M642" s="306">
        <f t="shared" ca="1" si="277"/>
        <v>-1.4970533627622535</v>
      </c>
      <c r="N642" s="304">
        <f t="shared" ca="1" si="278"/>
        <v>-85.774839392144528</v>
      </c>
      <c r="P642" s="310">
        <f t="shared" ca="1" si="279"/>
        <v>23</v>
      </c>
      <c r="Q642" s="304">
        <f t="shared" ca="1" si="280"/>
        <v>0</v>
      </c>
      <c r="R642" s="306">
        <f t="shared" ca="1" si="281"/>
        <v>0</v>
      </c>
      <c r="S642" s="307">
        <f t="shared" ca="1" si="282"/>
        <v>5.0810000000000022</v>
      </c>
      <c r="T642" s="304">
        <f t="shared" ca="1" si="262"/>
        <v>49.844610000000024</v>
      </c>
      <c r="U642" s="311">
        <f t="shared" ca="1" si="263"/>
        <v>0</v>
      </c>
      <c r="V642" s="306">
        <f t="shared" ca="1" si="264"/>
        <v>1.2259248425135894</v>
      </c>
      <c r="W642" s="304">
        <f t="shared" ca="1" si="265"/>
        <v>43.851468267920851</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1.1528859374949256</v>
      </c>
      <c r="AH642" s="304">
        <f t="shared" ca="1" si="289"/>
        <v>-8.6304521525513103</v>
      </c>
    </row>
    <row r="643" spans="1:34" x14ac:dyDescent="0.2">
      <c r="A643" s="347">
        <f t="shared" ca="1" si="267"/>
        <v>1E-4</v>
      </c>
      <c r="B643" s="304">
        <f t="shared" ca="1" si="268"/>
        <v>30.52440000000011</v>
      </c>
      <c r="D643" s="306">
        <f t="shared" ca="1" si="269"/>
        <v>-0.63586049731664274</v>
      </c>
      <c r="E643" s="307">
        <f t="shared" ca="1" si="270"/>
        <v>-1.2029758697315955</v>
      </c>
      <c r="F643" s="304">
        <f t="shared" ca="1" si="271"/>
        <v>1.3606871481733989</v>
      </c>
      <c r="G643" s="306">
        <f t="shared" ca="1" si="272"/>
        <v>7.9521004215705693</v>
      </c>
      <c r="H643" s="307">
        <f t="shared" ca="1" si="273"/>
        <v>-107.6408178881407</v>
      </c>
      <c r="I643" s="304">
        <f t="shared" ca="1" si="274"/>
        <v>107.93415389367081</v>
      </c>
      <c r="J643" s="306">
        <f t="shared" ca="1" si="275"/>
        <v>677.21007955475034</v>
      </c>
      <c r="K643" s="307">
        <f t="shared" ca="1" si="276"/>
        <v>-7.5576500312041386</v>
      </c>
      <c r="L643" s="304">
        <f t="shared" ca="1" si="261"/>
        <v>677.25224984827139</v>
      </c>
      <c r="M643" s="306">
        <f t="shared" ca="1" si="277"/>
        <v>-1.4970540323955144</v>
      </c>
      <c r="N643" s="304">
        <f t="shared" ca="1" si="278"/>
        <v>-85.774877759304189</v>
      </c>
      <c r="P643" s="310">
        <f t="shared" ca="1" si="279"/>
        <v>23</v>
      </c>
      <c r="Q643" s="304">
        <f t="shared" ca="1" si="280"/>
        <v>0</v>
      </c>
      <c r="R643" s="306">
        <f t="shared" ca="1" si="281"/>
        <v>0</v>
      </c>
      <c r="S643" s="307">
        <f t="shared" ca="1" si="282"/>
        <v>5.0810000000000022</v>
      </c>
      <c r="T643" s="304">
        <f t="shared" ca="1" si="262"/>
        <v>49.844610000000024</v>
      </c>
      <c r="U643" s="311">
        <f t="shared" ca="1" si="263"/>
        <v>0</v>
      </c>
      <c r="V643" s="306">
        <f t="shared" ca="1" si="264"/>
        <v>1.2259261621092774</v>
      </c>
      <c r="W643" s="304">
        <f t="shared" ca="1" si="265"/>
        <v>43.851609146920126</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1.1528586945037862</v>
      </c>
      <c r="AH643" s="304">
        <f t="shared" ca="1" si="289"/>
        <v>-8.6304798795356881</v>
      </c>
    </row>
    <row r="644" spans="1:34" x14ac:dyDescent="0.2">
      <c r="A644" s="347">
        <f t="shared" ca="1" si="267"/>
        <v>1E-4</v>
      </c>
      <c r="B644" s="304">
        <f t="shared" ca="1" si="268"/>
        <v>30.52450000000011</v>
      </c>
      <c r="D644" s="306">
        <f t="shared" ca="1" si="269"/>
        <v>-0.63585677653948236</v>
      </c>
      <c r="E644" s="307">
        <f t="shared" ca="1" si="270"/>
        <v>-1.2029477926652348</v>
      </c>
      <c r="F644" s="304">
        <f t="shared" ca="1" si="271"/>
        <v>1.36066058668183</v>
      </c>
      <c r="G644" s="306">
        <f t="shared" ca="1" si="272"/>
        <v>7.9520368358929154</v>
      </c>
      <c r="H644" s="307">
        <f t="shared" ca="1" si="273"/>
        <v>-107.64093818291997</v>
      </c>
      <c r="I644" s="304">
        <f t="shared" ca="1" si="274"/>
        <v>107.93426917684019</v>
      </c>
      <c r="J644" s="306">
        <f t="shared" ca="1" si="275"/>
        <v>677.21007955475034</v>
      </c>
      <c r="K644" s="307">
        <f t="shared" ca="1" si="276"/>
        <v>-7.5684141190076915</v>
      </c>
      <c r="L644" s="304">
        <f t="shared" ref="L644:L707" ca="1" si="290">SQRT(pos_x^2+pos_z^2)</f>
        <v>677.25237005331189</v>
      </c>
      <c r="M644" s="306">
        <f t="shared" ca="1" si="277"/>
        <v>-1.4970547020219902</v>
      </c>
      <c r="N644" s="304">
        <f t="shared" ca="1" si="278"/>
        <v>-85.774916126075112</v>
      </c>
      <c r="P644" s="310">
        <f t="shared" ca="1" si="279"/>
        <v>23</v>
      </c>
      <c r="Q644" s="304">
        <f t="shared" ca="1" si="280"/>
        <v>0</v>
      </c>
      <c r="R644" s="306">
        <f t="shared" ca="1" si="281"/>
        <v>0</v>
      </c>
      <c r="S644" s="307">
        <f t="shared" ca="1" si="282"/>
        <v>5.0810000000000022</v>
      </c>
      <c r="T644" s="304">
        <f t="shared" ref="T644:T707" ca="1" si="291">m*g</f>
        <v>49.844610000000024</v>
      </c>
      <c r="U644" s="311">
        <f t="shared" ref="U644:U707" ca="1" si="292">IF(pos_xz&lt;L_rampe,Poids*COS(Beta),0)</f>
        <v>0</v>
      </c>
      <c r="V644" s="306">
        <f t="shared" ref="V644:V707" ca="1" si="293">Rho_moyen*(20000-Alt_rampe-pos_z)/(20000+Alt_rampe+pos_z)</f>
        <v>1.2259274817078611</v>
      </c>
      <c r="W644" s="304">
        <f t="shared" ref="W644:W707" ca="1" si="294">1/2*Rho*Sref*Cx*vit_xz^2</f>
        <v>43.851750024111055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1.1528314518592584</v>
      </c>
      <c r="AH644" s="304">
        <f t="shared" ca="1" si="289"/>
        <v>-8.6305076061641621</v>
      </c>
    </row>
    <row r="645" spans="1:34" x14ac:dyDescent="0.2">
      <c r="A645" s="347">
        <f t="shared" ref="A645:A708" ca="1" si="296">IF(B644+0.01&lt;=T_ini+ROUNDUP(Temps_fin_propu,0), 0.01, IF(K644&gt;0, 0.1, 0.0001))</f>
        <v>1E-4</v>
      </c>
      <c r="B645" s="304">
        <f t="shared" ref="B645:B708" ca="1" si="297">B644+pas</f>
        <v>30.52460000000011</v>
      </c>
      <c r="D645" s="306">
        <f t="shared" ref="D645:D708" ca="1" si="298">IF(AND(L644&lt;L_rampe,Poussee&lt;Poids*SIN(M644)),0,(-W644+Poussee)/m*COS(M644)-U644/m*SIN(M644))</f>
        <v>-0.63585305575718243</v>
      </c>
      <c r="E645" s="307">
        <f t="shared" ref="E645:E708" ca="1" si="299">IF(AND(L644&lt;L_rampe,Poussee&lt;Poids*SIN(M644)),0,(-W644+Poussee)/m*SIN(M644)+U644/m*COS(M644)-Poids/m)</f>
        <v>-1.2029197159592453</v>
      </c>
      <c r="F645" s="304">
        <f t="shared" ref="F645:F708" ca="1" si="300">SQRT(acc_x^2+acc_z^2)</f>
        <v>1.3606340255774945</v>
      </c>
      <c r="G645" s="306">
        <f t="shared" ref="G645:G708" ca="1" si="301">G644+acc_x*pas</f>
        <v>7.9519732505873399</v>
      </c>
      <c r="H645" s="307">
        <f t="shared" ref="H645:H708" ca="1" si="302">H644+acc_z*pas</f>
        <v>-107.64105847489157</v>
      </c>
      <c r="I645" s="304">
        <f t="shared" ref="I645:I708" ca="1" si="303">SQRT(vit_x^2+vit_z^2)</f>
        <v>107.93438445728535</v>
      </c>
      <c r="J645" s="306">
        <f t="shared" ref="J645:J708" ca="1" si="304">J644+0.5*(vit_x+G644)*pas*(K644&gt;=0)</f>
        <v>677.21007955475034</v>
      </c>
      <c r="K645" s="307">
        <f t="shared" ref="K645:K708" ca="1" si="305">K644+0.5*(vit_z+H644)*pas</f>
        <v>-7.5791782188405818</v>
      </c>
      <c r="L645" s="304">
        <f t="shared" ca="1" si="290"/>
        <v>677.25249042954738</v>
      </c>
      <c r="M645" s="306">
        <f t="shared" ref="M645:M708" ca="1" si="306">IF(AND(L644&gt;L_rampe,G645&gt;0),ATAN2(G645,H645),$M$4)</f>
        <v>-1.4970553716416812</v>
      </c>
      <c r="N645" s="304">
        <f t="shared" ref="N645:N708" ca="1" si="307">DEGREES(Beta)</f>
        <v>-85.774954492457283</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5.0810000000000022</v>
      </c>
      <c r="T645" s="304">
        <f t="shared" ca="1" si="291"/>
        <v>49.844610000000024</v>
      </c>
      <c r="U645" s="311">
        <f t="shared" ca="1" si="292"/>
        <v>0</v>
      </c>
      <c r="V645" s="306">
        <f t="shared" ca="1" si="293"/>
        <v>1.2259288013093406</v>
      </c>
      <c r="W645" s="304">
        <f t="shared" ca="1" si="294"/>
        <v>43.851890899493682</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1.152804209561344</v>
      </c>
      <c r="AH645" s="304">
        <f t="shared" ref="AH645:AH708" ca="1" si="318">IF(AND(L644&lt;L_rampe,Poussee&lt;Poids*SIN(M644)), g*SIN(M644), (-W644+Poussee)/m)</f>
        <v>-8.6305353324367324</v>
      </c>
    </row>
    <row r="646" spans="1:34" x14ac:dyDescent="0.2">
      <c r="A646" s="347">
        <f t="shared" ca="1" si="296"/>
        <v>1E-4</v>
      </c>
      <c r="B646" s="304">
        <f t="shared" ca="1" si="297"/>
        <v>30.524700000000109</v>
      </c>
      <c r="D646" s="306">
        <f t="shared" ca="1" si="298"/>
        <v>-0.63584933496974316</v>
      </c>
      <c r="E646" s="307">
        <f t="shared" ca="1" si="299"/>
        <v>-1.2028916396136236</v>
      </c>
      <c r="F646" s="304">
        <f t="shared" ca="1" si="300"/>
        <v>1.3606074648603896</v>
      </c>
      <c r="G646" s="306">
        <f t="shared" ca="1" si="301"/>
        <v>7.9519096656538428</v>
      </c>
      <c r="H646" s="307">
        <f t="shared" ca="1" si="302"/>
        <v>-107.64117876405552</v>
      </c>
      <c r="I646" s="304">
        <f t="shared" ca="1" si="303"/>
        <v>107.93449973500631</v>
      </c>
      <c r="J646" s="306">
        <f t="shared" ca="1" si="304"/>
        <v>677.21007955475034</v>
      </c>
      <c r="K646" s="307">
        <f t="shared" ca="1" si="305"/>
        <v>-7.5899423307025291</v>
      </c>
      <c r="L646" s="304">
        <f t="shared" ca="1" si="290"/>
        <v>677.25261097697853</v>
      </c>
      <c r="M646" s="306">
        <f t="shared" ca="1" si="306"/>
        <v>-1.4970560412545875</v>
      </c>
      <c r="N646" s="304">
        <f t="shared" ca="1" si="307"/>
        <v>-85.774992858450716</v>
      </c>
      <c r="P646" s="310">
        <f t="shared" ca="1" si="308"/>
        <v>23</v>
      </c>
      <c r="Q646" s="304">
        <f t="shared" ca="1" si="309"/>
        <v>0</v>
      </c>
      <c r="R646" s="306">
        <f t="shared" ca="1" si="310"/>
        <v>0</v>
      </c>
      <c r="S646" s="307">
        <f t="shared" ca="1" si="311"/>
        <v>5.0810000000000022</v>
      </c>
      <c r="T646" s="304">
        <f t="shared" ca="1" si="291"/>
        <v>49.844610000000024</v>
      </c>
      <c r="U646" s="311">
        <f t="shared" ca="1" si="292"/>
        <v>0</v>
      </c>
      <c r="V646" s="306">
        <f t="shared" ca="1" si="293"/>
        <v>1.2259301209137159</v>
      </c>
      <c r="W646" s="304">
        <f t="shared" ca="1" si="294"/>
        <v>43.852031773068006</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1.1527769676100341</v>
      </c>
      <c r="AH646" s="304">
        <f t="shared" ca="1" si="318"/>
        <v>-8.6305630583534079</v>
      </c>
    </row>
    <row r="647" spans="1:34" x14ac:dyDescent="0.2">
      <c r="A647" s="347">
        <f t="shared" ca="1" si="296"/>
        <v>1E-4</v>
      </c>
      <c r="B647" s="304">
        <f t="shared" ca="1" si="297"/>
        <v>30.524800000000109</v>
      </c>
      <c r="D647" s="306">
        <f t="shared" ca="1" si="298"/>
        <v>-0.63584561417716556</v>
      </c>
      <c r="E647" s="307">
        <f t="shared" ca="1" si="299"/>
        <v>-1.2028635636283678</v>
      </c>
      <c r="F647" s="304">
        <f t="shared" ca="1" si="300"/>
        <v>1.3605809045305146</v>
      </c>
      <c r="G647" s="306">
        <f t="shared" ca="1" si="301"/>
        <v>7.951846081092425</v>
      </c>
      <c r="H647" s="307">
        <f t="shared" ca="1" si="302"/>
        <v>-107.64129905041189</v>
      </c>
      <c r="I647" s="304">
        <f t="shared" ca="1" si="303"/>
        <v>107.93461501000311</v>
      </c>
      <c r="J647" s="306">
        <f t="shared" ca="1" si="304"/>
        <v>677.21007955475034</v>
      </c>
      <c r="K647" s="307">
        <f t="shared" ca="1" si="305"/>
        <v>-7.6007064545932526</v>
      </c>
      <c r="L647" s="304">
        <f t="shared" ca="1" si="290"/>
        <v>677.2527316956058</v>
      </c>
      <c r="M647" s="306">
        <f t="shared" ca="1" si="306"/>
        <v>-1.4970567108607091</v>
      </c>
      <c r="N647" s="304">
        <f t="shared" ca="1" si="307"/>
        <v>-85.775031224055425</v>
      </c>
      <c r="P647" s="310">
        <f t="shared" ca="1" si="308"/>
        <v>23</v>
      </c>
      <c r="Q647" s="304">
        <f t="shared" ca="1" si="309"/>
        <v>0</v>
      </c>
      <c r="R647" s="306">
        <f t="shared" ca="1" si="310"/>
        <v>0</v>
      </c>
      <c r="S647" s="307">
        <f t="shared" ca="1" si="311"/>
        <v>5.0810000000000022</v>
      </c>
      <c r="T647" s="304">
        <f t="shared" ca="1" si="291"/>
        <v>49.844610000000024</v>
      </c>
      <c r="U647" s="311">
        <f t="shared" ca="1" si="292"/>
        <v>0</v>
      </c>
      <c r="V647" s="306">
        <f t="shared" ca="1" si="293"/>
        <v>1.2259314405209867</v>
      </c>
      <c r="W647" s="304">
        <f t="shared" ca="1" si="294"/>
        <v>43.852172644834035</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1.1527497260053305</v>
      </c>
      <c r="AH647" s="304">
        <f t="shared" ca="1" si="318"/>
        <v>-8.6305907839141884</v>
      </c>
    </row>
    <row r="648" spans="1:34" x14ac:dyDescent="0.2">
      <c r="A648" s="347">
        <f t="shared" ca="1" si="296"/>
        <v>1E-4</v>
      </c>
      <c r="B648" s="304">
        <f t="shared" ca="1" si="297"/>
        <v>30.524900000000109</v>
      </c>
      <c r="D648" s="306">
        <f t="shared" ca="1" si="298"/>
        <v>-0.63584189337944907</v>
      </c>
      <c r="E648" s="307">
        <f t="shared" ca="1" si="299"/>
        <v>-1.2028354880034744</v>
      </c>
      <c r="F648" s="304">
        <f t="shared" ca="1" si="300"/>
        <v>1.3605543445878665</v>
      </c>
      <c r="G648" s="306">
        <f t="shared" ca="1" si="301"/>
        <v>7.9517824969030872</v>
      </c>
      <c r="H648" s="307">
        <f t="shared" ca="1" si="302"/>
        <v>-107.64141933396068</v>
      </c>
      <c r="I648" s="304">
        <f t="shared" ca="1" si="303"/>
        <v>107.93473028227578</v>
      </c>
      <c r="J648" s="306">
        <f t="shared" ca="1" si="304"/>
        <v>677.21007955475034</v>
      </c>
      <c r="K648" s="307">
        <f t="shared" ca="1" si="305"/>
        <v>-7.6114705905124715</v>
      </c>
      <c r="L648" s="304">
        <f t="shared" ca="1" si="290"/>
        <v>677.25285258542954</v>
      </c>
      <c r="M648" s="306">
        <f t="shared" ca="1" si="306"/>
        <v>-1.4970573804600464</v>
      </c>
      <c r="N648" s="304">
        <f t="shared" ca="1" si="307"/>
        <v>-85.775069589271411</v>
      </c>
      <c r="P648" s="310">
        <f t="shared" ca="1" si="308"/>
        <v>23</v>
      </c>
      <c r="Q648" s="304">
        <f t="shared" ca="1" si="309"/>
        <v>0</v>
      </c>
      <c r="R648" s="306">
        <f t="shared" ca="1" si="310"/>
        <v>0</v>
      </c>
      <c r="S648" s="307">
        <f t="shared" ca="1" si="311"/>
        <v>5.0810000000000022</v>
      </c>
      <c r="T648" s="304">
        <f t="shared" ca="1" si="291"/>
        <v>49.844610000000024</v>
      </c>
      <c r="U648" s="311">
        <f t="shared" ca="1" si="292"/>
        <v>0</v>
      </c>
      <c r="V648" s="306">
        <f t="shared" ca="1" si="293"/>
        <v>1.2259327601311532</v>
      </c>
      <c r="W648" s="304">
        <f t="shared" ca="1" si="294"/>
        <v>43.852313514791788</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1.1527224847472297</v>
      </c>
      <c r="AH648" s="304">
        <f t="shared" ca="1" si="318"/>
        <v>-8.6306185091190741</v>
      </c>
    </row>
    <row r="649" spans="1:34" x14ac:dyDescent="0.2">
      <c r="A649" s="347">
        <f t="shared" ca="1" si="296"/>
        <v>1E-4</v>
      </c>
      <c r="B649" s="304">
        <f t="shared" ca="1" si="297"/>
        <v>30.525000000000109</v>
      </c>
      <c r="D649" s="306">
        <f t="shared" ca="1" si="298"/>
        <v>-0.63583817257659381</v>
      </c>
      <c r="E649" s="307">
        <f t="shared" ca="1" si="299"/>
        <v>-1.2028074127389434</v>
      </c>
      <c r="F649" s="304">
        <f t="shared" ca="1" si="300"/>
        <v>1.3605277850324458</v>
      </c>
      <c r="G649" s="306">
        <f t="shared" ca="1" si="301"/>
        <v>7.9517189130858297</v>
      </c>
      <c r="H649" s="307">
        <f t="shared" ca="1" si="302"/>
        <v>-107.64153961470195</v>
      </c>
      <c r="I649" s="304">
        <f t="shared" ca="1" si="303"/>
        <v>107.93484555182435</v>
      </c>
      <c r="J649" s="306">
        <f t="shared" ca="1" si="304"/>
        <v>677.21007955475034</v>
      </c>
      <c r="K649" s="307">
        <f t="shared" ca="1" si="305"/>
        <v>-7.6222347384599045</v>
      </c>
      <c r="L649" s="304">
        <f t="shared" ca="1" si="290"/>
        <v>677.2529736464503</v>
      </c>
      <c r="M649" s="306">
        <f t="shared" ca="1" si="306"/>
        <v>-1.4970580500525992</v>
      </c>
      <c r="N649" s="304">
        <f t="shared" ca="1" si="307"/>
        <v>-85.775107954098686</v>
      </c>
      <c r="P649" s="310">
        <f t="shared" ca="1" si="308"/>
        <v>23</v>
      </c>
      <c r="Q649" s="304">
        <f t="shared" ca="1" si="309"/>
        <v>0</v>
      </c>
      <c r="R649" s="306">
        <f t="shared" ca="1" si="310"/>
        <v>0</v>
      </c>
      <c r="S649" s="307">
        <f t="shared" ca="1" si="311"/>
        <v>5.0810000000000022</v>
      </c>
      <c r="T649" s="304">
        <f t="shared" ca="1" si="291"/>
        <v>49.844610000000024</v>
      </c>
      <c r="U649" s="311">
        <f t="shared" ca="1" si="292"/>
        <v>0</v>
      </c>
      <c r="V649" s="306">
        <f t="shared" ca="1" si="293"/>
        <v>1.2259340797442153</v>
      </c>
      <c r="W649" s="304">
        <f t="shared" ca="1" si="294"/>
        <v>43.852454382941275</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1.1526952438357299</v>
      </c>
      <c r="AH649" s="304">
        <f t="shared" ca="1" si="318"/>
        <v>-8.6306462339680703</v>
      </c>
    </row>
    <row r="650" spans="1:34" x14ac:dyDescent="0.2">
      <c r="A650" s="347">
        <f t="shared" ca="1" si="296"/>
        <v>1E-4</v>
      </c>
      <c r="B650" s="304">
        <f t="shared" ca="1" si="297"/>
        <v>30.525100000000108</v>
      </c>
      <c r="D650" s="306">
        <f t="shared" ca="1" si="298"/>
        <v>-0.63583445176860276</v>
      </c>
      <c r="E650" s="307">
        <f t="shared" ca="1" si="299"/>
        <v>-1.2027793378347678</v>
      </c>
      <c r="F650" s="304">
        <f t="shared" ca="1" si="300"/>
        <v>1.3605012258642482</v>
      </c>
      <c r="G650" s="306">
        <f t="shared" ca="1" si="301"/>
        <v>7.9516553296406531</v>
      </c>
      <c r="H650" s="307">
        <f t="shared" ca="1" si="302"/>
        <v>-107.64165989263574</v>
      </c>
      <c r="I650" s="304">
        <f t="shared" ca="1" si="303"/>
        <v>107.93496081864888</v>
      </c>
      <c r="J650" s="306">
        <f t="shared" ca="1" si="304"/>
        <v>677.21007955475034</v>
      </c>
      <c r="K650" s="307">
        <f t="shared" ca="1" si="305"/>
        <v>-7.6329988984352717</v>
      </c>
      <c r="L650" s="304">
        <f t="shared" ca="1" si="290"/>
        <v>677.25309487866855</v>
      </c>
      <c r="M650" s="306">
        <f t="shared" ca="1" si="306"/>
        <v>-1.4970587196383676</v>
      </c>
      <c r="N650" s="304">
        <f t="shared" ca="1" si="307"/>
        <v>-85.775146318537239</v>
      </c>
      <c r="P650" s="310">
        <f t="shared" ca="1" si="308"/>
        <v>23</v>
      </c>
      <c r="Q650" s="304">
        <f t="shared" ca="1" si="309"/>
        <v>0</v>
      </c>
      <c r="R650" s="306">
        <f t="shared" ca="1" si="310"/>
        <v>0</v>
      </c>
      <c r="S650" s="307">
        <f t="shared" ca="1" si="311"/>
        <v>5.0810000000000022</v>
      </c>
      <c r="T650" s="304">
        <f t="shared" ca="1" si="291"/>
        <v>49.844610000000024</v>
      </c>
      <c r="U650" s="311">
        <f t="shared" ca="1" si="292"/>
        <v>0</v>
      </c>
      <c r="V650" s="306">
        <f t="shared" ca="1" si="293"/>
        <v>1.2259353993601729</v>
      </c>
      <c r="W650" s="304">
        <f t="shared" ca="1" si="294"/>
        <v>43.852595249282516</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1.1526680032708256</v>
      </c>
      <c r="AH650" s="304">
        <f t="shared" ca="1" si="318"/>
        <v>-8.6306739584611805</v>
      </c>
    </row>
    <row r="651" spans="1:34" x14ac:dyDescent="0.2">
      <c r="A651" s="347">
        <f t="shared" ca="1" si="296"/>
        <v>1E-4</v>
      </c>
      <c r="B651" s="304">
        <f t="shared" ca="1" si="297"/>
        <v>30.525200000000108</v>
      </c>
      <c r="D651" s="306">
        <f t="shared" ca="1" si="298"/>
        <v>-0.63583073095547549</v>
      </c>
      <c r="E651" s="307">
        <f t="shared" ca="1" si="299"/>
        <v>-1.2027512632909492</v>
      </c>
      <c r="F651" s="304">
        <f t="shared" ca="1" si="300"/>
        <v>1.360474667083275</v>
      </c>
      <c r="G651" s="306">
        <f t="shared" ca="1" si="301"/>
        <v>7.9515917465675576</v>
      </c>
      <c r="H651" s="307">
        <f t="shared" ca="1" si="302"/>
        <v>-107.64178016776208</v>
      </c>
      <c r="I651" s="304">
        <f t="shared" ca="1" si="303"/>
        <v>107.93507608274939</v>
      </c>
      <c r="J651" s="306">
        <f t="shared" ca="1" si="304"/>
        <v>677.21007955475034</v>
      </c>
      <c r="K651" s="307">
        <f t="shared" ca="1" si="305"/>
        <v>-7.6437630704382915</v>
      </c>
      <c r="L651" s="304">
        <f t="shared" ca="1" si="290"/>
        <v>677.25321628208474</v>
      </c>
      <c r="M651" s="306">
        <f t="shared" ca="1" si="306"/>
        <v>-1.4970593892173516</v>
      </c>
      <c r="N651" s="304">
        <f t="shared" ca="1" si="307"/>
        <v>-85.775184682587067</v>
      </c>
      <c r="P651" s="310">
        <f t="shared" ca="1" si="308"/>
        <v>23</v>
      </c>
      <c r="Q651" s="304">
        <f t="shared" ca="1" si="309"/>
        <v>0</v>
      </c>
      <c r="R651" s="306">
        <f t="shared" ca="1" si="310"/>
        <v>0</v>
      </c>
      <c r="S651" s="307">
        <f t="shared" ca="1" si="311"/>
        <v>5.0810000000000022</v>
      </c>
      <c r="T651" s="304">
        <f t="shared" ca="1" si="291"/>
        <v>49.844610000000024</v>
      </c>
      <c r="U651" s="311">
        <f t="shared" ca="1" si="292"/>
        <v>0</v>
      </c>
      <c r="V651" s="306">
        <f t="shared" ca="1" si="293"/>
        <v>1.2259367189790258</v>
      </c>
      <c r="W651" s="304">
        <f t="shared" ca="1" si="294"/>
        <v>43.852736113815531</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1.1526407630525171</v>
      </c>
      <c r="AH651" s="304">
        <f t="shared" ca="1" si="318"/>
        <v>-8.6307016825984046</v>
      </c>
    </row>
    <row r="652" spans="1:34" x14ac:dyDescent="0.2">
      <c r="A652" s="347">
        <f t="shared" ca="1" si="296"/>
        <v>1E-4</v>
      </c>
      <c r="B652" s="304">
        <f t="shared" ca="1" si="297"/>
        <v>30.525300000000108</v>
      </c>
      <c r="D652" s="306">
        <f t="shared" ca="1" si="298"/>
        <v>-0.63582701013721377</v>
      </c>
      <c r="E652" s="307">
        <f t="shared" ca="1" si="299"/>
        <v>-1.2027231891074806</v>
      </c>
      <c r="F652" s="304">
        <f t="shared" ca="1" si="300"/>
        <v>1.3604481086895217</v>
      </c>
      <c r="G652" s="306">
        <f t="shared" ca="1" si="301"/>
        <v>7.951528163866544</v>
      </c>
      <c r="H652" s="307">
        <f t="shared" ca="1" si="302"/>
        <v>-107.64190044008099</v>
      </c>
      <c r="I652" s="304">
        <f t="shared" ca="1" si="303"/>
        <v>107.9351913441259</v>
      </c>
      <c r="J652" s="306">
        <f t="shared" ca="1" si="304"/>
        <v>677.21007955475034</v>
      </c>
      <c r="K652" s="307">
        <f t="shared" ca="1" si="305"/>
        <v>-7.6545272544686833</v>
      </c>
      <c r="L652" s="304">
        <f t="shared" ca="1" si="290"/>
        <v>677.25333785669943</v>
      </c>
      <c r="M652" s="306">
        <f t="shared" ca="1" si="306"/>
        <v>-1.4970600587895517</v>
      </c>
      <c r="N652" s="304">
        <f t="shared" ca="1" si="307"/>
        <v>-85.775223046248215</v>
      </c>
      <c r="P652" s="310">
        <f t="shared" ca="1" si="308"/>
        <v>23</v>
      </c>
      <c r="Q652" s="304">
        <f t="shared" ca="1" si="309"/>
        <v>0</v>
      </c>
      <c r="R652" s="306">
        <f t="shared" ca="1" si="310"/>
        <v>0</v>
      </c>
      <c r="S652" s="307">
        <f t="shared" ca="1" si="311"/>
        <v>5.0810000000000022</v>
      </c>
      <c r="T652" s="304">
        <f t="shared" ca="1" si="291"/>
        <v>49.844610000000024</v>
      </c>
      <c r="U652" s="311">
        <f t="shared" ca="1" si="292"/>
        <v>0</v>
      </c>
      <c r="V652" s="306">
        <f t="shared" ca="1" si="293"/>
        <v>1.2259380386007741</v>
      </c>
      <c r="W652" s="304">
        <f t="shared" ca="1" si="294"/>
        <v>43.852876976540308</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1.152613523180797</v>
      </c>
      <c r="AH652" s="304">
        <f t="shared" ca="1" si="318"/>
        <v>-8.6307294063797499</v>
      </c>
    </row>
    <row r="653" spans="1:34" x14ac:dyDescent="0.2">
      <c r="A653" s="347">
        <f t="shared" ca="1" si="296"/>
        <v>1E-4</v>
      </c>
      <c r="B653" s="304">
        <f t="shared" ca="1" si="297"/>
        <v>30.525400000000108</v>
      </c>
      <c r="D653" s="306">
        <f t="shared" ca="1" si="298"/>
        <v>-0.63582328931381482</v>
      </c>
      <c r="E653" s="307">
        <f t="shared" ca="1" si="299"/>
        <v>-1.2026951152843637</v>
      </c>
      <c r="F653" s="304">
        <f t="shared" ca="1" si="300"/>
        <v>1.3604215506829889</v>
      </c>
      <c r="G653" s="306">
        <f t="shared" ca="1" si="301"/>
        <v>7.9514645815376124</v>
      </c>
      <c r="H653" s="307">
        <f t="shared" ca="1" si="302"/>
        <v>-107.64202070959252</v>
      </c>
      <c r="I653" s="304">
        <f t="shared" ca="1" si="303"/>
        <v>107.93530660277845</v>
      </c>
      <c r="J653" s="306">
        <f t="shared" ca="1" si="304"/>
        <v>677.21007955475034</v>
      </c>
      <c r="K653" s="307">
        <f t="shared" ca="1" si="305"/>
        <v>-7.6652914505261673</v>
      </c>
      <c r="L653" s="304">
        <f t="shared" ca="1" si="290"/>
        <v>677.25345960251309</v>
      </c>
      <c r="M653" s="306">
        <f t="shared" ca="1" si="306"/>
        <v>-1.4970607283549677</v>
      </c>
      <c r="N653" s="304">
        <f t="shared" ca="1" si="307"/>
        <v>-85.775261409520667</v>
      </c>
      <c r="P653" s="310">
        <f t="shared" ca="1" si="308"/>
        <v>23</v>
      </c>
      <c r="Q653" s="304">
        <f t="shared" ca="1" si="309"/>
        <v>0</v>
      </c>
      <c r="R653" s="306">
        <f t="shared" ca="1" si="310"/>
        <v>0</v>
      </c>
      <c r="S653" s="307">
        <f t="shared" ca="1" si="311"/>
        <v>5.0810000000000022</v>
      </c>
      <c r="T653" s="304">
        <f t="shared" ca="1" si="291"/>
        <v>49.844610000000024</v>
      </c>
      <c r="U653" s="311">
        <f t="shared" ca="1" si="292"/>
        <v>0</v>
      </c>
      <c r="V653" s="306">
        <f t="shared" ca="1" si="293"/>
        <v>1.2259393582254181</v>
      </c>
      <c r="W653" s="304">
        <f t="shared" ca="1" si="294"/>
        <v>43.853017837456875</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1.1525862836556726</v>
      </c>
      <c r="AH653" s="304">
        <f t="shared" ca="1" si="318"/>
        <v>-8.6307571298052128</v>
      </c>
    </row>
    <row r="654" spans="1:34" x14ac:dyDescent="0.2">
      <c r="A654" s="347">
        <f t="shared" ca="1" si="296"/>
        <v>1E-4</v>
      </c>
      <c r="B654" s="304">
        <f t="shared" ca="1" si="297"/>
        <v>30.525500000000108</v>
      </c>
      <c r="D654" s="306">
        <f t="shared" ca="1" si="298"/>
        <v>-0.63581956848528232</v>
      </c>
      <c r="E654" s="307">
        <f t="shared" ca="1" si="299"/>
        <v>-1.2026670418215932</v>
      </c>
      <c r="F654" s="304">
        <f t="shared" ca="1" si="300"/>
        <v>1.3603949930636736</v>
      </c>
      <c r="G654" s="306">
        <f t="shared" ca="1" si="301"/>
        <v>7.9514009995807635</v>
      </c>
      <c r="H654" s="307">
        <f t="shared" ca="1" si="302"/>
        <v>-107.6421409762967</v>
      </c>
      <c r="I654" s="304">
        <f t="shared" ca="1" si="303"/>
        <v>107.9354218587071</v>
      </c>
      <c r="J654" s="306">
        <f t="shared" ca="1" si="304"/>
        <v>677.21007955475034</v>
      </c>
      <c r="K654" s="307">
        <f t="shared" ca="1" si="305"/>
        <v>-7.676055658610462</v>
      </c>
      <c r="L654" s="304">
        <f t="shared" ca="1" si="290"/>
        <v>677.25358151952605</v>
      </c>
      <c r="M654" s="306">
        <f t="shared" ca="1" si="306"/>
        <v>-1.4970613979135996</v>
      </c>
      <c r="N654" s="304">
        <f t="shared" ca="1" si="307"/>
        <v>-85.775299772404409</v>
      </c>
      <c r="P654" s="310">
        <f t="shared" ca="1" si="308"/>
        <v>23</v>
      </c>
      <c r="Q654" s="304">
        <f t="shared" ca="1" si="309"/>
        <v>0</v>
      </c>
      <c r="R654" s="306">
        <f t="shared" ca="1" si="310"/>
        <v>0</v>
      </c>
      <c r="S654" s="307">
        <f t="shared" ca="1" si="311"/>
        <v>5.0810000000000022</v>
      </c>
      <c r="T654" s="304">
        <f t="shared" ca="1" si="291"/>
        <v>49.844610000000024</v>
      </c>
      <c r="U654" s="311">
        <f t="shared" ca="1" si="292"/>
        <v>0</v>
      </c>
      <c r="V654" s="306">
        <f t="shared" ca="1" si="293"/>
        <v>1.2259406778529576</v>
      </c>
      <c r="W654" s="304">
        <f t="shared" ca="1" si="294"/>
        <v>43.853158696565266</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1.1525590444771368</v>
      </c>
      <c r="AH654" s="304">
        <f t="shared" ca="1" si="318"/>
        <v>-8.6307848528747986</v>
      </c>
    </row>
    <row r="655" spans="1:34" x14ac:dyDescent="0.2">
      <c r="A655" s="347">
        <f t="shared" ca="1" si="296"/>
        <v>1E-4</v>
      </c>
      <c r="B655" s="304">
        <f t="shared" ca="1" si="297"/>
        <v>30.525600000000107</v>
      </c>
      <c r="D655" s="306">
        <f t="shared" ca="1" si="298"/>
        <v>-0.63581584765161814</v>
      </c>
      <c r="E655" s="307">
        <f t="shared" ca="1" si="299"/>
        <v>-1.2026389687191621</v>
      </c>
      <c r="F655" s="304">
        <f t="shared" ca="1" si="300"/>
        <v>1.3603684358315711</v>
      </c>
      <c r="G655" s="306">
        <f t="shared" ca="1" si="301"/>
        <v>7.9513374179959984</v>
      </c>
      <c r="H655" s="307">
        <f t="shared" ca="1" si="302"/>
        <v>-107.64226124019358</v>
      </c>
      <c r="I655" s="304">
        <f t="shared" ca="1" si="303"/>
        <v>107.93553711191187</v>
      </c>
      <c r="J655" s="306">
        <f t="shared" ca="1" si="304"/>
        <v>677.21007955475034</v>
      </c>
      <c r="K655" s="307">
        <f t="shared" ca="1" si="305"/>
        <v>-7.6868198787212867</v>
      </c>
      <c r="L655" s="304">
        <f t="shared" ca="1" si="290"/>
        <v>677.253703607739</v>
      </c>
      <c r="M655" s="306">
        <f t="shared" ca="1" si="306"/>
        <v>-1.4970620674654478</v>
      </c>
      <c r="N655" s="304">
        <f t="shared" ca="1" si="307"/>
        <v>-85.775338134899471</v>
      </c>
      <c r="P655" s="310">
        <f t="shared" ca="1" si="308"/>
        <v>23</v>
      </c>
      <c r="Q655" s="304">
        <f t="shared" ca="1" si="309"/>
        <v>0</v>
      </c>
      <c r="R655" s="306">
        <f t="shared" ca="1" si="310"/>
        <v>0</v>
      </c>
      <c r="S655" s="307">
        <f t="shared" ca="1" si="311"/>
        <v>5.0810000000000022</v>
      </c>
      <c r="T655" s="304">
        <f t="shared" ca="1" si="291"/>
        <v>49.844610000000024</v>
      </c>
      <c r="U655" s="311">
        <f t="shared" ca="1" si="292"/>
        <v>0</v>
      </c>
      <c r="V655" s="306">
        <f t="shared" ca="1" si="293"/>
        <v>1.2259419974833923</v>
      </c>
      <c r="W655" s="304">
        <f t="shared" ca="1" si="294"/>
        <v>43.853299553865476</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1.1525318056451788</v>
      </c>
      <c r="AH655" s="304">
        <f t="shared" ca="1" si="318"/>
        <v>-8.6308125755885161</v>
      </c>
    </row>
    <row r="656" spans="1:34" x14ac:dyDescent="0.2">
      <c r="A656" s="347">
        <f t="shared" ca="1" si="296"/>
        <v>1E-4</v>
      </c>
      <c r="B656" s="304">
        <f t="shared" ca="1" si="297"/>
        <v>30.525700000000107</v>
      </c>
      <c r="D656" s="306">
        <f t="shared" ca="1" si="298"/>
        <v>-0.63581212681281918</v>
      </c>
      <c r="E656" s="307">
        <f t="shared" ca="1" si="299"/>
        <v>-1.2026108959770756</v>
      </c>
      <c r="F656" s="304">
        <f t="shared" ca="1" si="300"/>
        <v>1.360341878986685</v>
      </c>
      <c r="G656" s="306">
        <f t="shared" ca="1" si="301"/>
        <v>7.9512738367833169</v>
      </c>
      <c r="H656" s="307">
        <f t="shared" ca="1" si="302"/>
        <v>-107.64238150128317</v>
      </c>
      <c r="I656" s="304">
        <f t="shared" ca="1" si="303"/>
        <v>107.93565236239277</v>
      </c>
      <c r="J656" s="306">
        <f t="shared" ca="1" si="304"/>
        <v>677.21007955475034</v>
      </c>
      <c r="K656" s="307">
        <f t="shared" ca="1" si="305"/>
        <v>-7.6975841108583607</v>
      </c>
      <c r="L656" s="304">
        <f t="shared" ca="1" si="290"/>
        <v>677.25382586715227</v>
      </c>
      <c r="M656" s="306">
        <f t="shared" ca="1" si="306"/>
        <v>-1.4970627370105121</v>
      </c>
      <c r="N656" s="304">
        <f t="shared" ca="1" si="307"/>
        <v>-85.775376497005851</v>
      </c>
      <c r="P656" s="310">
        <f t="shared" ca="1" si="308"/>
        <v>23</v>
      </c>
      <c r="Q656" s="304">
        <f t="shared" ca="1" si="309"/>
        <v>0</v>
      </c>
      <c r="R656" s="306">
        <f t="shared" ca="1" si="310"/>
        <v>0</v>
      </c>
      <c r="S656" s="307">
        <f t="shared" ca="1" si="311"/>
        <v>5.0810000000000022</v>
      </c>
      <c r="T656" s="304">
        <f t="shared" ca="1" si="291"/>
        <v>49.844610000000024</v>
      </c>
      <c r="U656" s="311">
        <f t="shared" ca="1" si="292"/>
        <v>0</v>
      </c>
      <c r="V656" s="306">
        <f t="shared" ca="1" si="293"/>
        <v>1.2259433171167227</v>
      </c>
      <c r="W656" s="304">
        <f t="shared" ca="1" si="294"/>
        <v>43.853440409357518</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1.1525045671598075</v>
      </c>
      <c r="AH656" s="304">
        <f t="shared" ca="1" si="318"/>
        <v>-8.6308402979463601</v>
      </c>
    </row>
    <row r="657" spans="1:34" x14ac:dyDescent="0.2">
      <c r="A657" s="347">
        <f t="shared" ca="1" si="296"/>
        <v>1E-4</v>
      </c>
      <c r="B657" s="304">
        <f t="shared" ca="1" si="297"/>
        <v>30.525800000000107</v>
      </c>
      <c r="D657" s="306">
        <f t="shared" ca="1" si="298"/>
        <v>-0.63580840596888932</v>
      </c>
      <c r="E657" s="307">
        <f t="shared" ca="1" si="299"/>
        <v>-1.2025828235953266</v>
      </c>
      <c r="F657" s="304">
        <f t="shared" ca="1" si="300"/>
        <v>1.3603153225290114</v>
      </c>
      <c r="G657" s="306">
        <f t="shared" ca="1" si="301"/>
        <v>7.95121025594272</v>
      </c>
      <c r="H657" s="307">
        <f t="shared" ca="1" si="302"/>
        <v>-107.64250175956553</v>
      </c>
      <c r="I657" s="304">
        <f t="shared" ca="1" si="303"/>
        <v>107.93576761014987</v>
      </c>
      <c r="J657" s="306">
        <f t="shared" ca="1" si="304"/>
        <v>677.21007955475034</v>
      </c>
      <c r="K657" s="307">
        <f t="shared" ca="1" si="305"/>
        <v>-7.7083483550214034</v>
      </c>
      <c r="L657" s="304">
        <f t="shared" ca="1" si="290"/>
        <v>677.25394829776633</v>
      </c>
      <c r="M657" s="306">
        <f t="shared" ca="1" si="306"/>
        <v>-1.4970634065487929</v>
      </c>
      <c r="N657" s="304">
        <f t="shared" ca="1" si="307"/>
        <v>-85.775414858723565</v>
      </c>
      <c r="P657" s="310">
        <f t="shared" ca="1" si="308"/>
        <v>23</v>
      </c>
      <c r="Q657" s="304">
        <f t="shared" ca="1" si="309"/>
        <v>0</v>
      </c>
      <c r="R657" s="306">
        <f t="shared" ca="1" si="310"/>
        <v>0</v>
      </c>
      <c r="S657" s="307">
        <f t="shared" ca="1" si="311"/>
        <v>5.0810000000000022</v>
      </c>
      <c r="T657" s="304">
        <f t="shared" ca="1" si="291"/>
        <v>49.844610000000024</v>
      </c>
      <c r="U657" s="311">
        <f t="shared" ca="1" si="292"/>
        <v>0</v>
      </c>
      <c r="V657" s="306">
        <f t="shared" ca="1" si="293"/>
        <v>1.2259446367529485</v>
      </c>
      <c r="W657" s="304">
        <f t="shared" ca="1" si="294"/>
        <v>43.853581263041406</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1.1524773290210142</v>
      </c>
      <c r="AH657" s="304">
        <f t="shared" ca="1" si="318"/>
        <v>-8.6308680199483359</v>
      </c>
    </row>
    <row r="658" spans="1:34" x14ac:dyDescent="0.2">
      <c r="A658" s="347">
        <f t="shared" ca="1" si="296"/>
        <v>1E-4</v>
      </c>
      <c r="B658" s="304">
        <f t="shared" ca="1" si="297"/>
        <v>30.525900000000107</v>
      </c>
      <c r="D658" s="306">
        <f t="shared" ca="1" si="298"/>
        <v>-0.63580468511982613</v>
      </c>
      <c r="E658" s="307">
        <f t="shared" ca="1" si="299"/>
        <v>-1.2025547515739117</v>
      </c>
      <c r="F658" s="304">
        <f t="shared" ca="1" si="300"/>
        <v>1.3602887664585464</v>
      </c>
      <c r="G658" s="306">
        <f t="shared" ca="1" si="301"/>
        <v>7.9511466754742077</v>
      </c>
      <c r="H658" s="307">
        <f t="shared" ca="1" si="302"/>
        <v>-107.64262201504069</v>
      </c>
      <c r="I658" s="304">
        <f t="shared" ca="1" si="303"/>
        <v>107.93588285518318</v>
      </c>
      <c r="J658" s="306">
        <f t="shared" ca="1" si="304"/>
        <v>677.21007955475034</v>
      </c>
      <c r="K658" s="307">
        <f t="shared" ca="1" si="305"/>
        <v>-7.719112611210134</v>
      </c>
      <c r="L658" s="304">
        <f t="shared" ca="1" si="290"/>
        <v>677.25407089958185</v>
      </c>
      <c r="M658" s="306">
        <f t="shared" ca="1" si="306"/>
        <v>-1.4970640760802898</v>
      </c>
      <c r="N658" s="304">
        <f t="shared" ca="1" si="307"/>
        <v>-85.775453220052583</v>
      </c>
      <c r="P658" s="310">
        <f t="shared" ca="1" si="308"/>
        <v>23</v>
      </c>
      <c r="Q658" s="304">
        <f t="shared" ca="1" si="309"/>
        <v>0</v>
      </c>
      <c r="R658" s="306">
        <f t="shared" ca="1" si="310"/>
        <v>0</v>
      </c>
      <c r="S658" s="307">
        <f t="shared" ca="1" si="311"/>
        <v>5.0810000000000022</v>
      </c>
      <c r="T658" s="304">
        <f t="shared" ca="1" si="291"/>
        <v>49.844610000000024</v>
      </c>
      <c r="U658" s="311">
        <f t="shared" ca="1" si="292"/>
        <v>0</v>
      </c>
      <c r="V658" s="306">
        <f t="shared" ca="1" si="293"/>
        <v>1.2259459563920689</v>
      </c>
      <c r="W658" s="304">
        <f t="shared" ca="1" si="294"/>
        <v>43.85372211491714</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1.1524500912287987</v>
      </c>
      <c r="AH658" s="304">
        <f t="shared" ca="1" si="318"/>
        <v>-8.6308957415944469</v>
      </c>
    </row>
    <row r="659" spans="1:34" x14ac:dyDescent="0.2">
      <c r="A659" s="347">
        <f t="shared" ca="1" si="296"/>
        <v>1E-4</v>
      </c>
      <c r="B659" s="304">
        <f t="shared" ca="1" si="297"/>
        <v>30.526000000000106</v>
      </c>
      <c r="D659" s="306">
        <f t="shared" ca="1" si="298"/>
        <v>-0.6358009642656347</v>
      </c>
      <c r="E659" s="307">
        <f t="shared" ca="1" si="299"/>
        <v>-1.202526679912836</v>
      </c>
      <c r="F659" s="304">
        <f t="shared" ca="1" si="300"/>
        <v>1.3602622107752973</v>
      </c>
      <c r="G659" s="306">
        <f t="shared" ca="1" si="301"/>
        <v>7.9510830953777809</v>
      </c>
      <c r="H659" s="307">
        <f t="shared" ca="1" si="302"/>
        <v>-107.64274226770868</v>
      </c>
      <c r="I659" s="304">
        <f t="shared" ca="1" si="303"/>
        <v>107.93599809749276</v>
      </c>
      <c r="J659" s="306">
        <f t="shared" ca="1" si="304"/>
        <v>677.21007955475034</v>
      </c>
      <c r="K659" s="307">
        <f t="shared" ca="1" si="305"/>
        <v>-7.7298768794242712</v>
      </c>
      <c r="L659" s="304">
        <f t="shared" ca="1" si="290"/>
        <v>677.25419367259906</v>
      </c>
      <c r="M659" s="306">
        <f t="shared" ca="1" si="306"/>
        <v>-1.4970647456050035</v>
      </c>
      <c r="N659" s="304">
        <f t="shared" ca="1" si="307"/>
        <v>-85.775491580992963</v>
      </c>
      <c r="P659" s="310">
        <f t="shared" ca="1" si="308"/>
        <v>23</v>
      </c>
      <c r="Q659" s="304">
        <f t="shared" ca="1" si="309"/>
        <v>0</v>
      </c>
      <c r="R659" s="306">
        <f t="shared" ca="1" si="310"/>
        <v>0</v>
      </c>
      <c r="S659" s="307">
        <f t="shared" ca="1" si="311"/>
        <v>5.0810000000000022</v>
      </c>
      <c r="T659" s="304">
        <f t="shared" ca="1" si="291"/>
        <v>49.844610000000024</v>
      </c>
      <c r="U659" s="311">
        <f t="shared" ca="1" si="292"/>
        <v>0</v>
      </c>
      <c r="V659" s="306">
        <f t="shared" ca="1" si="293"/>
        <v>1.2259472760340853</v>
      </c>
      <c r="W659" s="304">
        <f t="shared" ca="1" si="294"/>
        <v>43.853862964984785</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1.1524228537831593</v>
      </c>
      <c r="AH659" s="304">
        <f t="shared" ca="1" si="318"/>
        <v>-8.6309234628846916</v>
      </c>
    </row>
    <row r="660" spans="1:34" x14ac:dyDescent="0.2">
      <c r="A660" s="347">
        <f t="shared" ca="1" si="296"/>
        <v>1E-4</v>
      </c>
      <c r="B660" s="304">
        <f t="shared" ca="1" si="297"/>
        <v>30.526100000000106</v>
      </c>
      <c r="D660" s="306">
        <f t="shared" ca="1" si="298"/>
        <v>-0.6357972434063115</v>
      </c>
      <c r="E660" s="307">
        <f t="shared" ca="1" si="299"/>
        <v>-1.2024986086120801</v>
      </c>
      <c r="F660" s="304">
        <f t="shared" ca="1" si="300"/>
        <v>1.3602356554792459</v>
      </c>
      <c r="G660" s="306">
        <f t="shared" ca="1" si="301"/>
        <v>7.9510195156534405</v>
      </c>
      <c r="H660" s="307">
        <f t="shared" ca="1" si="302"/>
        <v>-107.64286251756954</v>
      </c>
      <c r="I660" s="304">
        <f t="shared" ca="1" si="303"/>
        <v>107.93611333707862</v>
      </c>
      <c r="J660" s="306">
        <f t="shared" ca="1" si="304"/>
        <v>677.21007955475034</v>
      </c>
      <c r="K660" s="307">
        <f t="shared" ca="1" si="305"/>
        <v>-7.7406411596635349</v>
      </c>
      <c r="L660" s="304">
        <f t="shared" ca="1" si="290"/>
        <v>677.25431661681864</v>
      </c>
      <c r="M660" s="306">
        <f t="shared" ca="1" si="306"/>
        <v>-1.4970654151229337</v>
      </c>
      <c r="N660" s="304">
        <f t="shared" ca="1" si="307"/>
        <v>-85.775529941544661</v>
      </c>
      <c r="P660" s="310">
        <f t="shared" ca="1" si="308"/>
        <v>23</v>
      </c>
      <c r="Q660" s="304">
        <f t="shared" ca="1" si="309"/>
        <v>0</v>
      </c>
      <c r="R660" s="306">
        <f t="shared" ca="1" si="310"/>
        <v>0</v>
      </c>
      <c r="S660" s="307">
        <f t="shared" ca="1" si="311"/>
        <v>5.0810000000000022</v>
      </c>
      <c r="T660" s="304">
        <f t="shared" ca="1" si="291"/>
        <v>49.844610000000024</v>
      </c>
      <c r="U660" s="311">
        <f t="shared" ca="1" si="292"/>
        <v>0</v>
      </c>
      <c r="V660" s="306">
        <f t="shared" ca="1" si="293"/>
        <v>1.2259485956789966</v>
      </c>
      <c r="W660" s="304">
        <f t="shared" ca="1" si="294"/>
        <v>43.854003813244304</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1.152395616684089</v>
      </c>
      <c r="AH660" s="304">
        <f t="shared" ca="1" si="318"/>
        <v>-8.630951183819084</v>
      </c>
    </row>
    <row r="661" spans="1:34" x14ac:dyDescent="0.2">
      <c r="A661" s="347">
        <f t="shared" ca="1" si="296"/>
        <v>1E-4</v>
      </c>
      <c r="B661" s="304">
        <f t="shared" ca="1" si="297"/>
        <v>30.526200000000106</v>
      </c>
      <c r="D661" s="306">
        <f t="shared" ca="1" si="298"/>
        <v>-0.63579352254185895</v>
      </c>
      <c r="E661" s="307">
        <f t="shared" ca="1" si="299"/>
        <v>-1.2024705376716565</v>
      </c>
      <c r="F661" s="304">
        <f t="shared" ca="1" si="300"/>
        <v>1.3602091005704042</v>
      </c>
      <c r="G661" s="306">
        <f t="shared" ca="1" si="301"/>
        <v>7.9509559363011864</v>
      </c>
      <c r="H661" s="307">
        <f t="shared" ca="1" si="302"/>
        <v>-107.64298276462331</v>
      </c>
      <c r="I661" s="304">
        <f t="shared" ca="1" si="303"/>
        <v>107.93622857394081</v>
      </c>
      <c r="J661" s="306">
        <f t="shared" ca="1" si="304"/>
        <v>677.21007955475034</v>
      </c>
      <c r="K661" s="307">
        <f t="shared" ca="1" si="305"/>
        <v>-7.7514054519276447</v>
      </c>
      <c r="L661" s="304">
        <f t="shared" ca="1" si="290"/>
        <v>677.25443973224083</v>
      </c>
      <c r="M661" s="306">
        <f t="shared" ca="1" si="306"/>
        <v>-1.4970660846340804</v>
      </c>
      <c r="N661" s="304">
        <f t="shared" ca="1" si="307"/>
        <v>-85.775568301707708</v>
      </c>
      <c r="P661" s="310">
        <f t="shared" ca="1" si="308"/>
        <v>23</v>
      </c>
      <c r="Q661" s="304">
        <f t="shared" ca="1" si="309"/>
        <v>0</v>
      </c>
      <c r="R661" s="306">
        <f t="shared" ca="1" si="310"/>
        <v>0</v>
      </c>
      <c r="S661" s="307">
        <f t="shared" ca="1" si="311"/>
        <v>5.0810000000000022</v>
      </c>
      <c r="T661" s="304">
        <f t="shared" ca="1" si="291"/>
        <v>49.844610000000024</v>
      </c>
      <c r="U661" s="311">
        <f t="shared" ca="1" si="292"/>
        <v>0</v>
      </c>
      <c r="V661" s="306">
        <f t="shared" ca="1" si="293"/>
        <v>1.2259499153268032</v>
      </c>
      <c r="W661" s="304">
        <f t="shared" ca="1" si="294"/>
        <v>43.85414465969572</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1.1523683799315894</v>
      </c>
      <c r="AH661" s="304">
        <f t="shared" ca="1" si="318"/>
        <v>-8.6309789043976153</v>
      </c>
    </row>
    <row r="662" spans="1:34" x14ac:dyDescent="0.2">
      <c r="A662" s="347">
        <f t="shared" ca="1" si="296"/>
        <v>1E-4</v>
      </c>
      <c r="B662" s="304">
        <f t="shared" ca="1" si="297"/>
        <v>30.526300000000106</v>
      </c>
      <c r="D662" s="306">
        <f t="shared" ca="1" si="298"/>
        <v>-0.63578980167227894</v>
      </c>
      <c r="E662" s="307">
        <f t="shared" ca="1" si="299"/>
        <v>-1.2024424670915579</v>
      </c>
      <c r="F662" s="304">
        <f t="shared" ca="1" si="300"/>
        <v>1.3601825460487678</v>
      </c>
      <c r="G662" s="306">
        <f t="shared" ca="1" si="301"/>
        <v>7.9508923573210195</v>
      </c>
      <c r="H662" s="307">
        <f t="shared" ca="1" si="302"/>
        <v>-107.64310300887003</v>
      </c>
      <c r="I662" s="304">
        <f t="shared" ca="1" si="303"/>
        <v>107.93634380807934</v>
      </c>
      <c r="J662" s="306">
        <f t="shared" ca="1" si="304"/>
        <v>677.21007955475034</v>
      </c>
      <c r="K662" s="307">
        <f t="shared" ca="1" si="305"/>
        <v>-7.762169756216319</v>
      </c>
      <c r="L662" s="304">
        <f t="shared" ca="1" si="290"/>
        <v>677.25456301886629</v>
      </c>
      <c r="M662" s="306">
        <f t="shared" ca="1" si="306"/>
        <v>-1.4970667541384441</v>
      </c>
      <c r="N662" s="304">
        <f t="shared" ca="1" si="307"/>
        <v>-85.775606661482115</v>
      </c>
      <c r="P662" s="310">
        <f t="shared" ca="1" si="308"/>
        <v>23</v>
      </c>
      <c r="Q662" s="304">
        <f t="shared" ca="1" si="309"/>
        <v>0</v>
      </c>
      <c r="R662" s="306">
        <f t="shared" ca="1" si="310"/>
        <v>0</v>
      </c>
      <c r="S662" s="307">
        <f t="shared" ca="1" si="311"/>
        <v>5.0810000000000022</v>
      </c>
      <c r="T662" s="304">
        <f t="shared" ca="1" si="291"/>
        <v>49.844610000000024</v>
      </c>
      <c r="U662" s="311">
        <f t="shared" ca="1" si="292"/>
        <v>0</v>
      </c>
      <c r="V662" s="306">
        <f t="shared" ca="1" si="293"/>
        <v>1.2259512349775052</v>
      </c>
      <c r="W662" s="304">
        <f t="shared" ca="1" si="294"/>
        <v>43.854285504339053</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1.1523411435256588</v>
      </c>
      <c r="AH662" s="304">
        <f t="shared" ca="1" si="318"/>
        <v>-8.6310066246202908</v>
      </c>
    </row>
    <row r="663" spans="1:34" x14ac:dyDescent="0.2">
      <c r="A663" s="347">
        <f t="shared" ca="1" si="296"/>
        <v>1E-4</v>
      </c>
      <c r="B663" s="304">
        <f t="shared" ca="1" si="297"/>
        <v>30.526400000000105</v>
      </c>
      <c r="D663" s="306">
        <f t="shared" ca="1" si="298"/>
        <v>-0.63578608079756938</v>
      </c>
      <c r="E663" s="307">
        <f t="shared" ca="1" si="299"/>
        <v>-1.2024143968717809</v>
      </c>
      <c r="F663" s="304">
        <f t="shared" ca="1" si="300"/>
        <v>1.3601559919143327</v>
      </c>
      <c r="G663" s="306">
        <f t="shared" ca="1" si="301"/>
        <v>7.9508287787129399</v>
      </c>
      <c r="H663" s="307">
        <f t="shared" ca="1" si="302"/>
        <v>-107.64322325030972</v>
      </c>
      <c r="I663" s="304">
        <f t="shared" ca="1" si="303"/>
        <v>107.9364590394943</v>
      </c>
      <c r="J663" s="306">
        <f t="shared" ca="1" si="304"/>
        <v>677.21007955475034</v>
      </c>
      <c r="K663" s="307">
        <f t="shared" ca="1" si="305"/>
        <v>-7.7729340725292779</v>
      </c>
      <c r="L663" s="304">
        <f t="shared" ca="1" si="290"/>
        <v>677.2546864766955</v>
      </c>
      <c r="M663" s="306">
        <f t="shared" ca="1" si="306"/>
        <v>-1.4970674236360246</v>
      </c>
      <c r="N663" s="304">
        <f t="shared" ca="1" si="307"/>
        <v>-85.77564502086787</v>
      </c>
      <c r="P663" s="310">
        <f t="shared" ca="1" si="308"/>
        <v>23</v>
      </c>
      <c r="Q663" s="304">
        <f t="shared" ca="1" si="309"/>
        <v>0</v>
      </c>
      <c r="R663" s="306">
        <f t="shared" ca="1" si="310"/>
        <v>0</v>
      </c>
      <c r="S663" s="307">
        <f t="shared" ca="1" si="311"/>
        <v>5.0810000000000022</v>
      </c>
      <c r="T663" s="304">
        <f t="shared" ca="1" si="291"/>
        <v>49.844610000000024</v>
      </c>
      <c r="U663" s="311">
        <f t="shared" ca="1" si="292"/>
        <v>0</v>
      </c>
      <c r="V663" s="306">
        <f t="shared" ca="1" si="293"/>
        <v>1.2259525546311025</v>
      </c>
      <c r="W663" s="304">
        <f t="shared" ca="1" si="294"/>
        <v>43.854426347174346</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1.1523139074662918</v>
      </c>
      <c r="AH663" s="304">
        <f t="shared" ca="1" si="318"/>
        <v>-8.6310343444871158</v>
      </c>
    </row>
    <row r="664" spans="1:34" x14ac:dyDescent="0.2">
      <c r="A664" s="347">
        <f t="shared" ca="1" si="296"/>
        <v>1E-4</v>
      </c>
      <c r="B664" s="304">
        <f t="shared" ca="1" si="297"/>
        <v>30.526500000000105</v>
      </c>
      <c r="D664" s="306">
        <f t="shared" ca="1" si="298"/>
        <v>-0.63578235991773369</v>
      </c>
      <c r="E664" s="307">
        <f t="shared" ca="1" si="299"/>
        <v>-1.2023863270123183</v>
      </c>
      <c r="F664" s="304">
        <f t="shared" ca="1" si="300"/>
        <v>1.3601294381670945</v>
      </c>
      <c r="G664" s="306">
        <f t="shared" ca="1" si="301"/>
        <v>7.9507652004769485</v>
      </c>
      <c r="H664" s="307">
        <f t="shared" ca="1" si="302"/>
        <v>-107.64334348894242</v>
      </c>
      <c r="I664" s="304">
        <f t="shared" ca="1" si="303"/>
        <v>107.93657426818567</v>
      </c>
      <c r="J664" s="306">
        <f t="shared" ca="1" si="304"/>
        <v>677.21007955475034</v>
      </c>
      <c r="K664" s="307">
        <f t="shared" ca="1" si="305"/>
        <v>-7.7836984008662409</v>
      </c>
      <c r="L664" s="304">
        <f t="shared" ca="1" si="290"/>
        <v>677.25481010572889</v>
      </c>
      <c r="M664" s="306">
        <f t="shared" ca="1" si="306"/>
        <v>-1.4970680931268219</v>
      </c>
      <c r="N664" s="304">
        <f t="shared" ca="1" si="307"/>
        <v>-85.775683379864986</v>
      </c>
      <c r="P664" s="310">
        <f t="shared" ca="1" si="308"/>
        <v>23</v>
      </c>
      <c r="Q664" s="304">
        <f t="shared" ca="1" si="309"/>
        <v>0</v>
      </c>
      <c r="R664" s="306">
        <f t="shared" ca="1" si="310"/>
        <v>0</v>
      </c>
      <c r="S664" s="307">
        <f t="shared" ca="1" si="311"/>
        <v>5.0810000000000022</v>
      </c>
      <c r="T664" s="304">
        <f t="shared" ca="1" si="291"/>
        <v>49.844610000000024</v>
      </c>
      <c r="U664" s="311">
        <f t="shared" ca="1" si="292"/>
        <v>0</v>
      </c>
      <c r="V664" s="306">
        <f t="shared" ca="1" si="293"/>
        <v>1.2259538742875944</v>
      </c>
      <c r="W664" s="304">
        <f t="shared" ca="1" si="294"/>
        <v>43.85456718820155</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1.1522866717534814</v>
      </c>
      <c r="AH664" s="304">
        <f t="shared" ca="1" si="318"/>
        <v>-8.6310620639980957</v>
      </c>
    </row>
    <row r="665" spans="1:34" x14ac:dyDescent="0.2">
      <c r="A665" s="347">
        <f t="shared" ca="1" si="296"/>
        <v>1E-4</v>
      </c>
      <c r="B665" s="304">
        <f t="shared" ca="1" si="297"/>
        <v>30.526600000000105</v>
      </c>
      <c r="D665" s="306">
        <f t="shared" ca="1" si="298"/>
        <v>-0.63577863903277265</v>
      </c>
      <c r="E665" s="307">
        <f t="shared" ca="1" si="299"/>
        <v>-1.2023582575131773</v>
      </c>
      <c r="F665" s="304">
        <f t="shared" ca="1" si="300"/>
        <v>1.3601028848070607</v>
      </c>
      <c r="G665" s="306">
        <f t="shared" ca="1" si="301"/>
        <v>7.9507016226130451</v>
      </c>
      <c r="H665" s="307">
        <f t="shared" ca="1" si="302"/>
        <v>-107.64346372476817</v>
      </c>
      <c r="I665" s="304">
        <f t="shared" ca="1" si="303"/>
        <v>107.93668949415348</v>
      </c>
      <c r="J665" s="306">
        <f t="shared" ca="1" si="304"/>
        <v>677.21007955475034</v>
      </c>
      <c r="K665" s="307">
        <f t="shared" ca="1" si="305"/>
        <v>-7.7944627412269263</v>
      </c>
      <c r="L665" s="304">
        <f t="shared" ca="1" si="290"/>
        <v>677.25493390596694</v>
      </c>
      <c r="M665" s="306">
        <f t="shared" ca="1" si="306"/>
        <v>-1.4970687626108365</v>
      </c>
      <c r="N665" s="304">
        <f t="shared" ca="1" si="307"/>
        <v>-85.775721738473479</v>
      </c>
      <c r="P665" s="310">
        <f t="shared" ca="1" si="308"/>
        <v>23</v>
      </c>
      <c r="Q665" s="304">
        <f t="shared" ca="1" si="309"/>
        <v>0</v>
      </c>
      <c r="R665" s="306">
        <f t="shared" ca="1" si="310"/>
        <v>0</v>
      </c>
      <c r="S665" s="307">
        <f t="shared" ca="1" si="311"/>
        <v>5.0810000000000022</v>
      </c>
      <c r="T665" s="304">
        <f t="shared" ca="1" si="291"/>
        <v>49.844610000000024</v>
      </c>
      <c r="U665" s="311">
        <f t="shared" ca="1" si="292"/>
        <v>0</v>
      </c>
      <c r="V665" s="306">
        <f t="shared" ca="1" si="293"/>
        <v>1.2259551939469817</v>
      </c>
      <c r="W665" s="304">
        <f t="shared" ca="1" si="294"/>
        <v>43.85470802742072</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1.1522594363872365</v>
      </c>
      <c r="AH665" s="304">
        <f t="shared" ca="1" si="318"/>
        <v>-8.6310897831532234</v>
      </c>
    </row>
    <row r="666" spans="1:34" x14ac:dyDescent="0.2">
      <c r="A666" s="347">
        <f t="shared" ca="1" si="296"/>
        <v>1E-4</v>
      </c>
      <c r="B666" s="304">
        <f t="shared" ca="1" si="297"/>
        <v>30.526700000000105</v>
      </c>
      <c r="D666" s="306">
        <f t="shared" ca="1" si="298"/>
        <v>-0.63577491814268261</v>
      </c>
      <c r="E666" s="307">
        <f t="shared" ca="1" si="299"/>
        <v>-1.2023301883743489</v>
      </c>
      <c r="F666" s="304">
        <f t="shared" ca="1" si="300"/>
        <v>1.3600763318342217</v>
      </c>
      <c r="G666" s="306">
        <f t="shared" ca="1" si="301"/>
        <v>7.9506380451212308</v>
      </c>
      <c r="H666" s="307">
        <f t="shared" ca="1" si="302"/>
        <v>-107.643583957787</v>
      </c>
      <c r="I666" s="304">
        <f t="shared" ca="1" si="303"/>
        <v>107.93680471739781</v>
      </c>
      <c r="J666" s="306">
        <f t="shared" ca="1" si="304"/>
        <v>677.21007955475034</v>
      </c>
      <c r="K666" s="307">
        <f t="shared" ca="1" si="305"/>
        <v>-7.8052270936110544</v>
      </c>
      <c r="L666" s="304">
        <f t="shared" ca="1" si="290"/>
        <v>677.25505787741008</v>
      </c>
      <c r="M666" s="306">
        <f t="shared" ca="1" si="306"/>
        <v>-1.497069432088068</v>
      </c>
      <c r="N666" s="304">
        <f t="shared" ca="1" si="307"/>
        <v>-85.775760096693318</v>
      </c>
      <c r="P666" s="310">
        <f t="shared" ca="1" si="308"/>
        <v>23</v>
      </c>
      <c r="Q666" s="304">
        <f t="shared" ca="1" si="309"/>
        <v>0</v>
      </c>
      <c r="R666" s="306">
        <f t="shared" ca="1" si="310"/>
        <v>0</v>
      </c>
      <c r="S666" s="307">
        <f t="shared" ca="1" si="311"/>
        <v>5.0810000000000022</v>
      </c>
      <c r="T666" s="304">
        <f t="shared" ca="1" si="291"/>
        <v>49.844610000000024</v>
      </c>
      <c r="U666" s="311">
        <f t="shared" ca="1" si="292"/>
        <v>0</v>
      </c>
      <c r="V666" s="306">
        <f t="shared" ca="1" si="293"/>
        <v>1.2259565136092641</v>
      </c>
      <c r="W666" s="304">
        <f t="shared" ca="1" si="294"/>
        <v>43.854848864831851</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1.1522322013675499</v>
      </c>
      <c r="AH666" s="304">
        <f t="shared" ca="1" si="318"/>
        <v>-8.6311175019525095</v>
      </c>
    </row>
    <row r="667" spans="1:34" x14ac:dyDescent="0.2">
      <c r="A667" s="347">
        <f t="shared" ca="1" si="296"/>
        <v>1E-4</v>
      </c>
      <c r="B667" s="304">
        <f t="shared" ca="1" si="297"/>
        <v>30.526800000000105</v>
      </c>
      <c r="D667" s="306">
        <f t="shared" ca="1" si="298"/>
        <v>-0.63577119724747044</v>
      </c>
      <c r="E667" s="307">
        <f t="shared" ca="1" si="299"/>
        <v>-1.2023021195958314</v>
      </c>
      <c r="F667" s="304">
        <f t="shared" ca="1" si="300"/>
        <v>1.3600497792485799</v>
      </c>
      <c r="G667" s="306">
        <f t="shared" ca="1" si="301"/>
        <v>7.9505744680015065</v>
      </c>
      <c r="H667" s="307">
        <f t="shared" ca="1" si="302"/>
        <v>-107.64370418799896</v>
      </c>
      <c r="I667" s="304">
        <f t="shared" ca="1" si="303"/>
        <v>107.93691993791866</v>
      </c>
      <c r="J667" s="306">
        <f t="shared" ca="1" si="304"/>
        <v>677.21007955475034</v>
      </c>
      <c r="K667" s="307">
        <f t="shared" ca="1" si="305"/>
        <v>-7.8159914580183436</v>
      </c>
      <c r="L667" s="304">
        <f t="shared" ca="1" si="290"/>
        <v>677.2551820200589</v>
      </c>
      <c r="M667" s="306">
        <f t="shared" ca="1" si="306"/>
        <v>-1.4970701015585168</v>
      </c>
      <c r="N667" s="304">
        <f t="shared" ca="1" si="307"/>
        <v>-85.775798454524548</v>
      </c>
      <c r="P667" s="310">
        <f t="shared" ca="1" si="308"/>
        <v>23</v>
      </c>
      <c r="Q667" s="304">
        <f t="shared" ca="1" si="309"/>
        <v>0</v>
      </c>
      <c r="R667" s="306">
        <f t="shared" ca="1" si="310"/>
        <v>0</v>
      </c>
      <c r="S667" s="307">
        <f t="shared" ca="1" si="311"/>
        <v>5.0810000000000022</v>
      </c>
      <c r="T667" s="304">
        <f t="shared" ca="1" si="291"/>
        <v>49.844610000000024</v>
      </c>
      <c r="U667" s="311">
        <f t="shared" ca="1" si="292"/>
        <v>0</v>
      </c>
      <c r="V667" s="306">
        <f t="shared" ca="1" si="293"/>
        <v>1.2259578332744419</v>
      </c>
      <c r="W667" s="304">
        <f t="shared" ca="1" si="294"/>
        <v>43.854989700434999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1.1522049666944181</v>
      </c>
      <c r="AH667" s="304">
        <f t="shared" ca="1" si="318"/>
        <v>-8.6311452203959522</v>
      </c>
    </row>
    <row r="668" spans="1:34" x14ac:dyDescent="0.2">
      <c r="A668" s="347">
        <f t="shared" ca="1" si="296"/>
        <v>1E-4</v>
      </c>
      <c r="B668" s="304">
        <f t="shared" ca="1" si="297"/>
        <v>30.526900000000104</v>
      </c>
      <c r="D668" s="306">
        <f t="shared" ca="1" si="298"/>
        <v>-0.63576747634713249</v>
      </c>
      <c r="E668" s="307">
        <f t="shared" ca="1" si="299"/>
        <v>-1.2022740511776195</v>
      </c>
      <c r="F668" s="304">
        <f t="shared" ca="1" si="300"/>
        <v>1.3600232270501291</v>
      </c>
      <c r="G668" s="306">
        <f t="shared" ca="1" si="301"/>
        <v>7.950510891253872</v>
      </c>
      <c r="H668" s="307">
        <f t="shared" ca="1" si="302"/>
        <v>-107.64382441540408</v>
      </c>
      <c r="I668" s="304">
        <f t="shared" ca="1" si="303"/>
        <v>107.93703515571609</v>
      </c>
      <c r="J668" s="306">
        <f t="shared" ca="1" si="304"/>
        <v>677.21007955475034</v>
      </c>
      <c r="K668" s="307">
        <f t="shared" ca="1" si="305"/>
        <v>-7.8267558344485142</v>
      </c>
      <c r="L668" s="304">
        <f t="shared" ca="1" si="290"/>
        <v>677.25530633391372</v>
      </c>
      <c r="M668" s="306">
        <f t="shared" ca="1" si="306"/>
        <v>-1.4970707710221831</v>
      </c>
      <c r="N668" s="304">
        <f t="shared" ca="1" si="307"/>
        <v>-85.775836811967153</v>
      </c>
      <c r="P668" s="310">
        <f t="shared" ca="1" si="308"/>
        <v>23</v>
      </c>
      <c r="Q668" s="304">
        <f t="shared" ca="1" si="309"/>
        <v>0</v>
      </c>
      <c r="R668" s="306">
        <f t="shared" ca="1" si="310"/>
        <v>0</v>
      </c>
      <c r="S668" s="307">
        <f t="shared" ca="1" si="311"/>
        <v>5.0810000000000022</v>
      </c>
      <c r="T668" s="304">
        <f t="shared" ca="1" si="291"/>
        <v>49.844610000000024</v>
      </c>
      <c r="U668" s="311">
        <f t="shared" ca="1" si="292"/>
        <v>0</v>
      </c>
      <c r="V668" s="306">
        <f t="shared" ca="1" si="293"/>
        <v>1.2259591529425145</v>
      </c>
      <c r="W668" s="304">
        <f t="shared" ca="1" si="294"/>
        <v>43.855130534230149</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1.1521777323678322</v>
      </c>
      <c r="AH668" s="304">
        <f t="shared" ca="1" si="318"/>
        <v>-8.6311729384835623</v>
      </c>
    </row>
    <row r="669" spans="1:34" x14ac:dyDescent="0.2">
      <c r="A669" s="347">
        <f t="shared" ca="1" si="296"/>
        <v>1E-4</v>
      </c>
      <c r="B669" s="304">
        <f t="shared" ca="1" si="297"/>
        <v>30.527000000000104</v>
      </c>
      <c r="D669" s="306">
        <f t="shared" ca="1" si="298"/>
        <v>-0.63576375544166996</v>
      </c>
      <c r="E669" s="307">
        <f t="shared" ca="1" si="299"/>
        <v>-1.2022459831197096</v>
      </c>
      <c r="F669" s="304">
        <f t="shared" ca="1" si="300"/>
        <v>1.3599966752388672</v>
      </c>
      <c r="G669" s="306">
        <f t="shared" ca="1" si="301"/>
        <v>7.9504473148783275</v>
      </c>
      <c r="H669" s="307">
        <f t="shared" ca="1" si="302"/>
        <v>-107.64394464000239</v>
      </c>
      <c r="I669" s="304">
        <f t="shared" ca="1" si="303"/>
        <v>107.93715037079011</v>
      </c>
      <c r="J669" s="306">
        <f t="shared" ca="1" si="304"/>
        <v>677.21007955475034</v>
      </c>
      <c r="K669" s="307">
        <f t="shared" ca="1" si="305"/>
        <v>-7.8375202229012846</v>
      </c>
      <c r="L669" s="304">
        <f t="shared" ca="1" si="290"/>
        <v>677.25543081897513</v>
      </c>
      <c r="M669" s="306">
        <f t="shared" ca="1" si="306"/>
        <v>-1.4970714404790668</v>
      </c>
      <c r="N669" s="304">
        <f t="shared" ca="1" si="307"/>
        <v>-85.775875169021162</v>
      </c>
      <c r="P669" s="310">
        <f t="shared" ca="1" si="308"/>
        <v>23</v>
      </c>
      <c r="Q669" s="304">
        <f t="shared" ca="1" si="309"/>
        <v>0</v>
      </c>
      <c r="R669" s="306">
        <f t="shared" ca="1" si="310"/>
        <v>0</v>
      </c>
      <c r="S669" s="307">
        <f t="shared" ca="1" si="311"/>
        <v>5.0810000000000022</v>
      </c>
      <c r="T669" s="304">
        <f t="shared" ca="1" si="291"/>
        <v>49.844610000000024</v>
      </c>
      <c r="U669" s="311">
        <f t="shared" ca="1" si="292"/>
        <v>0</v>
      </c>
      <c r="V669" s="306">
        <f t="shared" ca="1" si="293"/>
        <v>1.2259604726134818</v>
      </c>
      <c r="W669" s="304">
        <f t="shared" ca="1" si="294"/>
        <v>43.855271366217281</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1.1521504983877975</v>
      </c>
      <c r="AH669" s="304">
        <f t="shared" ca="1" si="318"/>
        <v>-8.6312006562153378</v>
      </c>
    </row>
    <row r="670" spans="1:34" x14ac:dyDescent="0.2">
      <c r="A670" s="347">
        <f t="shared" ca="1" si="296"/>
        <v>1E-4</v>
      </c>
      <c r="B670" s="304">
        <f t="shared" ca="1" si="297"/>
        <v>30.527100000000104</v>
      </c>
      <c r="D670" s="306">
        <f t="shared" ca="1" si="298"/>
        <v>-0.63576003453108387</v>
      </c>
      <c r="E670" s="307">
        <f t="shared" ca="1" si="299"/>
        <v>-1.2022179154221089</v>
      </c>
      <c r="F670" s="304">
        <f t="shared" ca="1" si="300"/>
        <v>1.3599701238148012</v>
      </c>
      <c r="G670" s="306">
        <f t="shared" ca="1" si="301"/>
        <v>7.9503837388748746</v>
      </c>
      <c r="H670" s="307">
        <f t="shared" ca="1" si="302"/>
        <v>-107.64406486179394</v>
      </c>
      <c r="I670" s="304">
        <f t="shared" ca="1" si="303"/>
        <v>107.93726558314079</v>
      </c>
      <c r="J670" s="306">
        <f t="shared" ca="1" si="304"/>
        <v>677.21007955475034</v>
      </c>
      <c r="K670" s="307">
        <f t="shared" ca="1" si="305"/>
        <v>-7.8482846233763741</v>
      </c>
      <c r="L670" s="304">
        <f t="shared" ca="1" si="290"/>
        <v>677.25555547524368</v>
      </c>
      <c r="M670" s="306">
        <f t="shared" ca="1" si="306"/>
        <v>-1.4970721099291679</v>
      </c>
      <c r="N670" s="304">
        <f t="shared" ca="1" si="307"/>
        <v>-85.775913525686548</v>
      </c>
      <c r="P670" s="310">
        <f t="shared" ca="1" si="308"/>
        <v>23</v>
      </c>
      <c r="Q670" s="304">
        <f t="shared" ca="1" si="309"/>
        <v>0</v>
      </c>
      <c r="R670" s="306">
        <f t="shared" ca="1" si="310"/>
        <v>0</v>
      </c>
      <c r="S670" s="307">
        <f t="shared" ca="1" si="311"/>
        <v>5.0810000000000022</v>
      </c>
      <c r="T670" s="304">
        <f t="shared" ca="1" si="291"/>
        <v>49.844610000000024</v>
      </c>
      <c r="U670" s="311">
        <f t="shared" ca="1" si="292"/>
        <v>0</v>
      </c>
      <c r="V670" s="306">
        <f t="shared" ca="1" si="293"/>
        <v>1.2259617922873445</v>
      </c>
      <c r="W670" s="304">
        <f t="shared" ca="1" si="294"/>
        <v>43.855412196396486</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1.1521232647543158</v>
      </c>
      <c r="AH670" s="304">
        <f t="shared" ca="1" si="318"/>
        <v>-8.6312283735912736</v>
      </c>
    </row>
    <row r="671" spans="1:34" x14ac:dyDescent="0.2">
      <c r="A671" s="347">
        <f t="shared" ca="1" si="296"/>
        <v>1E-4</v>
      </c>
      <c r="B671" s="304">
        <f t="shared" ca="1" si="297"/>
        <v>30.527200000000104</v>
      </c>
      <c r="D671" s="306">
        <f t="shared" ca="1" si="298"/>
        <v>-0.63575631361537666</v>
      </c>
      <c r="E671" s="307">
        <f t="shared" ca="1" si="299"/>
        <v>-1.2021898480848012</v>
      </c>
      <c r="F671" s="304">
        <f t="shared" ca="1" si="300"/>
        <v>1.3599435727779188</v>
      </c>
      <c r="G671" s="306">
        <f t="shared" ca="1" si="301"/>
        <v>7.9503201632435134</v>
      </c>
      <c r="H671" s="307">
        <f t="shared" ca="1" si="302"/>
        <v>-107.64418508077874</v>
      </c>
      <c r="I671" s="304">
        <f t="shared" ca="1" si="303"/>
        <v>107.93738079276811</v>
      </c>
      <c r="J671" s="306">
        <f t="shared" ca="1" si="304"/>
        <v>677.21007955475034</v>
      </c>
      <c r="K671" s="307">
        <f t="shared" ca="1" si="305"/>
        <v>-7.859049035873503</v>
      </c>
      <c r="L671" s="304">
        <f t="shared" ca="1" si="290"/>
        <v>677.25568030271961</v>
      </c>
      <c r="M671" s="306">
        <f t="shared" ca="1" si="306"/>
        <v>-1.4970727793724865</v>
      </c>
      <c r="N671" s="304">
        <f t="shared" ca="1" si="307"/>
        <v>-85.775951881963323</v>
      </c>
      <c r="P671" s="310">
        <f t="shared" ca="1" si="308"/>
        <v>23</v>
      </c>
      <c r="Q671" s="304">
        <f t="shared" ca="1" si="309"/>
        <v>0</v>
      </c>
      <c r="R671" s="306">
        <f t="shared" ca="1" si="310"/>
        <v>0</v>
      </c>
      <c r="S671" s="307">
        <f t="shared" ca="1" si="311"/>
        <v>5.0810000000000022</v>
      </c>
      <c r="T671" s="304">
        <f t="shared" ca="1" si="291"/>
        <v>49.844610000000024</v>
      </c>
      <c r="U671" s="311">
        <f t="shared" ca="1" si="292"/>
        <v>0</v>
      </c>
      <c r="V671" s="306">
        <f t="shared" ca="1" si="293"/>
        <v>1.2259631119641021</v>
      </c>
      <c r="W671" s="304">
        <f t="shared" ca="1" si="294"/>
        <v>43.855553024767701</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1.1520960314673658</v>
      </c>
      <c r="AH671" s="304">
        <f t="shared" ca="1" si="318"/>
        <v>-8.6312560906113891</v>
      </c>
    </row>
    <row r="672" spans="1:34" x14ac:dyDescent="0.2">
      <c r="A672" s="347">
        <f t="shared" ca="1" si="296"/>
        <v>1E-4</v>
      </c>
      <c r="B672" s="304">
        <f t="shared" ca="1" si="297"/>
        <v>30.527300000000103</v>
      </c>
      <c r="D672" s="306">
        <f t="shared" ca="1" si="298"/>
        <v>-0.63575259269454865</v>
      </c>
      <c r="E672" s="307">
        <f t="shared" ca="1" si="299"/>
        <v>-1.2021617811077938</v>
      </c>
      <c r="F672" s="304">
        <f t="shared" ca="1" si="300"/>
        <v>1.3599170221282266</v>
      </c>
      <c r="G672" s="306">
        <f t="shared" ca="1" si="301"/>
        <v>7.950256587984244</v>
      </c>
      <c r="H672" s="307">
        <f t="shared" ca="1" si="302"/>
        <v>-107.64430529695684</v>
      </c>
      <c r="I672" s="304">
        <f t="shared" ca="1" si="303"/>
        <v>107.93749599967214</v>
      </c>
      <c r="J672" s="306">
        <f t="shared" ca="1" si="304"/>
        <v>677.21007955475034</v>
      </c>
      <c r="K672" s="307">
        <f t="shared" ca="1" si="305"/>
        <v>-7.8698134603923897</v>
      </c>
      <c r="L672" s="304">
        <f t="shared" ca="1" si="290"/>
        <v>677.2558053014036</v>
      </c>
      <c r="M672" s="306">
        <f t="shared" ca="1" si="306"/>
        <v>-1.4970734488090232</v>
      </c>
      <c r="N672" s="304">
        <f t="shared" ca="1" si="307"/>
        <v>-85.775990237851531</v>
      </c>
      <c r="P672" s="310">
        <f t="shared" ca="1" si="308"/>
        <v>23</v>
      </c>
      <c r="Q672" s="304">
        <f t="shared" ca="1" si="309"/>
        <v>0</v>
      </c>
      <c r="R672" s="306">
        <f t="shared" ca="1" si="310"/>
        <v>0</v>
      </c>
      <c r="S672" s="307">
        <f t="shared" ca="1" si="311"/>
        <v>5.0810000000000022</v>
      </c>
      <c r="T672" s="304">
        <f t="shared" ca="1" si="291"/>
        <v>49.844610000000024</v>
      </c>
      <c r="U672" s="311">
        <f t="shared" ca="1" si="292"/>
        <v>0</v>
      </c>
      <c r="V672" s="306">
        <f t="shared" ca="1" si="293"/>
        <v>1.2259644316437546</v>
      </c>
      <c r="W672" s="304">
        <f t="shared" ca="1" si="294"/>
        <v>43.855693851330983</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1.1520687985269689</v>
      </c>
      <c r="AH672" s="304">
        <f t="shared" ca="1" si="318"/>
        <v>-8.6312838072756701</v>
      </c>
    </row>
    <row r="673" spans="1:34" x14ac:dyDescent="0.2">
      <c r="A673" s="347">
        <f t="shared" ca="1" si="296"/>
        <v>1E-4</v>
      </c>
      <c r="B673" s="304">
        <f t="shared" ca="1" si="297"/>
        <v>30.527400000000103</v>
      </c>
      <c r="D673" s="306">
        <f t="shared" ca="1" si="298"/>
        <v>-0.6357488717685964</v>
      </c>
      <c r="E673" s="307">
        <f t="shared" ca="1" si="299"/>
        <v>-1.2021337144910813</v>
      </c>
      <c r="F673" s="304">
        <f t="shared" ca="1" si="300"/>
        <v>1.359890471865719</v>
      </c>
      <c r="G673" s="306">
        <f t="shared" ca="1" si="301"/>
        <v>7.9501930130970671</v>
      </c>
      <c r="H673" s="307">
        <f t="shared" ca="1" si="302"/>
        <v>-107.64442551032829</v>
      </c>
      <c r="I673" s="304">
        <f t="shared" ca="1" si="303"/>
        <v>107.93761120385291</v>
      </c>
      <c r="J673" s="306">
        <f t="shared" ca="1" si="304"/>
        <v>677.21007955475034</v>
      </c>
      <c r="K673" s="307">
        <f t="shared" ca="1" si="305"/>
        <v>-7.8805778969327536</v>
      </c>
      <c r="L673" s="304">
        <f t="shared" ca="1" si="290"/>
        <v>677.25593047129598</v>
      </c>
      <c r="M673" s="306">
        <f t="shared" ca="1" si="306"/>
        <v>-1.4970741182387772</v>
      </c>
      <c r="N673" s="304">
        <f t="shared" ca="1" si="307"/>
        <v>-85.776028593351114</v>
      </c>
      <c r="P673" s="310">
        <f t="shared" ca="1" si="308"/>
        <v>23</v>
      </c>
      <c r="Q673" s="304">
        <f t="shared" ca="1" si="309"/>
        <v>0</v>
      </c>
      <c r="R673" s="306">
        <f t="shared" ca="1" si="310"/>
        <v>0</v>
      </c>
      <c r="S673" s="307">
        <f t="shared" ca="1" si="311"/>
        <v>5.0810000000000022</v>
      </c>
      <c r="T673" s="304">
        <f t="shared" ca="1" si="291"/>
        <v>49.844610000000024</v>
      </c>
      <c r="U673" s="311">
        <f t="shared" ca="1" si="292"/>
        <v>0</v>
      </c>
      <c r="V673" s="306">
        <f t="shared" ca="1" si="293"/>
        <v>1.2259657513263023</v>
      </c>
      <c r="W673" s="304">
        <f t="shared" ca="1" si="294"/>
        <v>43.855834676086339</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1.1520415659331071</v>
      </c>
      <c r="AH673" s="304">
        <f t="shared" ca="1" si="318"/>
        <v>-8.6313115235841291</v>
      </c>
    </row>
    <row r="674" spans="1:34" x14ac:dyDescent="0.2">
      <c r="A674" s="347">
        <f t="shared" ca="1" si="296"/>
        <v>1E-4</v>
      </c>
      <c r="B674" s="304">
        <f t="shared" ca="1" si="297"/>
        <v>30.527500000000103</v>
      </c>
      <c r="D674" s="306">
        <f t="shared" ca="1" si="298"/>
        <v>-0.63574515083752703</v>
      </c>
      <c r="E674" s="307">
        <f t="shared" ca="1" si="299"/>
        <v>-1.2021056482346566</v>
      </c>
      <c r="F674" s="304">
        <f t="shared" ca="1" si="300"/>
        <v>1.359863921990393</v>
      </c>
      <c r="G674" s="306">
        <f t="shared" ca="1" si="301"/>
        <v>7.9501294385819836</v>
      </c>
      <c r="H674" s="307">
        <f t="shared" ca="1" si="302"/>
        <v>-107.64454572089312</v>
      </c>
      <c r="I674" s="304">
        <f t="shared" ca="1" si="303"/>
        <v>107.93772640531047</v>
      </c>
      <c r="J674" s="306">
        <f t="shared" ca="1" si="304"/>
        <v>677.21007955475034</v>
      </c>
      <c r="K674" s="307">
        <f t="shared" ca="1" si="305"/>
        <v>-7.8913423454943148</v>
      </c>
      <c r="L674" s="304">
        <f t="shared" ca="1" si="290"/>
        <v>677.25605581239734</v>
      </c>
      <c r="M674" s="306">
        <f t="shared" ca="1" si="306"/>
        <v>-1.4970747876617494</v>
      </c>
      <c r="N674" s="304">
        <f t="shared" ca="1" si="307"/>
        <v>-85.77606694846213</v>
      </c>
      <c r="P674" s="310">
        <f t="shared" ca="1" si="308"/>
        <v>23</v>
      </c>
      <c r="Q674" s="304">
        <f t="shared" ca="1" si="309"/>
        <v>0</v>
      </c>
      <c r="R674" s="306">
        <f t="shared" ca="1" si="310"/>
        <v>0</v>
      </c>
      <c r="S674" s="307">
        <f t="shared" ca="1" si="311"/>
        <v>5.0810000000000022</v>
      </c>
      <c r="T674" s="304">
        <f t="shared" ca="1" si="291"/>
        <v>49.844610000000024</v>
      </c>
      <c r="U674" s="311">
        <f t="shared" ca="1" si="292"/>
        <v>0</v>
      </c>
      <c r="V674" s="306">
        <f t="shared" ca="1" si="293"/>
        <v>1.2259670710117445</v>
      </c>
      <c r="W674" s="304">
        <f t="shared" ca="1" si="294"/>
        <v>43.855975499033789</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1.1520143336857807</v>
      </c>
      <c r="AH674" s="304">
        <f t="shared" ca="1" si="318"/>
        <v>-8.6313392395367678</v>
      </c>
    </row>
    <row r="675" spans="1:34" x14ac:dyDescent="0.2">
      <c r="A675" s="347">
        <f t="shared" ca="1" si="296"/>
        <v>1E-4</v>
      </c>
      <c r="B675" s="304">
        <f t="shared" ca="1" si="297"/>
        <v>30.527600000000103</v>
      </c>
      <c r="D675" s="306">
        <f t="shared" ca="1" si="298"/>
        <v>-0.63574142990133631</v>
      </c>
      <c r="E675" s="307">
        <f t="shared" ca="1" si="299"/>
        <v>-1.2020775823385179</v>
      </c>
      <c r="F675" s="304">
        <f t="shared" ca="1" si="300"/>
        <v>1.3598373725022459</v>
      </c>
      <c r="G675" s="306">
        <f t="shared" ca="1" si="301"/>
        <v>7.9500658644389937</v>
      </c>
      <c r="H675" s="307">
        <f t="shared" ca="1" si="302"/>
        <v>-107.64466592865135</v>
      </c>
      <c r="I675" s="304">
        <f t="shared" ca="1" si="303"/>
        <v>107.93784160404483</v>
      </c>
      <c r="J675" s="306">
        <f t="shared" ca="1" si="304"/>
        <v>677.21007955475034</v>
      </c>
      <c r="K675" s="307">
        <f t="shared" ca="1" si="305"/>
        <v>-7.9021068060767918</v>
      </c>
      <c r="L675" s="304">
        <f t="shared" ca="1" si="290"/>
        <v>677.25618132470811</v>
      </c>
      <c r="M675" s="306">
        <f t="shared" ca="1" si="306"/>
        <v>-1.4970754570779394</v>
      </c>
      <c r="N675" s="304">
        <f t="shared" ca="1" si="307"/>
        <v>-85.776105303184551</v>
      </c>
      <c r="P675" s="310">
        <f t="shared" ca="1" si="308"/>
        <v>23</v>
      </c>
      <c r="Q675" s="304">
        <f t="shared" ca="1" si="309"/>
        <v>0</v>
      </c>
      <c r="R675" s="306">
        <f t="shared" ca="1" si="310"/>
        <v>0</v>
      </c>
      <c r="S675" s="307">
        <f t="shared" ca="1" si="311"/>
        <v>5.0810000000000022</v>
      </c>
      <c r="T675" s="304">
        <f t="shared" ca="1" si="291"/>
        <v>49.844610000000024</v>
      </c>
      <c r="U675" s="311">
        <f t="shared" ca="1" si="292"/>
        <v>0</v>
      </c>
      <c r="V675" s="306">
        <f t="shared" ca="1" si="293"/>
        <v>1.2259683907000813</v>
      </c>
      <c r="W675" s="304">
        <f t="shared" ca="1" si="294"/>
        <v>43.856116320173314</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1.1519871017849876</v>
      </c>
      <c r="AH675" s="304">
        <f t="shared" ca="1" si="318"/>
        <v>-8.6313669551335899</v>
      </c>
    </row>
    <row r="676" spans="1:34" x14ac:dyDescent="0.2">
      <c r="A676" s="347">
        <f t="shared" ca="1" si="296"/>
        <v>1E-4</v>
      </c>
      <c r="B676" s="304">
        <f t="shared" ca="1" si="297"/>
        <v>30.527700000000102</v>
      </c>
      <c r="D676" s="306">
        <f t="shared" ca="1" si="298"/>
        <v>-0.6357377089600269</v>
      </c>
      <c r="E676" s="307">
        <f t="shared" ca="1" si="299"/>
        <v>-1.2020495168026724</v>
      </c>
      <c r="F676" s="304">
        <f t="shared" ca="1" si="300"/>
        <v>1.3598108234012853</v>
      </c>
      <c r="G676" s="306">
        <f t="shared" ca="1" si="301"/>
        <v>7.950002290668098</v>
      </c>
      <c r="H676" s="307">
        <f t="shared" ca="1" si="302"/>
        <v>-107.64478613360303</v>
      </c>
      <c r="I676" s="304">
        <f t="shared" ca="1" si="303"/>
        <v>107.93795680005604</v>
      </c>
      <c r="J676" s="306">
        <f t="shared" ca="1" si="304"/>
        <v>677.21007955475034</v>
      </c>
      <c r="K676" s="307">
        <f t="shared" ca="1" si="305"/>
        <v>-7.9128712786799049</v>
      </c>
      <c r="L676" s="304">
        <f t="shared" ca="1" si="290"/>
        <v>677.25630700822876</v>
      </c>
      <c r="M676" s="306">
        <f t="shared" ca="1" si="306"/>
        <v>-1.4970761264873476</v>
      </c>
      <c r="N676" s="304">
        <f t="shared" ca="1" si="307"/>
        <v>-85.776143657518404</v>
      </c>
      <c r="P676" s="310">
        <f t="shared" ca="1" si="308"/>
        <v>23</v>
      </c>
      <c r="Q676" s="304">
        <f t="shared" ca="1" si="309"/>
        <v>0</v>
      </c>
      <c r="R676" s="306">
        <f t="shared" ca="1" si="310"/>
        <v>0</v>
      </c>
      <c r="S676" s="307">
        <f t="shared" ca="1" si="311"/>
        <v>5.0810000000000022</v>
      </c>
      <c r="T676" s="304">
        <f t="shared" ca="1" si="291"/>
        <v>49.844610000000024</v>
      </c>
      <c r="U676" s="311">
        <f t="shared" ca="1" si="292"/>
        <v>0</v>
      </c>
      <c r="V676" s="306">
        <f t="shared" ca="1" si="293"/>
        <v>1.2259697103913136</v>
      </c>
      <c r="W676" s="304">
        <f t="shared" ca="1" si="294"/>
        <v>43.856257139504983</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1.1519598702307299</v>
      </c>
      <c r="AH676" s="304">
        <f t="shared" ca="1" si="318"/>
        <v>-8.6313946703745899</v>
      </c>
    </row>
    <row r="677" spans="1:34" x14ac:dyDescent="0.2">
      <c r="A677" s="347">
        <f t="shared" ca="1" si="296"/>
        <v>1E-4</v>
      </c>
      <c r="B677" s="304">
        <f t="shared" ca="1" si="297"/>
        <v>30.527800000000102</v>
      </c>
      <c r="D677" s="306">
        <f t="shared" ca="1" si="298"/>
        <v>-0.6357339880135997</v>
      </c>
      <c r="E677" s="307">
        <f t="shared" ca="1" si="299"/>
        <v>-1.2020214516271004</v>
      </c>
      <c r="F677" s="304">
        <f t="shared" ca="1" si="300"/>
        <v>1.3597842746874953</v>
      </c>
      <c r="G677" s="306">
        <f t="shared" ca="1" si="301"/>
        <v>7.9499387172692968</v>
      </c>
      <c r="H677" s="307">
        <f t="shared" ca="1" si="302"/>
        <v>-107.6449063357482</v>
      </c>
      <c r="I677" s="304">
        <f t="shared" ca="1" si="303"/>
        <v>107.93807199334414</v>
      </c>
      <c r="J677" s="306">
        <f t="shared" ca="1" si="304"/>
        <v>677.21007955475034</v>
      </c>
      <c r="K677" s="307">
        <f t="shared" ca="1" si="305"/>
        <v>-7.9236357633033725</v>
      </c>
      <c r="L677" s="304">
        <f t="shared" ca="1" si="290"/>
        <v>677.25643286295985</v>
      </c>
      <c r="M677" s="306">
        <f t="shared" ca="1" si="306"/>
        <v>-1.497076795889974</v>
      </c>
      <c r="N677" s="304">
        <f t="shared" ca="1" si="307"/>
        <v>-85.776182011463703</v>
      </c>
      <c r="P677" s="310">
        <f t="shared" ca="1" si="308"/>
        <v>23</v>
      </c>
      <c r="Q677" s="304">
        <f t="shared" ca="1" si="309"/>
        <v>0</v>
      </c>
      <c r="R677" s="306">
        <f t="shared" ca="1" si="310"/>
        <v>0</v>
      </c>
      <c r="S677" s="307">
        <f t="shared" ca="1" si="311"/>
        <v>5.0810000000000022</v>
      </c>
      <c r="T677" s="304">
        <f t="shared" ca="1" si="291"/>
        <v>49.844610000000024</v>
      </c>
      <c r="U677" s="311">
        <f t="shared" ca="1" si="292"/>
        <v>0</v>
      </c>
      <c r="V677" s="306">
        <f t="shared" ca="1" si="293"/>
        <v>1.2259710300854401</v>
      </c>
      <c r="W677" s="304">
        <f t="shared" ca="1" si="294"/>
        <v>43.856397957028761</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1.1519326390229949</v>
      </c>
      <c r="AH677" s="304">
        <f t="shared" ca="1" si="318"/>
        <v>-8.6314223852597838</v>
      </c>
    </row>
    <row r="678" spans="1:34" x14ac:dyDescent="0.2">
      <c r="A678" s="347">
        <f t="shared" ca="1" si="296"/>
        <v>1E-4</v>
      </c>
      <c r="B678" s="304">
        <f t="shared" ca="1" si="297"/>
        <v>30.527900000000102</v>
      </c>
      <c r="D678" s="306">
        <f t="shared" ca="1" si="298"/>
        <v>-0.63573026706205338</v>
      </c>
      <c r="E678" s="307">
        <f t="shared" ca="1" si="299"/>
        <v>-1.2019933868118109</v>
      </c>
      <c r="F678" s="304">
        <f t="shared" ca="1" si="300"/>
        <v>1.3597577263608829</v>
      </c>
      <c r="G678" s="306">
        <f t="shared" ca="1" si="301"/>
        <v>7.9498751442425908</v>
      </c>
      <c r="H678" s="307">
        <f t="shared" ca="1" si="302"/>
        <v>-107.64502653508688</v>
      </c>
      <c r="I678" s="304">
        <f t="shared" ca="1" si="303"/>
        <v>107.93818718390914</v>
      </c>
      <c r="J678" s="306">
        <f t="shared" ca="1" si="304"/>
        <v>677.21007955475034</v>
      </c>
      <c r="K678" s="307">
        <f t="shared" ca="1" si="305"/>
        <v>-7.9344002599469139</v>
      </c>
      <c r="L678" s="304">
        <f t="shared" ca="1" si="290"/>
        <v>677.25655888890162</v>
      </c>
      <c r="M678" s="306">
        <f t="shared" ca="1" si="306"/>
        <v>-1.4970774652858185</v>
      </c>
      <c r="N678" s="304">
        <f t="shared" ca="1" si="307"/>
        <v>-85.776220365020407</v>
      </c>
      <c r="P678" s="310">
        <f t="shared" ca="1" si="308"/>
        <v>23</v>
      </c>
      <c r="Q678" s="304">
        <f t="shared" ca="1" si="309"/>
        <v>0</v>
      </c>
      <c r="R678" s="306">
        <f t="shared" ca="1" si="310"/>
        <v>0</v>
      </c>
      <c r="S678" s="307">
        <f t="shared" ca="1" si="311"/>
        <v>5.0810000000000022</v>
      </c>
      <c r="T678" s="304">
        <f t="shared" ca="1" si="291"/>
        <v>49.844610000000024</v>
      </c>
      <c r="U678" s="311">
        <f t="shared" ca="1" si="292"/>
        <v>0</v>
      </c>
      <c r="V678" s="306">
        <f t="shared" ca="1" si="293"/>
        <v>1.2259723497824617</v>
      </c>
      <c r="W678" s="304">
        <f t="shared" ca="1" si="294"/>
        <v>43.856538772744678</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1.1519054081617899</v>
      </c>
      <c r="AH678" s="304">
        <f t="shared" ca="1" si="318"/>
        <v>-8.6314500997891646</v>
      </c>
    </row>
    <row r="679" spans="1:34" x14ac:dyDescent="0.2">
      <c r="A679" s="347">
        <f t="shared" ca="1" si="296"/>
        <v>1E-4</v>
      </c>
      <c r="B679" s="304">
        <f t="shared" ca="1" si="297"/>
        <v>30.528000000000102</v>
      </c>
      <c r="D679" s="306">
        <f t="shared" ca="1" si="298"/>
        <v>-0.63572654610539137</v>
      </c>
      <c r="E679" s="307">
        <f t="shared" ca="1" si="299"/>
        <v>-1.2019653223568021</v>
      </c>
      <c r="F679" s="304">
        <f t="shared" ca="1" si="300"/>
        <v>1.3597311784214487</v>
      </c>
      <c r="G679" s="306">
        <f t="shared" ca="1" si="301"/>
        <v>7.94981157158798</v>
      </c>
      <c r="H679" s="307">
        <f t="shared" ca="1" si="302"/>
        <v>-107.64514673161912</v>
      </c>
      <c r="I679" s="304">
        <f t="shared" ca="1" si="303"/>
        <v>107.93830237175108</v>
      </c>
      <c r="J679" s="306">
        <f t="shared" ca="1" si="304"/>
        <v>677.21007955475034</v>
      </c>
      <c r="K679" s="307">
        <f t="shared" ca="1" si="305"/>
        <v>-7.9451647686102493</v>
      </c>
      <c r="L679" s="304">
        <f t="shared" ca="1" si="290"/>
        <v>677.25668508605486</v>
      </c>
      <c r="M679" s="306">
        <f t="shared" ca="1" si="306"/>
        <v>-1.4970781346748816</v>
      </c>
      <c r="N679" s="304">
        <f t="shared" ca="1" si="307"/>
        <v>-85.776258718188586</v>
      </c>
      <c r="P679" s="310">
        <f t="shared" ca="1" si="308"/>
        <v>23</v>
      </c>
      <c r="Q679" s="304">
        <f t="shared" ca="1" si="309"/>
        <v>0</v>
      </c>
      <c r="R679" s="306">
        <f t="shared" ca="1" si="310"/>
        <v>0</v>
      </c>
      <c r="S679" s="307">
        <f t="shared" ca="1" si="311"/>
        <v>5.0810000000000022</v>
      </c>
      <c r="T679" s="304">
        <f t="shared" ca="1" si="291"/>
        <v>49.844610000000024</v>
      </c>
      <c r="U679" s="311">
        <f t="shared" ca="1" si="292"/>
        <v>0</v>
      </c>
      <c r="V679" s="306">
        <f t="shared" ca="1" si="293"/>
        <v>1.2259736694823784</v>
      </c>
      <c r="W679" s="304">
        <f t="shared" ca="1" si="294"/>
        <v>43.856679586652767</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1.1518781776471076</v>
      </c>
      <c r="AH679" s="304">
        <f t="shared" ca="1" si="318"/>
        <v>-8.6314778139627357</v>
      </c>
    </row>
    <row r="680" spans="1:34" x14ac:dyDescent="0.2">
      <c r="A680" s="347">
        <f t="shared" ca="1" si="296"/>
        <v>1E-4</v>
      </c>
      <c r="B680" s="304">
        <f t="shared" ca="1" si="297"/>
        <v>30.528100000000101</v>
      </c>
      <c r="D680" s="306">
        <f t="shared" ca="1" si="298"/>
        <v>-0.63572282514361167</v>
      </c>
      <c r="E680" s="307">
        <f t="shared" ca="1" si="299"/>
        <v>-1.2019372582620633</v>
      </c>
      <c r="F680" s="304">
        <f t="shared" ca="1" si="300"/>
        <v>1.3597046308691829</v>
      </c>
      <c r="G680" s="306">
        <f t="shared" ca="1" si="301"/>
        <v>7.9497479993054654</v>
      </c>
      <c r="H680" s="307">
        <f t="shared" ca="1" si="302"/>
        <v>-107.64526692534494</v>
      </c>
      <c r="I680" s="304">
        <f t="shared" ca="1" si="303"/>
        <v>107.93841755686999</v>
      </c>
      <c r="J680" s="306">
        <f t="shared" ca="1" si="304"/>
        <v>677.21007955475034</v>
      </c>
      <c r="K680" s="307">
        <f t="shared" ca="1" si="305"/>
        <v>-7.9559292892930973</v>
      </c>
      <c r="L680" s="304">
        <f t="shared" ca="1" si="290"/>
        <v>677.25681145441979</v>
      </c>
      <c r="M680" s="306">
        <f t="shared" ca="1" si="306"/>
        <v>-1.497078804057163</v>
      </c>
      <c r="N680" s="304">
        <f t="shared" ca="1" si="307"/>
        <v>-85.776297070968184</v>
      </c>
      <c r="P680" s="310">
        <f t="shared" ca="1" si="308"/>
        <v>23</v>
      </c>
      <c r="Q680" s="304">
        <f t="shared" ca="1" si="309"/>
        <v>0</v>
      </c>
      <c r="R680" s="306">
        <f t="shared" ca="1" si="310"/>
        <v>0</v>
      </c>
      <c r="S680" s="307">
        <f t="shared" ca="1" si="311"/>
        <v>5.0810000000000022</v>
      </c>
      <c r="T680" s="304">
        <f t="shared" ca="1" si="291"/>
        <v>49.844610000000024</v>
      </c>
      <c r="U680" s="311">
        <f t="shared" ca="1" si="292"/>
        <v>0</v>
      </c>
      <c r="V680" s="306">
        <f t="shared" ca="1" si="293"/>
        <v>1.225974989185189</v>
      </c>
      <c r="W680" s="304">
        <f t="shared" ca="1" si="294"/>
        <v>43.85682039875298</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1.1518509474789465</v>
      </c>
      <c r="AH680" s="304">
        <f t="shared" ca="1" si="318"/>
        <v>-8.6315055277805062</v>
      </c>
    </row>
    <row r="681" spans="1:34" x14ac:dyDescent="0.2">
      <c r="A681" s="347">
        <f t="shared" ca="1" si="296"/>
        <v>1E-4</v>
      </c>
      <c r="B681" s="304">
        <f t="shared" ca="1" si="297"/>
        <v>30.528200000000101</v>
      </c>
      <c r="D681" s="306">
        <f t="shared" ca="1" si="298"/>
        <v>-0.63571910417671673</v>
      </c>
      <c r="E681" s="307">
        <f t="shared" ca="1" si="299"/>
        <v>-1.2019091945276053</v>
      </c>
      <c r="F681" s="304">
        <f t="shared" ca="1" si="300"/>
        <v>1.3596780837040965</v>
      </c>
      <c r="G681" s="306">
        <f t="shared" ca="1" si="301"/>
        <v>7.9496844273950478</v>
      </c>
      <c r="H681" s="307">
        <f t="shared" ca="1" si="302"/>
        <v>-107.64538711626439</v>
      </c>
      <c r="I681" s="304">
        <f t="shared" ca="1" si="303"/>
        <v>107.93853273926595</v>
      </c>
      <c r="J681" s="306">
        <f t="shared" ca="1" si="304"/>
        <v>677.21007955475034</v>
      </c>
      <c r="K681" s="307">
        <f t="shared" ca="1" si="305"/>
        <v>-7.9666938219951779</v>
      </c>
      <c r="L681" s="304">
        <f t="shared" ca="1" si="290"/>
        <v>677.25693799399698</v>
      </c>
      <c r="M681" s="306">
        <f t="shared" ca="1" si="306"/>
        <v>-1.4970794734326627</v>
      </c>
      <c r="N681" s="304">
        <f t="shared" ca="1" si="307"/>
        <v>-85.776335423359228</v>
      </c>
      <c r="P681" s="310">
        <f t="shared" ca="1" si="308"/>
        <v>23</v>
      </c>
      <c r="Q681" s="304">
        <f t="shared" ca="1" si="309"/>
        <v>0</v>
      </c>
      <c r="R681" s="306">
        <f t="shared" ca="1" si="310"/>
        <v>0</v>
      </c>
      <c r="S681" s="307">
        <f t="shared" ca="1" si="311"/>
        <v>5.0810000000000022</v>
      </c>
      <c r="T681" s="304">
        <f t="shared" ca="1" si="291"/>
        <v>49.844610000000024</v>
      </c>
      <c r="U681" s="311">
        <f t="shared" ca="1" si="292"/>
        <v>0</v>
      </c>
      <c r="V681" s="306">
        <f t="shared" ca="1" si="293"/>
        <v>1.2259763088908953</v>
      </c>
      <c r="W681" s="304">
        <f t="shared" ca="1" si="294"/>
        <v>43.856961209045437</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1.1518237176573116</v>
      </c>
      <c r="AH681" s="304">
        <f t="shared" ca="1" si="318"/>
        <v>-8.6315332412424635</v>
      </c>
    </row>
    <row r="682" spans="1:34" x14ac:dyDescent="0.2">
      <c r="A682" s="347">
        <f t="shared" ca="1" si="296"/>
        <v>1E-4</v>
      </c>
      <c r="B682" s="304">
        <f t="shared" ca="1" si="297"/>
        <v>30.528300000000101</v>
      </c>
      <c r="D682" s="306">
        <f t="shared" ca="1" si="298"/>
        <v>-0.63571538320470988</v>
      </c>
      <c r="E682" s="307">
        <f t="shared" ca="1" si="299"/>
        <v>-1.201881131153403</v>
      </c>
      <c r="F682" s="304">
        <f t="shared" ca="1" si="300"/>
        <v>1.3596515369261695</v>
      </c>
      <c r="G682" s="306">
        <f t="shared" ca="1" si="301"/>
        <v>7.9496208558567272</v>
      </c>
      <c r="H682" s="307">
        <f t="shared" ca="1" si="302"/>
        <v>-107.6455073043775</v>
      </c>
      <c r="I682" s="304">
        <f t="shared" ca="1" si="303"/>
        <v>107.93864791893895</v>
      </c>
      <c r="J682" s="306">
        <f t="shared" ca="1" si="304"/>
        <v>677.21007955475034</v>
      </c>
      <c r="K682" s="307">
        <f t="shared" ca="1" si="305"/>
        <v>-7.9774583667162098</v>
      </c>
      <c r="L682" s="304">
        <f t="shared" ca="1" si="290"/>
        <v>677.2570647047869</v>
      </c>
      <c r="M682" s="306">
        <f t="shared" ca="1" si="306"/>
        <v>-1.4970801428013814</v>
      </c>
      <c r="N682" s="304">
        <f t="shared" ca="1" si="307"/>
        <v>-85.776373775361748</v>
      </c>
      <c r="P682" s="310">
        <f t="shared" ca="1" si="308"/>
        <v>23</v>
      </c>
      <c r="Q682" s="304">
        <f t="shared" ca="1" si="309"/>
        <v>0</v>
      </c>
      <c r="R682" s="306">
        <f t="shared" ca="1" si="310"/>
        <v>0</v>
      </c>
      <c r="S682" s="307">
        <f t="shared" ca="1" si="311"/>
        <v>5.0810000000000022</v>
      </c>
      <c r="T682" s="304">
        <f t="shared" ca="1" si="291"/>
        <v>49.844610000000024</v>
      </c>
      <c r="U682" s="311">
        <f t="shared" ca="1" si="292"/>
        <v>0</v>
      </c>
      <c r="V682" s="306">
        <f t="shared" ca="1" si="293"/>
        <v>1.2259776285994954</v>
      </c>
      <c r="W682" s="304">
        <f t="shared" ca="1" si="294"/>
        <v>43.85710201753006</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1.1517964881821801</v>
      </c>
      <c r="AH682" s="304">
        <f t="shared" ca="1" si="318"/>
        <v>-8.631560954348636</v>
      </c>
    </row>
    <row r="683" spans="1:34" x14ac:dyDescent="0.2">
      <c r="A683" s="347">
        <f t="shared" ca="1" si="296"/>
        <v>1E-4</v>
      </c>
      <c r="B683" s="304">
        <f t="shared" ca="1" si="297"/>
        <v>30.528400000000101</v>
      </c>
      <c r="D683" s="306">
        <f t="shared" ca="1" si="298"/>
        <v>-0.63571166222758524</v>
      </c>
      <c r="E683" s="307">
        <f t="shared" ca="1" si="299"/>
        <v>-1.2018530681394743</v>
      </c>
      <c r="F683" s="304">
        <f t="shared" ca="1" si="300"/>
        <v>1.359624990535415</v>
      </c>
      <c r="G683" s="306">
        <f t="shared" ca="1" si="301"/>
        <v>7.9495572846905045</v>
      </c>
      <c r="H683" s="307">
        <f t="shared" ca="1" si="302"/>
        <v>-107.64562748968432</v>
      </c>
      <c r="I683" s="304">
        <f t="shared" ca="1" si="303"/>
        <v>107.93876309588903</v>
      </c>
      <c r="J683" s="306">
        <f t="shared" ca="1" si="304"/>
        <v>677.21007955475034</v>
      </c>
      <c r="K683" s="307">
        <f t="shared" ca="1" si="305"/>
        <v>-7.988222923455913</v>
      </c>
      <c r="L683" s="304">
        <f t="shared" ca="1" si="290"/>
        <v>677.2571915867901</v>
      </c>
      <c r="M683" s="306">
        <f t="shared" ca="1" si="306"/>
        <v>-1.4970808121633186</v>
      </c>
      <c r="N683" s="304">
        <f t="shared" ca="1" si="307"/>
        <v>-85.776412126975714</v>
      </c>
      <c r="P683" s="310">
        <f t="shared" ca="1" si="308"/>
        <v>23</v>
      </c>
      <c r="Q683" s="304">
        <f t="shared" ca="1" si="309"/>
        <v>0</v>
      </c>
      <c r="R683" s="306">
        <f t="shared" ca="1" si="310"/>
        <v>0</v>
      </c>
      <c r="S683" s="307">
        <f t="shared" ca="1" si="311"/>
        <v>5.0810000000000022</v>
      </c>
      <c r="T683" s="304">
        <f t="shared" ca="1" si="291"/>
        <v>49.844610000000024</v>
      </c>
      <c r="U683" s="311">
        <f t="shared" ca="1" si="292"/>
        <v>0</v>
      </c>
      <c r="V683" s="306">
        <f t="shared" ca="1" si="293"/>
        <v>1.2259789483109906</v>
      </c>
      <c r="W683" s="304">
        <f t="shared" ca="1" si="294"/>
        <v>43.857242824206885</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1.1517692590535695</v>
      </c>
      <c r="AH683" s="304">
        <f t="shared" ca="1" si="318"/>
        <v>-8.6315886670990043</v>
      </c>
    </row>
    <row r="684" spans="1:34" x14ac:dyDescent="0.2">
      <c r="A684" s="347">
        <f t="shared" ca="1" si="296"/>
        <v>1E-4</v>
      </c>
      <c r="B684" s="304">
        <f t="shared" ca="1" si="297"/>
        <v>30.528500000000101</v>
      </c>
      <c r="D684" s="306">
        <f t="shared" ca="1" si="298"/>
        <v>-0.63570794124534868</v>
      </c>
      <c r="E684" s="307">
        <f t="shared" ca="1" si="299"/>
        <v>-1.2018250054858086</v>
      </c>
      <c r="F684" s="304">
        <f t="shared" ca="1" si="300"/>
        <v>1.359598444531827</v>
      </c>
      <c r="G684" s="306">
        <f t="shared" ca="1" si="301"/>
        <v>7.9494937138963797</v>
      </c>
      <c r="H684" s="307">
        <f t="shared" ca="1" si="302"/>
        <v>-107.64574767218487</v>
      </c>
      <c r="I684" s="304">
        <f t="shared" ca="1" si="303"/>
        <v>107.93887827011623</v>
      </c>
      <c r="J684" s="306">
        <f t="shared" ca="1" si="304"/>
        <v>677.21007955475034</v>
      </c>
      <c r="K684" s="307">
        <f t="shared" ca="1" si="305"/>
        <v>-7.9989874922140061</v>
      </c>
      <c r="L684" s="304">
        <f t="shared" ca="1" si="290"/>
        <v>677.25731864000693</v>
      </c>
      <c r="M684" s="306">
        <f t="shared" ca="1" si="306"/>
        <v>-1.4970814815184745</v>
      </c>
      <c r="N684" s="304">
        <f t="shared" ca="1" si="307"/>
        <v>-85.776450478201141</v>
      </c>
      <c r="P684" s="310">
        <f t="shared" ca="1" si="308"/>
        <v>23</v>
      </c>
      <c r="Q684" s="304">
        <f t="shared" ca="1" si="309"/>
        <v>0</v>
      </c>
      <c r="R684" s="306">
        <f t="shared" ca="1" si="310"/>
        <v>0</v>
      </c>
      <c r="S684" s="307">
        <f t="shared" ca="1" si="311"/>
        <v>5.0810000000000022</v>
      </c>
      <c r="T684" s="304">
        <f t="shared" ca="1" si="291"/>
        <v>49.844610000000024</v>
      </c>
      <c r="U684" s="311">
        <f t="shared" ca="1" si="292"/>
        <v>0</v>
      </c>
      <c r="V684" s="306">
        <f t="shared" ca="1" si="293"/>
        <v>1.22598026802538</v>
      </c>
      <c r="W684" s="304">
        <f t="shared" ca="1" si="294"/>
        <v>43.857383629075933</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1.1517420302714712</v>
      </c>
      <c r="AH684" s="304">
        <f t="shared" ca="1" si="318"/>
        <v>-8.6316163794935772</v>
      </c>
    </row>
    <row r="685" spans="1:34" x14ac:dyDescent="0.2">
      <c r="A685" s="347">
        <f t="shared" ca="1" si="296"/>
        <v>1E-4</v>
      </c>
      <c r="B685" s="304">
        <f t="shared" ca="1" si="297"/>
        <v>30.5286000000001</v>
      </c>
      <c r="D685" s="306">
        <f t="shared" ca="1" si="298"/>
        <v>-0.63570422025799966</v>
      </c>
      <c r="E685" s="307">
        <f t="shared" ca="1" si="299"/>
        <v>-1.201796943192404</v>
      </c>
      <c r="F685" s="304">
        <f t="shared" ca="1" si="300"/>
        <v>1.3595718989154042</v>
      </c>
      <c r="G685" s="306">
        <f t="shared" ca="1" si="301"/>
        <v>7.9494301434743537</v>
      </c>
      <c r="H685" s="307">
        <f t="shared" ca="1" si="302"/>
        <v>-107.64586785187919</v>
      </c>
      <c r="I685" s="304">
        <f t="shared" ca="1" si="303"/>
        <v>107.93899344162061</v>
      </c>
      <c r="J685" s="306">
        <f t="shared" ca="1" si="304"/>
        <v>677.21007955475034</v>
      </c>
      <c r="K685" s="307">
        <f t="shared" ca="1" si="305"/>
        <v>-8.0097520729902101</v>
      </c>
      <c r="L685" s="304">
        <f t="shared" ca="1" si="290"/>
        <v>677.25744586443795</v>
      </c>
      <c r="M685" s="306">
        <f t="shared" ca="1" si="306"/>
        <v>-1.4970821508668495</v>
      </c>
      <c r="N685" s="304">
        <f t="shared" ca="1" si="307"/>
        <v>-85.776488829038058</v>
      </c>
      <c r="P685" s="310">
        <f t="shared" ca="1" si="308"/>
        <v>23</v>
      </c>
      <c r="Q685" s="304">
        <f t="shared" ca="1" si="309"/>
        <v>0</v>
      </c>
      <c r="R685" s="306">
        <f t="shared" ca="1" si="310"/>
        <v>0</v>
      </c>
      <c r="S685" s="307">
        <f t="shared" ca="1" si="311"/>
        <v>5.0810000000000022</v>
      </c>
      <c r="T685" s="304">
        <f t="shared" ca="1" si="291"/>
        <v>49.844610000000024</v>
      </c>
      <c r="U685" s="311">
        <f t="shared" ca="1" si="292"/>
        <v>0</v>
      </c>
      <c r="V685" s="306">
        <f t="shared" ca="1" si="293"/>
        <v>1.2259815877426641</v>
      </c>
      <c r="W685" s="304">
        <f t="shared" ca="1" si="294"/>
        <v>43.857524432137254</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1.1517148018358832</v>
      </c>
      <c r="AH685" s="304">
        <f t="shared" ca="1" si="318"/>
        <v>-8.6316440915323582</v>
      </c>
    </row>
    <row r="686" spans="1:34" x14ac:dyDescent="0.2">
      <c r="A686" s="347">
        <f t="shared" ca="1" si="296"/>
        <v>1E-4</v>
      </c>
      <c r="B686" s="304">
        <f t="shared" ca="1" si="297"/>
        <v>30.5287000000001</v>
      </c>
      <c r="D686" s="306">
        <f t="shared" ca="1" si="298"/>
        <v>-0.63570049926553829</v>
      </c>
      <c r="E686" s="307">
        <f t="shared" ca="1" si="299"/>
        <v>-1.20176888125925</v>
      </c>
      <c r="F686" s="304">
        <f t="shared" ca="1" si="300"/>
        <v>1.3595453536861373</v>
      </c>
      <c r="G686" s="306">
        <f t="shared" ca="1" si="301"/>
        <v>7.9493665734244274</v>
      </c>
      <c r="H686" s="307">
        <f t="shared" ca="1" si="302"/>
        <v>-107.64598802876732</v>
      </c>
      <c r="I686" s="304">
        <f t="shared" ca="1" si="303"/>
        <v>107.93910861040216</v>
      </c>
      <c r="J686" s="306">
        <f t="shared" ca="1" si="304"/>
        <v>677.21007955475034</v>
      </c>
      <c r="K686" s="307">
        <f t="shared" ca="1" si="305"/>
        <v>-8.0205166657842426</v>
      </c>
      <c r="L686" s="304">
        <f t="shared" ca="1" si="290"/>
        <v>677.25757326008352</v>
      </c>
      <c r="M686" s="306">
        <f t="shared" ca="1" si="306"/>
        <v>-1.4970828202084436</v>
      </c>
      <c r="N686" s="304">
        <f t="shared" ca="1" si="307"/>
        <v>-85.77652717948645</v>
      </c>
      <c r="P686" s="310">
        <f t="shared" ca="1" si="308"/>
        <v>23</v>
      </c>
      <c r="Q686" s="304">
        <f t="shared" ca="1" si="309"/>
        <v>0</v>
      </c>
      <c r="R686" s="306">
        <f t="shared" ca="1" si="310"/>
        <v>0</v>
      </c>
      <c r="S686" s="307">
        <f t="shared" ca="1" si="311"/>
        <v>5.0810000000000022</v>
      </c>
      <c r="T686" s="304">
        <f t="shared" ca="1" si="291"/>
        <v>49.844610000000024</v>
      </c>
      <c r="U686" s="311">
        <f t="shared" ca="1" si="292"/>
        <v>0</v>
      </c>
      <c r="V686" s="306">
        <f t="shared" ca="1" si="293"/>
        <v>1.2259829074628428</v>
      </c>
      <c r="W686" s="304">
        <f t="shared" ca="1" si="294"/>
        <v>43.857665233390783</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1.1516875737467913</v>
      </c>
      <c r="AH686" s="304">
        <f t="shared" ca="1" si="318"/>
        <v>-8.6316718032153581</v>
      </c>
    </row>
    <row r="687" spans="1:34" x14ac:dyDescent="0.2">
      <c r="A687" s="347">
        <f t="shared" ca="1" si="296"/>
        <v>1E-4</v>
      </c>
      <c r="B687" s="304">
        <f t="shared" ca="1" si="297"/>
        <v>30.5288000000001</v>
      </c>
      <c r="D687" s="306">
        <f t="shared" ca="1" si="298"/>
        <v>-0.63569677826796323</v>
      </c>
      <c r="E687" s="307">
        <f t="shared" ca="1" si="299"/>
        <v>-1.2017408196863624</v>
      </c>
      <c r="F687" s="304">
        <f t="shared" ca="1" si="300"/>
        <v>1.3595188088440402</v>
      </c>
      <c r="G687" s="306">
        <f t="shared" ca="1" si="301"/>
        <v>7.9493030037466008</v>
      </c>
      <c r="H687" s="307">
        <f t="shared" ca="1" si="302"/>
        <v>-107.64610820284929</v>
      </c>
      <c r="I687" s="304">
        <f t="shared" ca="1" si="303"/>
        <v>107.93922377646095</v>
      </c>
      <c r="J687" s="306">
        <f t="shared" ca="1" si="304"/>
        <v>677.21007955475034</v>
      </c>
      <c r="K687" s="307">
        <f t="shared" ca="1" si="305"/>
        <v>-8.031281270595823</v>
      </c>
      <c r="L687" s="304">
        <f t="shared" ca="1" si="290"/>
        <v>677.25770082694419</v>
      </c>
      <c r="M687" s="306">
        <f t="shared" ca="1" si="306"/>
        <v>-1.4970834895432565</v>
      </c>
      <c r="N687" s="304">
        <f t="shared" ca="1" si="307"/>
        <v>-85.776565529546318</v>
      </c>
      <c r="P687" s="310">
        <f t="shared" ca="1" si="308"/>
        <v>23</v>
      </c>
      <c r="Q687" s="304">
        <f t="shared" ca="1" si="309"/>
        <v>0</v>
      </c>
      <c r="R687" s="306">
        <f t="shared" ca="1" si="310"/>
        <v>0</v>
      </c>
      <c r="S687" s="307">
        <f t="shared" ca="1" si="311"/>
        <v>5.0810000000000022</v>
      </c>
      <c r="T687" s="304">
        <f t="shared" ca="1" si="291"/>
        <v>49.844610000000024</v>
      </c>
      <c r="U687" s="311">
        <f t="shared" ca="1" si="292"/>
        <v>0</v>
      </c>
      <c r="V687" s="306">
        <f t="shared" ca="1" si="293"/>
        <v>1.2259842271859163</v>
      </c>
      <c r="W687" s="304">
        <f t="shared" ca="1" si="294"/>
        <v>43.857806032836628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1.1516603460042134</v>
      </c>
      <c r="AH687" s="304">
        <f t="shared" ca="1" si="318"/>
        <v>-8.6316995145425626</v>
      </c>
    </row>
    <row r="688" spans="1:34" x14ac:dyDescent="0.2">
      <c r="A688" s="347">
        <f t="shared" ca="1" si="296"/>
        <v>1E-4</v>
      </c>
      <c r="B688" s="304">
        <f t="shared" ca="1" si="297"/>
        <v>30.5289000000001</v>
      </c>
      <c r="D688" s="306">
        <f t="shared" ca="1" si="298"/>
        <v>-0.6356930572652808</v>
      </c>
      <c r="E688" s="307">
        <f t="shared" ca="1" si="299"/>
        <v>-1.2017127584737128</v>
      </c>
      <c r="F688" s="304">
        <f t="shared" ca="1" si="300"/>
        <v>1.3594922643890917</v>
      </c>
      <c r="G688" s="306">
        <f t="shared" ca="1" si="301"/>
        <v>7.9492394344408739</v>
      </c>
      <c r="H688" s="307">
        <f t="shared" ca="1" si="302"/>
        <v>-107.64622837412514</v>
      </c>
      <c r="I688" s="304">
        <f t="shared" ca="1" si="303"/>
        <v>107.939338939797</v>
      </c>
      <c r="J688" s="306">
        <f t="shared" ca="1" si="304"/>
        <v>677.21007955475034</v>
      </c>
      <c r="K688" s="307">
        <f t="shared" ca="1" si="305"/>
        <v>-8.0420458874246723</v>
      </c>
      <c r="L688" s="304">
        <f t="shared" ca="1" si="290"/>
        <v>677.25782856502053</v>
      </c>
      <c r="M688" s="306">
        <f t="shared" ca="1" si="306"/>
        <v>-1.4970841588712889</v>
      </c>
      <c r="N688" s="304">
        <f t="shared" ca="1" si="307"/>
        <v>-85.776603879217674</v>
      </c>
      <c r="P688" s="310">
        <f t="shared" ca="1" si="308"/>
        <v>23</v>
      </c>
      <c r="Q688" s="304">
        <f t="shared" ca="1" si="309"/>
        <v>0</v>
      </c>
      <c r="R688" s="306">
        <f t="shared" ca="1" si="310"/>
        <v>0</v>
      </c>
      <c r="S688" s="307">
        <f t="shared" ca="1" si="311"/>
        <v>5.0810000000000022</v>
      </c>
      <c r="T688" s="304">
        <f t="shared" ca="1" si="291"/>
        <v>49.844610000000024</v>
      </c>
      <c r="U688" s="311">
        <f t="shared" ca="1" si="292"/>
        <v>0</v>
      </c>
      <c r="V688" s="306">
        <f t="shared" ca="1" si="293"/>
        <v>1.2259855469118841</v>
      </c>
      <c r="W688" s="304">
        <f t="shared" ca="1" si="294"/>
        <v>43.857946830474731</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1.1516331186081263</v>
      </c>
      <c r="AH688" s="304">
        <f t="shared" ca="1" si="318"/>
        <v>-8.6317272255139947</v>
      </c>
    </row>
    <row r="689" spans="1:34" x14ac:dyDescent="0.2">
      <c r="A689" s="347">
        <f t="shared" ca="1" si="296"/>
        <v>1E-4</v>
      </c>
      <c r="B689" s="304">
        <f t="shared" ca="1" si="297"/>
        <v>30.529000000000099</v>
      </c>
      <c r="D689" s="306">
        <f t="shared" ca="1" si="298"/>
        <v>-0.63568933625748603</v>
      </c>
      <c r="E689" s="307">
        <f t="shared" ca="1" si="299"/>
        <v>-1.2016846976213191</v>
      </c>
      <c r="F689" s="304">
        <f t="shared" ca="1" si="300"/>
        <v>1.3594657203213047</v>
      </c>
      <c r="G689" s="306">
        <f t="shared" ca="1" si="301"/>
        <v>7.9491758655072484</v>
      </c>
      <c r="H689" s="307">
        <f t="shared" ca="1" si="302"/>
        <v>-107.64634854259491</v>
      </c>
      <c r="I689" s="304">
        <f t="shared" ca="1" si="303"/>
        <v>107.93945410041033</v>
      </c>
      <c r="J689" s="306">
        <f t="shared" ca="1" si="304"/>
        <v>677.21007955475034</v>
      </c>
      <c r="K689" s="307">
        <f t="shared" ca="1" si="305"/>
        <v>-8.0528105162705081</v>
      </c>
      <c r="L689" s="304">
        <f t="shared" ca="1" si="290"/>
        <v>677.25795647431289</v>
      </c>
      <c r="M689" s="306">
        <f t="shared" ca="1" si="306"/>
        <v>-1.4970848281925404</v>
      </c>
      <c r="N689" s="304">
        <f t="shared" ca="1" si="307"/>
        <v>-85.776642228500521</v>
      </c>
      <c r="P689" s="310">
        <f t="shared" ca="1" si="308"/>
        <v>23</v>
      </c>
      <c r="Q689" s="304">
        <f t="shared" ca="1" si="309"/>
        <v>0</v>
      </c>
      <c r="R689" s="306">
        <f t="shared" ca="1" si="310"/>
        <v>0</v>
      </c>
      <c r="S689" s="307">
        <f t="shared" ca="1" si="311"/>
        <v>5.0810000000000022</v>
      </c>
      <c r="T689" s="304">
        <f t="shared" ca="1" si="291"/>
        <v>49.844610000000024</v>
      </c>
      <c r="U689" s="311">
        <f t="shared" ca="1" si="292"/>
        <v>0</v>
      </c>
      <c r="V689" s="306">
        <f t="shared" ca="1" si="293"/>
        <v>1.2259868666407465</v>
      </c>
      <c r="W689" s="304">
        <f t="shared" ca="1" si="294"/>
        <v>43.858087626305128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1.1516058915585425</v>
      </c>
      <c r="AH689" s="304">
        <f t="shared" ca="1" si="318"/>
        <v>-8.6317549361296422</v>
      </c>
    </row>
    <row r="690" spans="1:34" x14ac:dyDescent="0.2">
      <c r="A690" s="347">
        <f t="shared" ca="1" si="296"/>
        <v>1E-4</v>
      </c>
      <c r="B690" s="304">
        <f t="shared" ca="1" si="297"/>
        <v>30.529100000000099</v>
      </c>
      <c r="D690" s="306">
        <f t="shared" ca="1" si="298"/>
        <v>-0.63568561524458256</v>
      </c>
      <c r="E690" s="307">
        <f t="shared" ca="1" si="299"/>
        <v>-1.2016566371291724</v>
      </c>
      <c r="F690" s="304">
        <f t="shared" ca="1" si="300"/>
        <v>1.3594391766406744</v>
      </c>
      <c r="G690" s="306">
        <f t="shared" ca="1" si="301"/>
        <v>7.9491122969457235</v>
      </c>
      <c r="H690" s="307">
        <f t="shared" ca="1" si="302"/>
        <v>-107.64646870825862</v>
      </c>
      <c r="I690" s="304">
        <f t="shared" ca="1" si="303"/>
        <v>107.93956925830099</v>
      </c>
      <c r="J690" s="306">
        <f t="shared" ca="1" si="304"/>
        <v>677.21007955475034</v>
      </c>
      <c r="K690" s="307">
        <f t="shared" ca="1" si="305"/>
        <v>-8.0635751571330516</v>
      </c>
      <c r="L690" s="304">
        <f t="shared" ca="1" si="290"/>
        <v>677.25808455482172</v>
      </c>
      <c r="M690" s="306">
        <f t="shared" ca="1" si="306"/>
        <v>-1.4970854975070111</v>
      </c>
      <c r="N690" s="304">
        <f t="shared" ca="1" si="307"/>
        <v>-85.77668057739487</v>
      </c>
      <c r="P690" s="310">
        <f t="shared" ca="1" si="308"/>
        <v>23</v>
      </c>
      <c r="Q690" s="304">
        <f t="shared" ca="1" si="309"/>
        <v>0</v>
      </c>
      <c r="R690" s="306">
        <f t="shared" ca="1" si="310"/>
        <v>0</v>
      </c>
      <c r="S690" s="307">
        <f t="shared" ca="1" si="311"/>
        <v>5.0810000000000022</v>
      </c>
      <c r="T690" s="304">
        <f t="shared" ca="1" si="291"/>
        <v>49.844610000000024</v>
      </c>
      <c r="U690" s="311">
        <f t="shared" ca="1" si="292"/>
        <v>0</v>
      </c>
      <c r="V690" s="306">
        <f t="shared" ca="1" si="293"/>
        <v>1.2259881863725028</v>
      </c>
      <c r="W690" s="304">
        <f t="shared" ca="1" si="294"/>
        <v>43.858228420327812</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1.1515786648554531</v>
      </c>
      <c r="AH690" s="304">
        <f t="shared" ca="1" si="318"/>
        <v>-8.631782646389512</v>
      </c>
    </row>
    <row r="691" spans="1:34" x14ac:dyDescent="0.2">
      <c r="A691" s="347">
        <f t="shared" ca="1" si="296"/>
        <v>1E-4</v>
      </c>
      <c r="B691" s="304">
        <f t="shared" ca="1" si="297"/>
        <v>30.529200000000099</v>
      </c>
      <c r="D691" s="306">
        <f t="shared" ca="1" si="298"/>
        <v>-0.63568189422657129</v>
      </c>
      <c r="E691" s="307">
        <f t="shared" ca="1" si="299"/>
        <v>-1.2016285769972725</v>
      </c>
      <c r="F691" s="304">
        <f t="shared" ca="1" si="300"/>
        <v>1.3594126333472012</v>
      </c>
      <c r="G691" s="306">
        <f t="shared" ca="1" si="301"/>
        <v>7.949048728756301</v>
      </c>
      <c r="H691" s="307">
        <f t="shared" ca="1" si="302"/>
        <v>-107.64658887111632</v>
      </c>
      <c r="I691" s="304">
        <f t="shared" ca="1" si="303"/>
        <v>107.93968441346901</v>
      </c>
      <c r="J691" s="306">
        <f t="shared" ca="1" si="304"/>
        <v>677.21007955475034</v>
      </c>
      <c r="K691" s="307">
        <f t="shared" ca="1" si="305"/>
        <v>-8.0743398100120203</v>
      </c>
      <c r="L691" s="304">
        <f t="shared" ca="1" si="290"/>
        <v>677.25821280654748</v>
      </c>
      <c r="M691" s="306">
        <f t="shared" ca="1" si="306"/>
        <v>-1.4970861668147015</v>
      </c>
      <c r="N691" s="304">
        <f t="shared" ca="1" si="307"/>
        <v>-85.776718925900724</v>
      </c>
      <c r="P691" s="310">
        <f t="shared" ca="1" si="308"/>
        <v>23</v>
      </c>
      <c r="Q691" s="304">
        <f t="shared" ca="1" si="309"/>
        <v>0</v>
      </c>
      <c r="R691" s="306">
        <f t="shared" ca="1" si="310"/>
        <v>0</v>
      </c>
      <c r="S691" s="307">
        <f t="shared" ca="1" si="311"/>
        <v>5.0810000000000022</v>
      </c>
      <c r="T691" s="304">
        <f t="shared" ca="1" si="291"/>
        <v>49.844610000000024</v>
      </c>
      <c r="U691" s="311">
        <f t="shared" ca="1" si="292"/>
        <v>0</v>
      </c>
      <c r="V691" s="306">
        <f t="shared" ca="1" si="293"/>
        <v>1.2259895061071544</v>
      </c>
      <c r="W691" s="304">
        <f t="shared" ca="1" si="294"/>
        <v>43.858369212542847</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1.1515514384988617</v>
      </c>
      <c r="AH691" s="304">
        <f t="shared" ca="1" si="318"/>
        <v>-8.6318103562936024</v>
      </c>
    </row>
    <row r="692" spans="1:34" x14ac:dyDescent="0.2">
      <c r="A692" s="347">
        <f t="shared" ca="1" si="296"/>
        <v>1E-4</v>
      </c>
      <c r="B692" s="304">
        <f t="shared" ca="1" si="297"/>
        <v>30.529300000000099</v>
      </c>
      <c r="D692" s="306">
        <f t="shared" ca="1" si="298"/>
        <v>-0.63567817320345088</v>
      </c>
      <c r="E692" s="307">
        <f t="shared" ca="1" si="299"/>
        <v>-1.201600517225609</v>
      </c>
      <c r="F692" s="304">
        <f t="shared" ca="1" si="300"/>
        <v>1.3593860904408752</v>
      </c>
      <c r="G692" s="306">
        <f t="shared" ca="1" si="301"/>
        <v>7.9489851609389808</v>
      </c>
      <c r="H692" s="307">
        <f t="shared" ca="1" si="302"/>
        <v>-107.64670903116804</v>
      </c>
      <c r="I692" s="304">
        <f t="shared" ca="1" si="303"/>
        <v>107.93979956591444</v>
      </c>
      <c r="J692" s="306">
        <f t="shared" ca="1" si="304"/>
        <v>677.21007955475034</v>
      </c>
      <c r="K692" s="307">
        <f t="shared" ca="1" si="305"/>
        <v>-8.0851044749071352</v>
      </c>
      <c r="L692" s="304">
        <f t="shared" ca="1" si="290"/>
        <v>677.25834122949084</v>
      </c>
      <c r="M692" s="306">
        <f t="shared" ca="1" si="306"/>
        <v>-1.4970868361156113</v>
      </c>
      <c r="N692" s="304">
        <f t="shared" ca="1" si="307"/>
        <v>-85.776757274018081</v>
      </c>
      <c r="P692" s="310">
        <f t="shared" ca="1" si="308"/>
        <v>23</v>
      </c>
      <c r="Q692" s="304">
        <f t="shared" ca="1" si="309"/>
        <v>0</v>
      </c>
      <c r="R692" s="306">
        <f t="shared" ca="1" si="310"/>
        <v>0</v>
      </c>
      <c r="S692" s="307">
        <f t="shared" ca="1" si="311"/>
        <v>5.0810000000000022</v>
      </c>
      <c r="T692" s="304">
        <f t="shared" ca="1" si="291"/>
        <v>49.844610000000024</v>
      </c>
      <c r="U692" s="311">
        <f t="shared" ca="1" si="292"/>
        <v>0</v>
      </c>
      <c r="V692" s="306">
        <f t="shared" ca="1" si="293"/>
        <v>1.2259908258446999</v>
      </c>
      <c r="W692" s="304">
        <f t="shared" ca="1" si="294"/>
        <v>43.858510002950204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1.1515242124887575</v>
      </c>
      <c r="AH692" s="304">
        <f t="shared" ca="1" si="318"/>
        <v>-8.6318380658419258</v>
      </c>
    </row>
    <row r="693" spans="1:34" x14ac:dyDescent="0.2">
      <c r="A693" s="347">
        <f t="shared" ca="1" si="296"/>
        <v>1E-4</v>
      </c>
      <c r="B693" s="304">
        <f t="shared" ca="1" si="297"/>
        <v>30.529400000000098</v>
      </c>
      <c r="D693" s="306">
        <f t="shared" ca="1" si="298"/>
        <v>-0.63567445217522422</v>
      </c>
      <c r="E693" s="307">
        <f t="shared" ca="1" si="299"/>
        <v>-1.2015724578141853</v>
      </c>
      <c r="F693" s="304">
        <f t="shared" ca="1" si="300"/>
        <v>1.3593595479217018</v>
      </c>
      <c r="G693" s="306">
        <f t="shared" ca="1" si="301"/>
        <v>7.9489215934937629</v>
      </c>
      <c r="H693" s="307">
        <f t="shared" ca="1" si="302"/>
        <v>-107.64682918841382</v>
      </c>
      <c r="I693" s="304">
        <f t="shared" ca="1" si="303"/>
        <v>107.9399147156373</v>
      </c>
      <c r="J693" s="306">
        <f t="shared" ca="1" si="304"/>
        <v>677.21007955475034</v>
      </c>
      <c r="K693" s="307">
        <f t="shared" ca="1" si="305"/>
        <v>-8.0958691518181141</v>
      </c>
      <c r="L693" s="304">
        <f t="shared" ca="1" si="290"/>
        <v>677.25846982365204</v>
      </c>
      <c r="M693" s="306">
        <f t="shared" ca="1" si="306"/>
        <v>-1.4970875054097408</v>
      </c>
      <c r="N693" s="304">
        <f t="shared" ca="1" si="307"/>
        <v>-85.776795621746942</v>
      </c>
      <c r="P693" s="310">
        <f t="shared" ca="1" si="308"/>
        <v>23</v>
      </c>
      <c r="Q693" s="304">
        <f t="shared" ca="1" si="309"/>
        <v>0</v>
      </c>
      <c r="R693" s="306">
        <f t="shared" ca="1" si="310"/>
        <v>0</v>
      </c>
      <c r="S693" s="307">
        <f t="shared" ca="1" si="311"/>
        <v>5.0810000000000022</v>
      </c>
      <c r="T693" s="304">
        <f t="shared" ca="1" si="291"/>
        <v>49.844610000000024</v>
      </c>
      <c r="U693" s="311">
        <f t="shared" ca="1" si="292"/>
        <v>0</v>
      </c>
      <c r="V693" s="306">
        <f t="shared" ca="1" si="293"/>
        <v>1.2259921455851395</v>
      </c>
      <c r="W693" s="304">
        <f t="shared" ca="1" si="294"/>
        <v>43.858650791549906</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1.1514969868251423</v>
      </c>
      <c r="AH693" s="304">
        <f t="shared" ca="1" si="318"/>
        <v>-8.6318657750344787</v>
      </c>
    </row>
    <row r="694" spans="1:34" x14ac:dyDescent="0.2">
      <c r="A694" s="347">
        <f t="shared" ca="1" si="296"/>
        <v>1E-4</v>
      </c>
      <c r="B694" s="304">
        <f t="shared" ca="1" si="297"/>
        <v>30.529500000000098</v>
      </c>
      <c r="D694" s="306">
        <f t="shared" ca="1" si="298"/>
        <v>-0.63567073114189065</v>
      </c>
      <c r="E694" s="307">
        <f t="shared" ca="1" si="299"/>
        <v>-1.2015443987629979</v>
      </c>
      <c r="F694" s="304">
        <f t="shared" ca="1" si="300"/>
        <v>1.3593330057896778</v>
      </c>
      <c r="G694" s="306">
        <f t="shared" ca="1" si="301"/>
        <v>7.9488580264206483</v>
      </c>
      <c r="H694" s="307">
        <f t="shared" ca="1" si="302"/>
        <v>-107.64694934285369</v>
      </c>
      <c r="I694" s="304">
        <f t="shared" ca="1" si="303"/>
        <v>107.94002986263762</v>
      </c>
      <c r="J694" s="306">
        <f t="shared" ca="1" si="304"/>
        <v>677.21007955475034</v>
      </c>
      <c r="K694" s="307">
        <f t="shared" ca="1" si="305"/>
        <v>-8.1066338407446779</v>
      </c>
      <c r="L694" s="304">
        <f t="shared" ca="1" si="290"/>
        <v>677.25859858903175</v>
      </c>
      <c r="M694" s="306">
        <f t="shared" ca="1" si="306"/>
        <v>-1.4970881746970901</v>
      </c>
      <c r="N694" s="304">
        <f t="shared" ca="1" si="307"/>
        <v>-85.776833969087349</v>
      </c>
      <c r="P694" s="310">
        <f t="shared" ca="1" si="308"/>
        <v>23</v>
      </c>
      <c r="Q694" s="304">
        <f t="shared" ca="1" si="309"/>
        <v>0</v>
      </c>
      <c r="R694" s="306">
        <f t="shared" ca="1" si="310"/>
        <v>0</v>
      </c>
      <c r="S694" s="307">
        <f t="shared" ca="1" si="311"/>
        <v>5.0810000000000022</v>
      </c>
      <c r="T694" s="304">
        <f t="shared" ca="1" si="291"/>
        <v>49.844610000000024</v>
      </c>
      <c r="U694" s="311">
        <f t="shared" ca="1" si="292"/>
        <v>0</v>
      </c>
      <c r="V694" s="306">
        <f t="shared" ca="1" si="293"/>
        <v>1.2259934653284736</v>
      </c>
      <c r="W694" s="304">
        <f t="shared" ca="1" si="294"/>
        <v>43.858791578341965</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1.1514697615080145</v>
      </c>
      <c r="AH694" s="304">
        <f t="shared" ca="1" si="318"/>
        <v>-8.6318934838712629</v>
      </c>
    </row>
    <row r="695" spans="1:34" x14ac:dyDescent="0.2">
      <c r="A695" s="347">
        <f t="shared" ca="1" si="296"/>
        <v>1E-4</v>
      </c>
      <c r="B695" s="304">
        <f t="shared" ca="1" si="297"/>
        <v>30.529600000000098</v>
      </c>
      <c r="D695" s="306">
        <f t="shared" ca="1" si="298"/>
        <v>-0.63566701010344995</v>
      </c>
      <c r="E695" s="307">
        <f t="shared" ca="1" si="299"/>
        <v>-1.2015163400720468</v>
      </c>
      <c r="F695" s="304">
        <f t="shared" ca="1" si="300"/>
        <v>1.3593064640448032</v>
      </c>
      <c r="G695" s="306">
        <f t="shared" ca="1" si="301"/>
        <v>7.9487944597196378</v>
      </c>
      <c r="H695" s="307">
        <f t="shared" ca="1" si="302"/>
        <v>-107.6470694944877</v>
      </c>
      <c r="I695" s="304">
        <f t="shared" ca="1" si="303"/>
        <v>107.94014500691544</v>
      </c>
      <c r="J695" s="306">
        <f t="shared" ca="1" si="304"/>
        <v>677.21007955475034</v>
      </c>
      <c r="K695" s="307">
        <f t="shared" ca="1" si="305"/>
        <v>-8.1173985416865442</v>
      </c>
      <c r="L695" s="304">
        <f t="shared" ca="1" si="290"/>
        <v>677.25872752563021</v>
      </c>
      <c r="M695" s="306">
        <f t="shared" ca="1" si="306"/>
        <v>-1.4970888439776593</v>
      </c>
      <c r="N695" s="304">
        <f t="shared" ca="1" si="307"/>
        <v>-85.776872316039274</v>
      </c>
      <c r="P695" s="310">
        <f t="shared" ca="1" si="308"/>
        <v>23</v>
      </c>
      <c r="Q695" s="304">
        <f t="shared" ca="1" si="309"/>
        <v>0</v>
      </c>
      <c r="R695" s="306">
        <f t="shared" ca="1" si="310"/>
        <v>0</v>
      </c>
      <c r="S695" s="307">
        <f t="shared" ca="1" si="311"/>
        <v>5.0810000000000022</v>
      </c>
      <c r="T695" s="304">
        <f t="shared" ca="1" si="291"/>
        <v>49.844610000000024</v>
      </c>
      <c r="U695" s="311">
        <f t="shared" ca="1" si="292"/>
        <v>0</v>
      </c>
      <c r="V695" s="306">
        <f t="shared" ca="1" si="293"/>
        <v>1.2259947850747024</v>
      </c>
      <c r="W695" s="304">
        <f t="shared" ca="1" si="294"/>
        <v>43.858932363326424</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1.1514425365373704</v>
      </c>
      <c r="AH695" s="304">
        <f t="shared" ca="1" si="318"/>
        <v>-8.6319211923522818</v>
      </c>
    </row>
    <row r="696" spans="1:34" x14ac:dyDescent="0.2">
      <c r="A696" s="347">
        <f t="shared" ca="1" si="296"/>
        <v>1E-4</v>
      </c>
      <c r="B696" s="304">
        <f t="shared" ca="1" si="297"/>
        <v>30.529700000000098</v>
      </c>
      <c r="D696" s="306">
        <f t="shared" ca="1" si="298"/>
        <v>-0.6356632890599041</v>
      </c>
      <c r="E696" s="307">
        <f t="shared" ca="1" si="299"/>
        <v>-1.2014882817413195</v>
      </c>
      <c r="F696" s="304">
        <f t="shared" ca="1" si="300"/>
        <v>1.3592799226870687</v>
      </c>
      <c r="G696" s="306">
        <f t="shared" ca="1" si="301"/>
        <v>7.9487308933907315</v>
      </c>
      <c r="H696" s="307">
        <f t="shared" ca="1" si="302"/>
        <v>-107.64718964331587</v>
      </c>
      <c r="I696" s="304">
        <f t="shared" ca="1" si="303"/>
        <v>107.94026014847081</v>
      </c>
      <c r="J696" s="306">
        <f t="shared" ca="1" si="304"/>
        <v>677.21007955475034</v>
      </c>
      <c r="K696" s="307">
        <f t="shared" ca="1" si="305"/>
        <v>-8.1281632546434341</v>
      </c>
      <c r="L696" s="304">
        <f t="shared" ca="1" si="290"/>
        <v>677.25885663344809</v>
      </c>
      <c r="M696" s="306">
        <f t="shared" ca="1" si="306"/>
        <v>-1.4970895132514481</v>
      </c>
      <c r="N696" s="304">
        <f t="shared" ca="1" si="307"/>
        <v>-85.776910662602702</v>
      </c>
      <c r="P696" s="310">
        <f t="shared" ca="1" si="308"/>
        <v>23</v>
      </c>
      <c r="Q696" s="304">
        <f t="shared" ca="1" si="309"/>
        <v>0</v>
      </c>
      <c r="R696" s="306">
        <f t="shared" ca="1" si="310"/>
        <v>0</v>
      </c>
      <c r="S696" s="307">
        <f t="shared" ca="1" si="311"/>
        <v>5.0810000000000022</v>
      </c>
      <c r="T696" s="304">
        <f t="shared" ca="1" si="291"/>
        <v>49.844610000000024</v>
      </c>
      <c r="U696" s="311">
        <f t="shared" ca="1" si="292"/>
        <v>0</v>
      </c>
      <c r="V696" s="306">
        <f t="shared" ca="1" si="293"/>
        <v>1.2259961048238255</v>
      </c>
      <c r="W696" s="304">
        <f t="shared" ca="1" si="294"/>
        <v>43.859073146503277</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1.1514153119132029</v>
      </c>
      <c r="AH696" s="304">
        <f t="shared" ca="1" si="318"/>
        <v>-8.6319489004775445</v>
      </c>
    </row>
    <row r="697" spans="1:34" x14ac:dyDescent="0.2">
      <c r="A697" s="347">
        <f t="shared" ca="1" si="296"/>
        <v>1E-4</v>
      </c>
      <c r="B697" s="304">
        <f t="shared" ca="1" si="297"/>
        <v>30.529800000000098</v>
      </c>
      <c r="D697" s="306">
        <f t="shared" ca="1" si="298"/>
        <v>-0.635659568011256</v>
      </c>
      <c r="E697" s="307">
        <f t="shared" ca="1" si="299"/>
        <v>-1.2014602237708178</v>
      </c>
      <c r="F697" s="304">
        <f t="shared" ca="1" si="300"/>
        <v>1.3592533817164776</v>
      </c>
      <c r="G697" s="306">
        <f t="shared" ca="1" si="301"/>
        <v>7.9486673274339301</v>
      </c>
      <c r="H697" s="307">
        <f t="shared" ca="1" si="302"/>
        <v>-107.64730978933825</v>
      </c>
      <c r="I697" s="304">
        <f t="shared" ca="1" si="303"/>
        <v>107.94037528730375</v>
      </c>
      <c r="J697" s="306">
        <f t="shared" ca="1" si="304"/>
        <v>677.21007955475034</v>
      </c>
      <c r="K697" s="307">
        <f t="shared" ca="1" si="305"/>
        <v>-8.1389279796150671</v>
      </c>
      <c r="L697" s="304">
        <f t="shared" ca="1" si="290"/>
        <v>677.25898591248585</v>
      </c>
      <c r="M697" s="306">
        <f t="shared" ca="1" si="306"/>
        <v>-1.4970901825184573</v>
      </c>
      <c r="N697" s="304">
        <f t="shared" ca="1" si="307"/>
        <v>-85.776949008777706</v>
      </c>
      <c r="P697" s="310">
        <f t="shared" ca="1" si="308"/>
        <v>23</v>
      </c>
      <c r="Q697" s="304">
        <f t="shared" ca="1" si="309"/>
        <v>0</v>
      </c>
      <c r="R697" s="306">
        <f t="shared" ca="1" si="310"/>
        <v>0</v>
      </c>
      <c r="S697" s="307">
        <f t="shared" ca="1" si="311"/>
        <v>5.0810000000000022</v>
      </c>
      <c r="T697" s="304">
        <f t="shared" ca="1" si="291"/>
        <v>49.844610000000024</v>
      </c>
      <c r="U697" s="311">
        <f t="shared" ca="1" si="292"/>
        <v>0</v>
      </c>
      <c r="V697" s="306">
        <f t="shared" ca="1" si="293"/>
        <v>1.2259974245758427</v>
      </c>
      <c r="W697" s="304">
        <f t="shared" ca="1" si="294"/>
        <v>43.859213927872531</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1.151388087635512</v>
      </c>
      <c r="AH697" s="304">
        <f t="shared" ca="1" si="318"/>
        <v>-8.631976608247049</v>
      </c>
    </row>
    <row r="698" spans="1:34" x14ac:dyDescent="0.2">
      <c r="A698" s="347">
        <f t="shared" ca="1" si="296"/>
        <v>1E-4</v>
      </c>
      <c r="B698" s="304">
        <f t="shared" ca="1" si="297"/>
        <v>30.529900000000097</v>
      </c>
      <c r="D698" s="306">
        <f t="shared" ca="1" si="298"/>
        <v>-0.63565584695750144</v>
      </c>
      <c r="E698" s="307">
        <f t="shared" ca="1" si="299"/>
        <v>-1.2014321661605436</v>
      </c>
      <c r="F698" s="304">
        <f t="shared" ca="1" si="300"/>
        <v>1.3592268411330297</v>
      </c>
      <c r="G698" s="306">
        <f t="shared" ca="1" si="301"/>
        <v>7.9486037618492347</v>
      </c>
      <c r="H698" s="307">
        <f t="shared" ca="1" si="302"/>
        <v>-107.64742993255487</v>
      </c>
      <c r="I698" s="304">
        <f t="shared" ca="1" si="303"/>
        <v>107.9404904234143</v>
      </c>
      <c r="J698" s="306">
        <f t="shared" ca="1" si="304"/>
        <v>677.21007955475034</v>
      </c>
      <c r="K698" s="307">
        <f t="shared" ca="1" si="305"/>
        <v>-8.1496927166011623</v>
      </c>
      <c r="L698" s="304">
        <f t="shared" ca="1" si="290"/>
        <v>677.25911536274373</v>
      </c>
      <c r="M698" s="306">
        <f t="shared" ca="1" si="306"/>
        <v>-1.4970908517786863</v>
      </c>
      <c r="N698" s="304">
        <f t="shared" ca="1" si="307"/>
        <v>-85.776987354564213</v>
      </c>
      <c r="P698" s="310">
        <f t="shared" ca="1" si="308"/>
        <v>23</v>
      </c>
      <c r="Q698" s="304">
        <f t="shared" ca="1" si="309"/>
        <v>0</v>
      </c>
      <c r="R698" s="306">
        <f t="shared" ca="1" si="310"/>
        <v>0</v>
      </c>
      <c r="S698" s="307">
        <f t="shared" ca="1" si="311"/>
        <v>5.0810000000000022</v>
      </c>
      <c r="T698" s="304">
        <f t="shared" ca="1" si="291"/>
        <v>49.844610000000024</v>
      </c>
      <c r="U698" s="311">
        <f t="shared" ca="1" si="292"/>
        <v>0</v>
      </c>
      <c r="V698" s="306">
        <f t="shared" ca="1" si="293"/>
        <v>1.2259987443307536</v>
      </c>
      <c r="W698" s="304">
        <f t="shared" ca="1" si="294"/>
        <v>43.859354707434193</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1.1513608637042996</v>
      </c>
      <c r="AH698" s="304">
        <f t="shared" ca="1" si="318"/>
        <v>-8.6320043156607973</v>
      </c>
    </row>
    <row r="699" spans="1:34" x14ac:dyDescent="0.2">
      <c r="A699" s="347">
        <f t="shared" ca="1" si="296"/>
        <v>1E-4</v>
      </c>
      <c r="B699" s="304">
        <f t="shared" ca="1" si="297"/>
        <v>30.530000000000097</v>
      </c>
      <c r="D699" s="306">
        <f t="shared" ca="1" si="298"/>
        <v>-0.63565212589864573</v>
      </c>
      <c r="E699" s="307">
        <f t="shared" ca="1" si="299"/>
        <v>-1.2014041089104897</v>
      </c>
      <c r="F699" s="304">
        <f t="shared" ca="1" si="300"/>
        <v>1.359200300936722</v>
      </c>
      <c r="G699" s="306">
        <f t="shared" ca="1" si="301"/>
        <v>7.9485401966366451</v>
      </c>
      <c r="H699" s="307">
        <f t="shared" ca="1" si="302"/>
        <v>-107.64755007296576</v>
      </c>
      <c r="I699" s="304">
        <f t="shared" ca="1" si="303"/>
        <v>107.94060555680248</v>
      </c>
      <c r="J699" s="306">
        <f t="shared" ca="1" si="304"/>
        <v>677.21007955475034</v>
      </c>
      <c r="K699" s="307">
        <f t="shared" ca="1" si="305"/>
        <v>-8.1604574656014393</v>
      </c>
      <c r="L699" s="304">
        <f t="shared" ca="1" si="290"/>
        <v>677.25924498422251</v>
      </c>
      <c r="M699" s="306">
        <f t="shared" ca="1" si="306"/>
        <v>-1.4970915210321356</v>
      </c>
      <c r="N699" s="304">
        <f t="shared" ca="1" si="307"/>
        <v>-85.777025699962294</v>
      </c>
      <c r="P699" s="310">
        <f t="shared" ca="1" si="308"/>
        <v>23</v>
      </c>
      <c r="Q699" s="304">
        <f t="shared" ca="1" si="309"/>
        <v>0</v>
      </c>
      <c r="R699" s="306">
        <f t="shared" ca="1" si="310"/>
        <v>0</v>
      </c>
      <c r="S699" s="307">
        <f t="shared" ca="1" si="311"/>
        <v>5.0810000000000022</v>
      </c>
      <c r="T699" s="304">
        <f t="shared" ca="1" si="291"/>
        <v>49.844610000000024</v>
      </c>
      <c r="U699" s="311">
        <f t="shared" ca="1" si="292"/>
        <v>0</v>
      </c>
      <c r="V699" s="306">
        <f t="shared" ca="1" si="293"/>
        <v>1.2260000640885591</v>
      </c>
      <c r="W699" s="304">
        <f t="shared" ca="1" si="294"/>
        <v>43.85949548518829</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1.1513336401195602</v>
      </c>
      <c r="AH699" s="304">
        <f t="shared" ca="1" si="318"/>
        <v>-8.632032022718791</v>
      </c>
    </row>
    <row r="700" spans="1:34" x14ac:dyDescent="0.2">
      <c r="A700" s="347">
        <f t="shared" ca="1" si="296"/>
        <v>1E-4</v>
      </c>
      <c r="B700" s="304">
        <f t="shared" ca="1" si="297"/>
        <v>30.530100000000097</v>
      </c>
      <c r="D700" s="306">
        <f t="shared" ca="1" si="298"/>
        <v>-0.63564840483468632</v>
      </c>
      <c r="E700" s="307">
        <f t="shared" ca="1" si="299"/>
        <v>-1.2013760520206578</v>
      </c>
      <c r="F700" s="304">
        <f t="shared" ca="1" si="300"/>
        <v>1.3591737611275547</v>
      </c>
      <c r="G700" s="306">
        <f t="shared" ca="1" si="301"/>
        <v>7.9484766317961615</v>
      </c>
      <c r="H700" s="307">
        <f t="shared" ca="1" si="302"/>
        <v>-107.64767021057096</v>
      </c>
      <c r="I700" s="304">
        <f t="shared" ca="1" si="303"/>
        <v>107.94072068746834</v>
      </c>
      <c r="J700" s="306">
        <f t="shared" ca="1" si="304"/>
        <v>677.21007955475034</v>
      </c>
      <c r="K700" s="307">
        <f t="shared" ca="1" si="305"/>
        <v>-8.1712222266156154</v>
      </c>
      <c r="L700" s="304">
        <f t="shared" ca="1" si="290"/>
        <v>677.25937477692253</v>
      </c>
      <c r="M700" s="306">
        <f t="shared" ca="1" si="306"/>
        <v>-1.4970921902788052</v>
      </c>
      <c r="N700" s="304">
        <f t="shared" ca="1" si="307"/>
        <v>-85.777064044971908</v>
      </c>
      <c r="P700" s="310">
        <f t="shared" ca="1" si="308"/>
        <v>23</v>
      </c>
      <c r="Q700" s="304">
        <f t="shared" ca="1" si="309"/>
        <v>0</v>
      </c>
      <c r="R700" s="306">
        <f t="shared" ca="1" si="310"/>
        <v>0</v>
      </c>
      <c r="S700" s="307">
        <f t="shared" ca="1" si="311"/>
        <v>5.0810000000000022</v>
      </c>
      <c r="T700" s="304">
        <f t="shared" ca="1" si="291"/>
        <v>49.844610000000024</v>
      </c>
      <c r="U700" s="311">
        <f t="shared" ca="1" si="292"/>
        <v>0</v>
      </c>
      <c r="V700" s="306">
        <f t="shared" ca="1" si="293"/>
        <v>1.2260013838492585</v>
      </c>
      <c r="W700" s="304">
        <f t="shared" ca="1" si="294"/>
        <v>43.859636261134824</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1.1513064168812921</v>
      </c>
      <c r="AH700" s="304">
        <f t="shared" ca="1" si="318"/>
        <v>-8.6320597294210337</v>
      </c>
    </row>
    <row r="701" spans="1:34" x14ac:dyDescent="0.2">
      <c r="A701" s="347">
        <f t="shared" ca="1" si="296"/>
        <v>1E-4</v>
      </c>
      <c r="B701" s="304">
        <f t="shared" ca="1" si="297"/>
        <v>30.530200000000097</v>
      </c>
      <c r="D701" s="306">
        <f t="shared" ca="1" si="298"/>
        <v>-0.63564468376562488</v>
      </c>
      <c r="E701" s="307">
        <f t="shared" ca="1" si="299"/>
        <v>-1.2013479954910427</v>
      </c>
      <c r="F701" s="304">
        <f t="shared" ca="1" si="300"/>
        <v>1.3591472217055252</v>
      </c>
      <c r="G701" s="306">
        <f t="shared" ca="1" si="301"/>
        <v>7.9484130673277846</v>
      </c>
      <c r="H701" s="307">
        <f t="shared" ca="1" si="302"/>
        <v>-107.64779034537051</v>
      </c>
      <c r="I701" s="304">
        <f t="shared" ca="1" si="303"/>
        <v>107.94083581541192</v>
      </c>
      <c r="J701" s="306">
        <f t="shared" ca="1" si="304"/>
        <v>677.21007955475034</v>
      </c>
      <c r="K701" s="307">
        <f t="shared" ca="1" si="305"/>
        <v>-8.1819869996434118</v>
      </c>
      <c r="L701" s="304">
        <f t="shared" ca="1" si="290"/>
        <v>677.25950474084425</v>
      </c>
      <c r="M701" s="306">
        <f t="shared" ca="1" si="306"/>
        <v>-1.4970928595186952</v>
      </c>
      <c r="N701" s="304">
        <f t="shared" ca="1" si="307"/>
        <v>-85.777102389593082</v>
      </c>
      <c r="P701" s="310">
        <f t="shared" ca="1" si="308"/>
        <v>23</v>
      </c>
      <c r="Q701" s="304">
        <f t="shared" ca="1" si="309"/>
        <v>0</v>
      </c>
      <c r="R701" s="306">
        <f t="shared" ca="1" si="310"/>
        <v>0</v>
      </c>
      <c r="S701" s="307">
        <f t="shared" ca="1" si="311"/>
        <v>5.0810000000000022</v>
      </c>
      <c r="T701" s="304">
        <f t="shared" ca="1" si="291"/>
        <v>49.844610000000024</v>
      </c>
      <c r="U701" s="311">
        <f t="shared" ca="1" si="292"/>
        <v>0</v>
      </c>
      <c r="V701" s="306">
        <f t="shared" ca="1" si="293"/>
        <v>1.2260027036128527</v>
      </c>
      <c r="W701" s="304">
        <f t="shared" ca="1" si="294"/>
        <v>43.859777035273851</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1.1512791939894953</v>
      </c>
      <c r="AH701" s="304">
        <f t="shared" ca="1" si="318"/>
        <v>-8.6320874357675272</v>
      </c>
    </row>
    <row r="702" spans="1:34" x14ac:dyDescent="0.2">
      <c r="A702" s="347">
        <f t="shared" ca="1" si="296"/>
        <v>1E-4</v>
      </c>
      <c r="B702" s="304">
        <f t="shared" ca="1" si="297"/>
        <v>30.530300000000096</v>
      </c>
      <c r="D702" s="306">
        <f t="shared" ca="1" si="298"/>
        <v>-0.63564096269146342</v>
      </c>
      <c r="E702" s="307">
        <f t="shared" ca="1" si="299"/>
        <v>-1.2013199393216336</v>
      </c>
      <c r="F702" s="304">
        <f t="shared" ca="1" si="300"/>
        <v>1.3591206826706244</v>
      </c>
      <c r="G702" s="306">
        <f t="shared" ca="1" si="301"/>
        <v>7.9483495032315155</v>
      </c>
      <c r="H702" s="307">
        <f t="shared" ca="1" si="302"/>
        <v>-107.64791047736445</v>
      </c>
      <c r="I702" s="304">
        <f t="shared" ca="1" si="303"/>
        <v>107.94095094063324</v>
      </c>
      <c r="J702" s="306">
        <f t="shared" ca="1" si="304"/>
        <v>677.21007955475034</v>
      </c>
      <c r="K702" s="307">
        <f t="shared" ca="1" si="305"/>
        <v>-8.1927517846845479</v>
      </c>
      <c r="L702" s="304">
        <f t="shared" ca="1" si="290"/>
        <v>677.25963487598813</v>
      </c>
      <c r="M702" s="306">
        <f t="shared" ca="1" si="306"/>
        <v>-1.4970935287518057</v>
      </c>
      <c r="N702" s="304">
        <f t="shared" ca="1" si="307"/>
        <v>-85.777140733825831</v>
      </c>
      <c r="P702" s="310">
        <f t="shared" ca="1" si="308"/>
        <v>23</v>
      </c>
      <c r="Q702" s="304">
        <f t="shared" ca="1" si="309"/>
        <v>0</v>
      </c>
      <c r="R702" s="306">
        <f t="shared" ca="1" si="310"/>
        <v>0</v>
      </c>
      <c r="S702" s="307">
        <f t="shared" ca="1" si="311"/>
        <v>5.0810000000000022</v>
      </c>
      <c r="T702" s="304">
        <f t="shared" ca="1" si="291"/>
        <v>49.844610000000024</v>
      </c>
      <c r="U702" s="311">
        <f t="shared" ca="1" si="292"/>
        <v>0</v>
      </c>
      <c r="V702" s="306">
        <f t="shared" ca="1" si="293"/>
        <v>1.2260040233793408</v>
      </c>
      <c r="W702" s="304">
        <f t="shared" ca="1" si="294"/>
        <v>43.859917807605349</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1.1512519714441556</v>
      </c>
      <c r="AH702" s="304">
        <f t="shared" ca="1" si="318"/>
        <v>-8.6321151417582822</v>
      </c>
    </row>
    <row r="703" spans="1:34" x14ac:dyDescent="0.2">
      <c r="A703" s="347">
        <f t="shared" ca="1" si="296"/>
        <v>1E-4</v>
      </c>
      <c r="B703" s="304">
        <f t="shared" ca="1" si="297"/>
        <v>30.530400000000096</v>
      </c>
      <c r="D703" s="306">
        <f t="shared" ca="1" si="298"/>
        <v>-0.63563724161220092</v>
      </c>
      <c r="E703" s="307">
        <f t="shared" ca="1" si="299"/>
        <v>-1.2012918835124378</v>
      </c>
      <c r="F703" s="304">
        <f t="shared" ca="1" si="300"/>
        <v>1.359094144022859</v>
      </c>
      <c r="G703" s="306">
        <f t="shared" ca="1" si="301"/>
        <v>7.948285939507354</v>
      </c>
      <c r="H703" s="307">
        <f t="shared" ca="1" si="302"/>
        <v>-107.64803060655279</v>
      </c>
      <c r="I703" s="304">
        <f t="shared" ca="1" si="303"/>
        <v>107.94106606313233</v>
      </c>
      <c r="J703" s="306">
        <f t="shared" ca="1" si="304"/>
        <v>677.21007955475034</v>
      </c>
      <c r="K703" s="307">
        <f t="shared" ca="1" si="305"/>
        <v>-8.203516581738743</v>
      </c>
      <c r="L703" s="304">
        <f t="shared" ca="1" si="290"/>
        <v>677.25976518235461</v>
      </c>
      <c r="M703" s="306">
        <f t="shared" ca="1" si="306"/>
        <v>-1.4970941979781367</v>
      </c>
      <c r="N703" s="304">
        <f t="shared" ca="1" si="307"/>
        <v>-85.777179077670141</v>
      </c>
      <c r="P703" s="310">
        <f t="shared" ca="1" si="308"/>
        <v>23</v>
      </c>
      <c r="Q703" s="304">
        <f t="shared" ca="1" si="309"/>
        <v>0</v>
      </c>
      <c r="R703" s="306">
        <f t="shared" ca="1" si="310"/>
        <v>0</v>
      </c>
      <c r="S703" s="307">
        <f t="shared" ca="1" si="311"/>
        <v>5.0810000000000022</v>
      </c>
      <c r="T703" s="304">
        <f t="shared" ca="1" si="291"/>
        <v>49.844610000000024</v>
      </c>
      <c r="U703" s="311">
        <f t="shared" ca="1" si="292"/>
        <v>0</v>
      </c>
      <c r="V703" s="306">
        <f t="shared" ca="1" si="293"/>
        <v>1.2260053431487228</v>
      </c>
      <c r="W703" s="304">
        <f t="shared" ca="1" si="294"/>
        <v>43.860058578129312</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1.1512247492452783</v>
      </c>
      <c r="AH703" s="304">
        <f t="shared" ca="1" si="318"/>
        <v>-8.6321428473932951</v>
      </c>
    </row>
    <row r="704" spans="1:34" x14ac:dyDescent="0.2">
      <c r="A704" s="347">
        <f t="shared" ca="1" si="296"/>
        <v>1E-4</v>
      </c>
      <c r="B704" s="304">
        <f t="shared" ca="1" si="297"/>
        <v>30.530500000000096</v>
      </c>
      <c r="D704" s="306">
        <f t="shared" ca="1" si="298"/>
        <v>-0.63563352052783861</v>
      </c>
      <c r="E704" s="307">
        <f t="shared" ca="1" si="299"/>
        <v>-1.2012638280634533</v>
      </c>
      <c r="F704" s="304">
        <f t="shared" ca="1" si="300"/>
        <v>1.3590676057622286</v>
      </c>
      <c r="G704" s="306">
        <f t="shared" ca="1" si="301"/>
        <v>7.948222376155301</v>
      </c>
      <c r="H704" s="307">
        <f t="shared" ca="1" si="302"/>
        <v>-107.6481507329356</v>
      </c>
      <c r="I704" s="304">
        <f t="shared" ca="1" si="303"/>
        <v>107.94118118290923</v>
      </c>
      <c r="J704" s="306">
        <f t="shared" ca="1" si="304"/>
        <v>677.21007955475034</v>
      </c>
      <c r="K704" s="307">
        <f t="shared" ca="1" si="305"/>
        <v>-8.2142813908057182</v>
      </c>
      <c r="L704" s="304">
        <f t="shared" ca="1" si="290"/>
        <v>677.25989565994428</v>
      </c>
      <c r="M704" s="306">
        <f t="shared" ca="1" si="306"/>
        <v>-1.4970948671976885</v>
      </c>
      <c r="N704" s="304">
        <f t="shared" ca="1" si="307"/>
        <v>-85.777217421126025</v>
      </c>
      <c r="P704" s="310">
        <f t="shared" ca="1" si="308"/>
        <v>23</v>
      </c>
      <c r="Q704" s="304">
        <f t="shared" ca="1" si="309"/>
        <v>0</v>
      </c>
      <c r="R704" s="306">
        <f t="shared" ca="1" si="310"/>
        <v>0</v>
      </c>
      <c r="S704" s="307">
        <f t="shared" ca="1" si="311"/>
        <v>5.0810000000000022</v>
      </c>
      <c r="T704" s="304">
        <f t="shared" ca="1" si="291"/>
        <v>49.844610000000024</v>
      </c>
      <c r="U704" s="311">
        <f t="shared" ca="1" si="292"/>
        <v>0</v>
      </c>
      <c r="V704" s="306">
        <f t="shared" ca="1" si="293"/>
        <v>1.2260066629209989</v>
      </c>
      <c r="W704" s="304">
        <f t="shared" ca="1" si="294"/>
        <v>43.860199346845789</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1.1511975273928705</v>
      </c>
      <c r="AH704" s="304">
        <f t="shared" ca="1" si="318"/>
        <v>-8.6321705526725623</v>
      </c>
    </row>
    <row r="705" spans="1:34" x14ac:dyDescent="0.2">
      <c r="A705" s="347">
        <f t="shared" ca="1" si="296"/>
        <v>1E-4</v>
      </c>
      <c r="B705" s="304">
        <f t="shared" ca="1" si="297"/>
        <v>30.530600000000096</v>
      </c>
      <c r="D705" s="306">
        <f t="shared" ca="1" si="298"/>
        <v>-0.63562979943837683</v>
      </c>
      <c r="E705" s="307">
        <f t="shared" ca="1" si="299"/>
        <v>-1.2012357729746697</v>
      </c>
      <c r="F705" s="304">
        <f t="shared" ca="1" si="300"/>
        <v>1.3590410678887239</v>
      </c>
      <c r="G705" s="306">
        <f t="shared" ca="1" si="301"/>
        <v>7.9481588131753576</v>
      </c>
      <c r="H705" s="307">
        <f t="shared" ca="1" si="302"/>
        <v>-107.64827085651291</v>
      </c>
      <c r="I705" s="304">
        <f t="shared" ca="1" si="303"/>
        <v>107.94129629996401</v>
      </c>
      <c r="J705" s="306">
        <f t="shared" ca="1" si="304"/>
        <v>677.21007955475034</v>
      </c>
      <c r="K705" s="307">
        <f t="shared" ca="1" si="305"/>
        <v>-8.225046211885191</v>
      </c>
      <c r="L705" s="304">
        <f t="shared" ca="1" si="290"/>
        <v>677.26002630875746</v>
      </c>
      <c r="M705" s="306">
        <f t="shared" ca="1" si="306"/>
        <v>-1.497095536410461</v>
      </c>
      <c r="N705" s="304">
        <f t="shared" ca="1" si="307"/>
        <v>-85.777255764193484</v>
      </c>
      <c r="P705" s="310">
        <f t="shared" ca="1" si="308"/>
        <v>23</v>
      </c>
      <c r="Q705" s="304">
        <f t="shared" ca="1" si="309"/>
        <v>0</v>
      </c>
      <c r="R705" s="306">
        <f t="shared" ca="1" si="310"/>
        <v>0</v>
      </c>
      <c r="S705" s="307">
        <f t="shared" ca="1" si="311"/>
        <v>5.0810000000000022</v>
      </c>
      <c r="T705" s="304">
        <f t="shared" ca="1" si="291"/>
        <v>49.844610000000024</v>
      </c>
      <c r="U705" s="311">
        <f t="shared" ca="1" si="292"/>
        <v>0</v>
      </c>
      <c r="V705" s="306">
        <f t="shared" ca="1" si="293"/>
        <v>1.226007982696169</v>
      </c>
      <c r="W705" s="304">
        <f t="shared" ca="1" si="294"/>
        <v>43.860340113754802</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1.1511703058869145</v>
      </c>
      <c r="AH705" s="304">
        <f t="shared" ca="1" si="318"/>
        <v>-8.632198257596098</v>
      </c>
    </row>
    <row r="706" spans="1:34" x14ac:dyDescent="0.2">
      <c r="A706" s="347">
        <f t="shared" ca="1" si="296"/>
        <v>1E-4</v>
      </c>
      <c r="B706" s="304">
        <f t="shared" ca="1" si="297"/>
        <v>30.530700000000095</v>
      </c>
      <c r="D706" s="306">
        <f t="shared" ca="1" si="298"/>
        <v>-0.63562607834381657</v>
      </c>
      <c r="E706" s="307">
        <f t="shared" ca="1" si="299"/>
        <v>-1.2012077182460885</v>
      </c>
      <c r="F706" s="304">
        <f t="shared" ca="1" si="300"/>
        <v>1.3590145304023478</v>
      </c>
      <c r="G706" s="306">
        <f t="shared" ca="1" si="301"/>
        <v>7.9480952505675235</v>
      </c>
      <c r="H706" s="307">
        <f t="shared" ca="1" si="302"/>
        <v>-107.64839097728473</v>
      </c>
      <c r="I706" s="304">
        <f t="shared" ca="1" si="303"/>
        <v>107.94141141429665</v>
      </c>
      <c r="J706" s="306">
        <f t="shared" ca="1" si="304"/>
        <v>677.21007955475034</v>
      </c>
      <c r="K706" s="307">
        <f t="shared" ca="1" si="305"/>
        <v>-8.2358110449768809</v>
      </c>
      <c r="L706" s="304">
        <f t="shared" ca="1" si="290"/>
        <v>677.26015712879484</v>
      </c>
      <c r="M706" s="306">
        <f t="shared" ca="1" si="306"/>
        <v>-1.4970962056164543</v>
      </c>
      <c r="N706" s="304">
        <f t="shared" ca="1" si="307"/>
        <v>-85.777294106872517</v>
      </c>
      <c r="P706" s="310">
        <f t="shared" ca="1" si="308"/>
        <v>23</v>
      </c>
      <c r="Q706" s="304">
        <f t="shared" ca="1" si="309"/>
        <v>0</v>
      </c>
      <c r="R706" s="306">
        <f t="shared" ca="1" si="310"/>
        <v>0</v>
      </c>
      <c r="S706" s="307">
        <f t="shared" ca="1" si="311"/>
        <v>5.0810000000000022</v>
      </c>
      <c r="T706" s="304">
        <f t="shared" ca="1" si="291"/>
        <v>49.844610000000024</v>
      </c>
      <c r="U706" s="311">
        <f t="shared" ca="1" si="292"/>
        <v>0</v>
      </c>
      <c r="V706" s="306">
        <f t="shared" ca="1" si="293"/>
        <v>1.2260093024742331</v>
      </c>
      <c r="W706" s="304">
        <f t="shared" ca="1" si="294"/>
        <v>43.860480878856336</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1.151143084727412</v>
      </c>
      <c r="AH706" s="304">
        <f t="shared" ca="1" si="318"/>
        <v>-8.6322259621639006</v>
      </c>
    </row>
    <row r="707" spans="1:34" x14ac:dyDescent="0.2">
      <c r="A707" s="347">
        <f t="shared" ca="1" si="296"/>
        <v>1E-4</v>
      </c>
      <c r="B707" s="304">
        <f t="shared" ca="1" si="297"/>
        <v>30.530800000000095</v>
      </c>
      <c r="D707" s="306">
        <f t="shared" ca="1" si="298"/>
        <v>-0.63562235724415961</v>
      </c>
      <c r="E707" s="307">
        <f t="shared" ca="1" si="299"/>
        <v>-1.2011796638777028</v>
      </c>
      <c r="F707" s="304">
        <f t="shared" ca="1" si="300"/>
        <v>1.3589879933030951</v>
      </c>
      <c r="G707" s="306">
        <f t="shared" ca="1" si="301"/>
        <v>7.948031688331799</v>
      </c>
      <c r="H707" s="307">
        <f t="shared" ca="1" si="302"/>
        <v>-107.64851109525112</v>
      </c>
      <c r="I707" s="304">
        <f t="shared" ca="1" si="303"/>
        <v>107.94152652590721</v>
      </c>
      <c r="J707" s="306">
        <f t="shared" ca="1" si="304"/>
        <v>677.21007955475034</v>
      </c>
      <c r="K707" s="307">
        <f t="shared" ca="1" si="305"/>
        <v>-8.2465758900805071</v>
      </c>
      <c r="L707" s="304">
        <f t="shared" ca="1" si="290"/>
        <v>677.26028812005666</v>
      </c>
      <c r="M707" s="306">
        <f t="shared" ca="1" si="306"/>
        <v>-1.4970968748156683</v>
      </c>
      <c r="N707" s="304">
        <f t="shared" ca="1" si="307"/>
        <v>-85.77733244916314</v>
      </c>
      <c r="P707" s="310">
        <f t="shared" ca="1" si="308"/>
        <v>23</v>
      </c>
      <c r="Q707" s="304">
        <f t="shared" ca="1" si="309"/>
        <v>0</v>
      </c>
      <c r="R707" s="306">
        <f t="shared" ca="1" si="310"/>
        <v>0</v>
      </c>
      <c r="S707" s="307">
        <f t="shared" ca="1" si="311"/>
        <v>5.0810000000000022</v>
      </c>
      <c r="T707" s="304">
        <f t="shared" ca="1" si="291"/>
        <v>49.844610000000024</v>
      </c>
      <c r="U707" s="311">
        <f t="shared" ca="1" si="292"/>
        <v>0</v>
      </c>
      <c r="V707" s="306">
        <f t="shared" ca="1" si="293"/>
        <v>1.226010622255191</v>
      </c>
      <c r="W707" s="304">
        <f t="shared" ca="1" si="294"/>
        <v>43.860621642150392</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1.1511158639143613</v>
      </c>
      <c r="AH707" s="304">
        <f t="shared" ca="1" si="318"/>
        <v>-8.6322536663759735</v>
      </c>
    </row>
    <row r="708" spans="1:34" x14ac:dyDescent="0.2">
      <c r="A708" s="347">
        <f t="shared" ca="1" si="296"/>
        <v>1E-4</v>
      </c>
      <c r="B708" s="304">
        <f t="shared" ca="1" si="297"/>
        <v>30.530900000000095</v>
      </c>
      <c r="D708" s="306">
        <f t="shared" ca="1" si="298"/>
        <v>-0.63561863613940672</v>
      </c>
      <c r="E708" s="307">
        <f t="shared" ca="1" si="299"/>
        <v>-1.2011516098695232</v>
      </c>
      <c r="F708" s="304">
        <f t="shared" ca="1" si="300"/>
        <v>1.3589614565909758</v>
      </c>
      <c r="G708" s="306">
        <f t="shared" ca="1" si="301"/>
        <v>7.9479681264681847</v>
      </c>
      <c r="H708" s="307">
        <f t="shared" ca="1" si="302"/>
        <v>-107.64863121041211</v>
      </c>
      <c r="I708" s="304">
        <f t="shared" ca="1" si="303"/>
        <v>107.94164163479573</v>
      </c>
      <c r="J708" s="306">
        <f t="shared" ca="1" si="304"/>
        <v>677.21007955475034</v>
      </c>
      <c r="K708" s="307">
        <f t="shared" ca="1" si="305"/>
        <v>-8.2573407471957907</v>
      </c>
      <c r="L708" s="304">
        <f t="shared" ref="L708:L771" ca="1" si="319">SQRT(pos_x^2+pos_z^2)</f>
        <v>677.26041928254347</v>
      </c>
      <c r="M708" s="306">
        <f t="shared" ca="1" si="306"/>
        <v>-1.4970975440081036</v>
      </c>
      <c r="N708" s="304">
        <f t="shared" ca="1" si="307"/>
        <v>-85.777370791065366</v>
      </c>
      <c r="P708" s="310">
        <f t="shared" ca="1" si="308"/>
        <v>23</v>
      </c>
      <c r="Q708" s="304">
        <f t="shared" ca="1" si="309"/>
        <v>0</v>
      </c>
      <c r="R708" s="306">
        <f t="shared" ca="1" si="310"/>
        <v>0</v>
      </c>
      <c r="S708" s="307">
        <f t="shared" ca="1" si="311"/>
        <v>5.0810000000000022</v>
      </c>
      <c r="T708" s="304">
        <f t="shared" ref="T708:T771" ca="1" si="320">m*g</f>
        <v>49.844610000000024</v>
      </c>
      <c r="U708" s="311">
        <f t="shared" ref="U708:U771" ca="1" si="321">IF(pos_xz&lt;L_rampe,Poids*COS(Beta),0)</f>
        <v>0</v>
      </c>
      <c r="V708" s="306">
        <f t="shared" ref="V708:V771" ca="1" si="322">Rho_moyen*(20000-Alt_rampe-pos_z)/(20000+Alt_rampe+pos_z)</f>
        <v>1.2260119420390434</v>
      </c>
      <c r="W708" s="304">
        <f t="shared" ref="W708:W771" ca="1" si="323">1/2*Rho*Sref*Cx*vit_xz^2</f>
        <v>43.860762403637054</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1.1510886434477676</v>
      </c>
      <c r="AH708" s="304">
        <f t="shared" ca="1" si="318"/>
        <v>-8.6322813702323113</v>
      </c>
    </row>
    <row r="709" spans="1:34" x14ac:dyDescent="0.2">
      <c r="A709" s="347">
        <f t="shared" ref="A709:A772" ca="1" si="325">IF(B708+0.01&lt;=T_ini+ROUNDUP(Temps_fin_propu,0), 0.01, IF(K708&gt;0, 0.1, 0.0001))</f>
        <v>1E-4</v>
      </c>
      <c r="B709" s="304">
        <f t="shared" ref="B709:B772" ca="1" si="326">B708+pas</f>
        <v>30.531000000000095</v>
      </c>
      <c r="D709" s="306">
        <f t="shared" ref="D709:D772" ca="1" si="327">IF(AND(L708&lt;L_rampe,Poussee&lt;Poids*SIN(M708)),0,(-W708+Poussee)/m*COS(M708)-U708/m*SIN(M708))</f>
        <v>-0.6356149150295568</v>
      </c>
      <c r="E709" s="307">
        <f t="shared" ref="E709:E772" ca="1" si="328">IF(AND(L708&lt;L_rampe,Poussee&lt;Poids*SIN(M708)),0,(-W708+Poussee)/m*SIN(M708)+U708/m*COS(M708)-Poids/m)</f>
        <v>-1.2011235562215266</v>
      </c>
      <c r="F709" s="304">
        <f t="shared" ref="F709:F772" ca="1" si="329">SQRT(acc_x^2+acc_z^2)</f>
        <v>1.3589349202659697</v>
      </c>
      <c r="G709" s="306">
        <f t="shared" ref="G709:G772" ca="1" si="330">G708+acc_x*pas</f>
        <v>7.9479045649766817</v>
      </c>
      <c r="H709" s="307">
        <f t="shared" ref="H709:H772" ca="1" si="331">H708+acc_z*pas</f>
        <v>-107.64875132276772</v>
      </c>
      <c r="I709" s="304">
        <f t="shared" ref="I709:I772" ca="1" si="332">SQRT(vit_x^2+vit_z^2)</f>
        <v>107.94175674096222</v>
      </c>
      <c r="J709" s="306">
        <f t="shared" ref="J709:J772" ca="1" si="333">J708+0.5*(vit_x+G708)*pas*(K708&gt;=0)</f>
        <v>677.21007955475034</v>
      </c>
      <c r="K709" s="307">
        <f t="shared" ref="K709:K772" ca="1" si="334">K708+0.5*(vit_z+H708)*pas</f>
        <v>-8.2681056163224493</v>
      </c>
      <c r="L709" s="304">
        <f t="shared" ca="1" si="319"/>
        <v>677.26055061625573</v>
      </c>
      <c r="M709" s="306">
        <f t="shared" ref="M709:M772" ca="1" si="335">IF(AND(L708&gt;L_rampe,G709&gt;0),ATAN2(G709,H709),$M$4)</f>
        <v>-1.49709821319376</v>
      </c>
      <c r="N709" s="304">
        <f t="shared" ref="N709:N772" ca="1" si="336">DEGREES(Beta)</f>
        <v>-85.77740913257918</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5.0810000000000022</v>
      </c>
      <c r="T709" s="304">
        <f t="shared" ca="1" si="320"/>
        <v>49.844610000000024</v>
      </c>
      <c r="U709" s="311">
        <f t="shared" ca="1" si="321"/>
        <v>0</v>
      </c>
      <c r="V709" s="306">
        <f t="shared" ca="1" si="322"/>
        <v>1.2260132618257893</v>
      </c>
      <c r="W709" s="304">
        <f t="shared" ca="1" si="323"/>
        <v>43.860903163316245</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1.1510614233276133</v>
      </c>
      <c r="AH709" s="304">
        <f t="shared" ref="AH709:AH772" ca="1" si="347">IF(AND(L708&lt;L_rampe,Poussee&lt;Poids*SIN(M708)), g*SIN(M708), (-W708+Poussee)/m)</f>
        <v>-8.6323090737329338</v>
      </c>
    </row>
    <row r="710" spans="1:34" x14ac:dyDescent="0.2">
      <c r="A710" s="347">
        <f t="shared" ca="1" si="325"/>
        <v>1E-4</v>
      </c>
      <c r="B710" s="304">
        <f t="shared" ca="1" si="326"/>
        <v>30.531100000000094</v>
      </c>
      <c r="D710" s="306">
        <f t="shared" ca="1" si="327"/>
        <v>-0.63561119391460996</v>
      </c>
      <c r="E710" s="307">
        <f t="shared" ca="1" si="328"/>
        <v>-1.2010955029337289</v>
      </c>
      <c r="F710" s="304">
        <f t="shared" ca="1" si="329"/>
        <v>1.3589083843280911</v>
      </c>
      <c r="G710" s="306">
        <f t="shared" ca="1" si="330"/>
        <v>7.94784100385729</v>
      </c>
      <c r="H710" s="307">
        <f t="shared" ca="1" si="331"/>
        <v>-107.64887143231802</v>
      </c>
      <c r="I710" s="304">
        <f t="shared" ca="1" si="332"/>
        <v>107.94187184440675</v>
      </c>
      <c r="J710" s="306">
        <f t="shared" ca="1" si="333"/>
        <v>677.21007955475034</v>
      </c>
      <c r="K710" s="307">
        <f t="shared" ca="1" si="334"/>
        <v>-8.2788704974602041</v>
      </c>
      <c r="L710" s="304">
        <f t="shared" ca="1" si="319"/>
        <v>677.26068212119401</v>
      </c>
      <c r="M710" s="306">
        <f t="shared" ca="1" si="335"/>
        <v>-1.4970988823726377</v>
      </c>
      <c r="N710" s="304">
        <f t="shared" ca="1" si="336"/>
        <v>-85.777447473704612</v>
      </c>
      <c r="P710" s="310">
        <f t="shared" ca="1" si="337"/>
        <v>23</v>
      </c>
      <c r="Q710" s="304">
        <f t="shared" ca="1" si="338"/>
        <v>0</v>
      </c>
      <c r="R710" s="306">
        <f t="shared" ca="1" si="339"/>
        <v>0</v>
      </c>
      <c r="S710" s="307">
        <f t="shared" ca="1" si="340"/>
        <v>5.0810000000000022</v>
      </c>
      <c r="T710" s="304">
        <f t="shared" ca="1" si="320"/>
        <v>49.844610000000024</v>
      </c>
      <c r="U710" s="311">
        <f t="shared" ca="1" si="321"/>
        <v>0</v>
      </c>
      <c r="V710" s="306">
        <f t="shared" ca="1" si="322"/>
        <v>1.2260145816154291</v>
      </c>
      <c r="W710" s="304">
        <f t="shared" ca="1" si="323"/>
        <v>43.861043921188028</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1.1510342035539107</v>
      </c>
      <c r="AH710" s="304">
        <f t="shared" ca="1" si="347"/>
        <v>-8.6323367768778247</v>
      </c>
    </row>
    <row r="711" spans="1:34" x14ac:dyDescent="0.2">
      <c r="A711" s="347">
        <f t="shared" ca="1" si="325"/>
        <v>1E-4</v>
      </c>
      <c r="B711" s="304">
        <f t="shared" ca="1" si="326"/>
        <v>30.531200000000094</v>
      </c>
      <c r="D711" s="306">
        <f t="shared" ca="1" si="327"/>
        <v>-0.63560747279456842</v>
      </c>
      <c r="E711" s="307">
        <f t="shared" ca="1" si="328"/>
        <v>-1.2010674500061196</v>
      </c>
      <c r="F711" s="304">
        <f t="shared" ca="1" si="329"/>
        <v>1.3588818487773322</v>
      </c>
      <c r="G711" s="306">
        <f t="shared" ca="1" si="330"/>
        <v>7.9477774431100103</v>
      </c>
      <c r="H711" s="307">
        <f t="shared" ca="1" si="331"/>
        <v>-107.64899153906302</v>
      </c>
      <c r="I711" s="304">
        <f t="shared" ca="1" si="332"/>
        <v>107.94198694512933</v>
      </c>
      <c r="J711" s="306">
        <f t="shared" ca="1" si="333"/>
        <v>677.21007955475034</v>
      </c>
      <c r="K711" s="307">
        <f t="shared" ca="1" si="334"/>
        <v>-8.2896353906087725</v>
      </c>
      <c r="L711" s="304">
        <f t="shared" ca="1" si="319"/>
        <v>677.26081379735865</v>
      </c>
      <c r="M711" s="306">
        <f t="shared" ca="1" si="335"/>
        <v>-1.4970995515447365</v>
      </c>
      <c r="N711" s="304">
        <f t="shared" ca="1" si="336"/>
        <v>-85.777485814441647</v>
      </c>
      <c r="P711" s="310">
        <f t="shared" ca="1" si="337"/>
        <v>23</v>
      </c>
      <c r="Q711" s="304">
        <f t="shared" ca="1" si="338"/>
        <v>0</v>
      </c>
      <c r="R711" s="306">
        <f t="shared" ca="1" si="339"/>
        <v>0</v>
      </c>
      <c r="S711" s="307">
        <f t="shared" ca="1" si="340"/>
        <v>5.0810000000000022</v>
      </c>
      <c r="T711" s="304">
        <f t="shared" ca="1" si="320"/>
        <v>49.844610000000024</v>
      </c>
      <c r="U711" s="311">
        <f t="shared" ca="1" si="321"/>
        <v>0</v>
      </c>
      <c r="V711" s="306">
        <f t="shared" ca="1" si="322"/>
        <v>1.2260159014079628</v>
      </c>
      <c r="W711" s="304">
        <f t="shared" ca="1" si="323"/>
        <v>43.861184677252425</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1.1510069841266493</v>
      </c>
      <c r="AH711" s="304">
        <f t="shared" ca="1" si="347"/>
        <v>-8.6323644796669967</v>
      </c>
    </row>
    <row r="712" spans="1:34" x14ac:dyDescent="0.2">
      <c r="A712" s="347">
        <f t="shared" ca="1" si="325"/>
        <v>1E-4</v>
      </c>
      <c r="B712" s="304">
        <f t="shared" ca="1" si="326"/>
        <v>30.531300000000094</v>
      </c>
      <c r="D712" s="306">
        <f t="shared" ca="1" si="327"/>
        <v>-0.63560375166943373</v>
      </c>
      <c r="E712" s="307">
        <f t="shared" ca="1" si="328"/>
        <v>-1.2010393974386915</v>
      </c>
      <c r="F712" s="304">
        <f t="shared" ca="1" si="329"/>
        <v>1.3588553136136881</v>
      </c>
      <c r="G712" s="306">
        <f t="shared" ca="1" si="330"/>
        <v>7.9477138827348437</v>
      </c>
      <c r="H712" s="307">
        <f t="shared" ca="1" si="331"/>
        <v>-107.64911164300277</v>
      </c>
      <c r="I712" s="304">
        <f t="shared" ca="1" si="332"/>
        <v>107.94210204313001</v>
      </c>
      <c r="J712" s="306">
        <f t="shared" ca="1" si="333"/>
        <v>677.21007955475034</v>
      </c>
      <c r="K712" s="307">
        <f t="shared" ca="1" si="334"/>
        <v>-8.3004002957678757</v>
      </c>
      <c r="L712" s="304">
        <f t="shared" ca="1" si="319"/>
        <v>677.26094564475022</v>
      </c>
      <c r="M712" s="306">
        <f t="shared" ca="1" si="335"/>
        <v>-1.4971002207100568</v>
      </c>
      <c r="N712" s="304">
        <f t="shared" ca="1" si="336"/>
        <v>-85.777524154790299</v>
      </c>
      <c r="P712" s="310">
        <f t="shared" ca="1" si="337"/>
        <v>23</v>
      </c>
      <c r="Q712" s="304">
        <f t="shared" ca="1" si="338"/>
        <v>0</v>
      </c>
      <c r="R712" s="306">
        <f t="shared" ca="1" si="339"/>
        <v>0</v>
      </c>
      <c r="S712" s="307">
        <f t="shared" ca="1" si="340"/>
        <v>5.0810000000000022</v>
      </c>
      <c r="T712" s="304">
        <f t="shared" ca="1" si="320"/>
        <v>49.844610000000024</v>
      </c>
      <c r="U712" s="311">
        <f t="shared" ca="1" si="321"/>
        <v>0</v>
      </c>
      <c r="V712" s="306">
        <f t="shared" ca="1" si="322"/>
        <v>1.2260172212033906</v>
      </c>
      <c r="W712" s="304">
        <f t="shared" ca="1" si="323"/>
        <v>43.861325431509442</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1.1509797650458271</v>
      </c>
      <c r="AH712" s="304">
        <f t="shared" ca="1" si="347"/>
        <v>-8.6323921821004532</v>
      </c>
    </row>
    <row r="713" spans="1:34" x14ac:dyDescent="0.2">
      <c r="A713" s="347">
        <f t="shared" ca="1" si="325"/>
        <v>1E-4</v>
      </c>
      <c r="B713" s="304">
        <f t="shared" ca="1" si="326"/>
        <v>30.531400000000094</v>
      </c>
      <c r="D713" s="306">
        <f t="shared" ca="1" si="327"/>
        <v>-0.63560003053920555</v>
      </c>
      <c r="E713" s="307">
        <f t="shared" ca="1" si="328"/>
        <v>-1.2010113452314464</v>
      </c>
      <c r="F713" s="304">
        <f t="shared" ca="1" si="329"/>
        <v>1.35882877883716</v>
      </c>
      <c r="G713" s="306">
        <f t="shared" ca="1" si="330"/>
        <v>7.9476503227317901</v>
      </c>
      <c r="H713" s="307">
        <f t="shared" ca="1" si="331"/>
        <v>-107.6492317441373</v>
      </c>
      <c r="I713" s="304">
        <f t="shared" ca="1" si="332"/>
        <v>107.94221713840881</v>
      </c>
      <c r="J713" s="306">
        <f t="shared" ca="1" si="333"/>
        <v>677.21007955475034</v>
      </c>
      <c r="K713" s="307">
        <f t="shared" ca="1" si="334"/>
        <v>-8.3111652129372331</v>
      </c>
      <c r="L713" s="304">
        <f t="shared" ca="1" si="319"/>
        <v>677.26107766336906</v>
      </c>
      <c r="M713" s="306">
        <f t="shared" ca="1" si="335"/>
        <v>-1.4971008898685987</v>
      </c>
      <c r="N713" s="304">
        <f t="shared" ca="1" si="336"/>
        <v>-85.777562494750569</v>
      </c>
      <c r="P713" s="310">
        <f t="shared" ca="1" si="337"/>
        <v>23</v>
      </c>
      <c r="Q713" s="304">
        <f t="shared" ca="1" si="338"/>
        <v>0</v>
      </c>
      <c r="R713" s="306">
        <f t="shared" ca="1" si="339"/>
        <v>0</v>
      </c>
      <c r="S713" s="307">
        <f t="shared" ca="1" si="340"/>
        <v>5.0810000000000022</v>
      </c>
      <c r="T713" s="304">
        <f t="shared" ca="1" si="320"/>
        <v>49.844610000000024</v>
      </c>
      <c r="U713" s="311">
        <f t="shared" ca="1" si="321"/>
        <v>0</v>
      </c>
      <c r="V713" s="306">
        <f t="shared" ca="1" si="322"/>
        <v>1.2260185410017119</v>
      </c>
      <c r="W713" s="304">
        <f t="shared" ca="1" si="323"/>
        <v>43.861466183959074</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1.150952546311439</v>
      </c>
      <c r="AH713" s="304">
        <f t="shared" ca="1" si="347"/>
        <v>-8.6324198841781978</v>
      </c>
    </row>
    <row r="714" spans="1:34" x14ac:dyDescent="0.2">
      <c r="A714" s="347">
        <f t="shared" ca="1" si="325"/>
        <v>1E-4</v>
      </c>
      <c r="B714" s="304">
        <f t="shared" ca="1" si="326"/>
        <v>30.531500000000094</v>
      </c>
      <c r="D714" s="306">
        <f t="shared" ca="1" si="327"/>
        <v>-0.63559630940388279</v>
      </c>
      <c r="E714" s="307">
        <f t="shared" ca="1" si="328"/>
        <v>-1.2009832933843825</v>
      </c>
      <c r="F714" s="304">
        <f t="shared" ca="1" si="329"/>
        <v>1.3588022444477468</v>
      </c>
      <c r="G714" s="306">
        <f t="shared" ca="1" si="330"/>
        <v>7.9475867631008494</v>
      </c>
      <c r="H714" s="307">
        <f t="shared" ca="1" si="331"/>
        <v>-107.64935184246663</v>
      </c>
      <c r="I714" s="304">
        <f t="shared" ca="1" si="332"/>
        <v>107.94233223096576</v>
      </c>
      <c r="J714" s="306">
        <f t="shared" ca="1" si="333"/>
        <v>677.21007955475034</v>
      </c>
      <c r="K714" s="307">
        <f t="shared" ca="1" si="334"/>
        <v>-8.3219301421165639</v>
      </c>
      <c r="L714" s="304">
        <f t="shared" ca="1" si="319"/>
        <v>677.26120985321575</v>
      </c>
      <c r="M714" s="306">
        <f t="shared" ca="1" si="335"/>
        <v>-1.497101559020362</v>
      </c>
      <c r="N714" s="304">
        <f t="shared" ca="1" si="336"/>
        <v>-85.77760083432247</v>
      </c>
      <c r="P714" s="310">
        <f t="shared" ca="1" si="337"/>
        <v>23</v>
      </c>
      <c r="Q714" s="304">
        <f t="shared" ca="1" si="338"/>
        <v>0</v>
      </c>
      <c r="R714" s="306">
        <f t="shared" ca="1" si="339"/>
        <v>0</v>
      </c>
      <c r="S714" s="307">
        <f t="shared" ca="1" si="340"/>
        <v>5.0810000000000022</v>
      </c>
      <c r="T714" s="304">
        <f t="shared" ca="1" si="320"/>
        <v>49.844610000000024</v>
      </c>
      <c r="U714" s="311">
        <f t="shared" ca="1" si="321"/>
        <v>0</v>
      </c>
      <c r="V714" s="306">
        <f t="shared" ca="1" si="322"/>
        <v>1.2260198608029271</v>
      </c>
      <c r="W714" s="304">
        <f t="shared" ca="1" si="323"/>
        <v>43.861606934601362</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1.1509253279234901</v>
      </c>
      <c r="AH714" s="304">
        <f t="shared" ca="1" si="347"/>
        <v>-8.632447585900227</v>
      </c>
    </row>
    <row r="715" spans="1:34" x14ac:dyDescent="0.2">
      <c r="A715" s="347">
        <f t="shared" ca="1" si="325"/>
        <v>1E-4</v>
      </c>
      <c r="B715" s="304">
        <f t="shared" ca="1" si="326"/>
        <v>30.531600000000093</v>
      </c>
      <c r="D715" s="306">
        <f t="shared" ca="1" si="327"/>
        <v>-0.63559258826346965</v>
      </c>
      <c r="E715" s="307">
        <f t="shared" ca="1" si="328"/>
        <v>-1.2009552418974927</v>
      </c>
      <c r="F715" s="304">
        <f t="shared" ca="1" si="329"/>
        <v>1.3587757104454441</v>
      </c>
      <c r="G715" s="306">
        <f t="shared" ca="1" si="330"/>
        <v>7.9475232038420227</v>
      </c>
      <c r="H715" s="307">
        <f t="shared" ca="1" si="331"/>
        <v>-107.64947193799082</v>
      </c>
      <c r="I715" s="304">
        <f t="shared" ca="1" si="332"/>
        <v>107.94244732080092</v>
      </c>
      <c r="J715" s="306">
        <f t="shared" ca="1" si="333"/>
        <v>677.21007955475034</v>
      </c>
      <c r="K715" s="307">
        <f t="shared" ca="1" si="334"/>
        <v>-8.3326950833055875</v>
      </c>
      <c r="L715" s="304">
        <f t="shared" ca="1" si="319"/>
        <v>677.26134221429072</v>
      </c>
      <c r="M715" s="306">
        <f t="shared" ca="1" si="335"/>
        <v>-1.4971022281653472</v>
      </c>
      <c r="N715" s="304">
        <f t="shared" ca="1" si="336"/>
        <v>-85.777639173506003</v>
      </c>
      <c r="P715" s="310">
        <f t="shared" ca="1" si="337"/>
        <v>23</v>
      </c>
      <c r="Q715" s="304">
        <f t="shared" ca="1" si="338"/>
        <v>0</v>
      </c>
      <c r="R715" s="306">
        <f t="shared" ca="1" si="339"/>
        <v>0</v>
      </c>
      <c r="S715" s="307">
        <f t="shared" ca="1" si="340"/>
        <v>5.0810000000000022</v>
      </c>
      <c r="T715" s="304">
        <f t="shared" ca="1" si="320"/>
        <v>49.844610000000024</v>
      </c>
      <c r="U715" s="311">
        <f t="shared" ca="1" si="321"/>
        <v>0</v>
      </c>
      <c r="V715" s="306">
        <f t="shared" ca="1" si="322"/>
        <v>1.2260211806070362</v>
      </c>
      <c r="W715" s="304">
        <f t="shared" ca="1" si="323"/>
        <v>43.861747683436299</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1.1508981098819682</v>
      </c>
      <c r="AH715" s="304">
        <f t="shared" ca="1" si="347"/>
        <v>-8.6324752872665513</v>
      </c>
    </row>
    <row r="716" spans="1:34" x14ac:dyDescent="0.2">
      <c r="A716" s="347">
        <f t="shared" ca="1" si="325"/>
        <v>1E-4</v>
      </c>
      <c r="B716" s="304">
        <f t="shared" ca="1" si="326"/>
        <v>30.531700000000093</v>
      </c>
      <c r="D716" s="306">
        <f t="shared" ca="1" si="327"/>
        <v>-0.63558886711796325</v>
      </c>
      <c r="E716" s="307">
        <f t="shared" ca="1" si="328"/>
        <v>-1.2009271907707806</v>
      </c>
      <c r="F716" s="304">
        <f t="shared" ca="1" si="329"/>
        <v>1.3587491768302546</v>
      </c>
      <c r="G716" s="306">
        <f t="shared" ca="1" si="330"/>
        <v>7.9474596449553108</v>
      </c>
      <c r="H716" s="307">
        <f t="shared" ca="1" si="331"/>
        <v>-107.6495920307099</v>
      </c>
      <c r="I716" s="304">
        <f t="shared" ca="1" si="332"/>
        <v>107.94256240791429</v>
      </c>
      <c r="J716" s="306">
        <f t="shared" ca="1" si="333"/>
        <v>677.21007955475034</v>
      </c>
      <c r="K716" s="307">
        <f t="shared" ca="1" si="334"/>
        <v>-8.3434600365040232</v>
      </c>
      <c r="L716" s="304">
        <f t="shared" ca="1" si="319"/>
        <v>677.26147474659444</v>
      </c>
      <c r="M716" s="306">
        <f t="shared" ca="1" si="335"/>
        <v>-1.4971028973035538</v>
      </c>
      <c r="N716" s="304">
        <f t="shared" ca="1" si="336"/>
        <v>-85.777677512301153</v>
      </c>
      <c r="P716" s="310">
        <f t="shared" ca="1" si="337"/>
        <v>23</v>
      </c>
      <c r="Q716" s="304">
        <f t="shared" ca="1" si="338"/>
        <v>0</v>
      </c>
      <c r="R716" s="306">
        <f t="shared" ca="1" si="339"/>
        <v>0</v>
      </c>
      <c r="S716" s="307">
        <f t="shared" ca="1" si="340"/>
        <v>5.0810000000000022</v>
      </c>
      <c r="T716" s="304">
        <f t="shared" ca="1" si="320"/>
        <v>49.844610000000024</v>
      </c>
      <c r="U716" s="311">
        <f t="shared" ca="1" si="321"/>
        <v>0</v>
      </c>
      <c r="V716" s="306">
        <f t="shared" ca="1" si="322"/>
        <v>1.2260225004140388</v>
      </c>
      <c r="W716" s="304">
        <f t="shared" ca="1" si="323"/>
        <v>43.861888430463885</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1.1508708921868802</v>
      </c>
      <c r="AH716" s="304">
        <f t="shared" ca="1" si="347"/>
        <v>-8.6325029882771656</v>
      </c>
    </row>
    <row r="717" spans="1:34" x14ac:dyDescent="0.2">
      <c r="A717" s="347">
        <f t="shared" ca="1" si="325"/>
        <v>1E-4</v>
      </c>
      <c r="B717" s="304">
        <f t="shared" ca="1" si="326"/>
        <v>30.531800000000093</v>
      </c>
      <c r="D717" s="306">
        <f t="shared" ca="1" si="327"/>
        <v>-0.63558514596736881</v>
      </c>
      <c r="E717" s="307">
        <f t="shared" ca="1" si="328"/>
        <v>-1.2008991400042426</v>
      </c>
      <c r="F717" s="304">
        <f t="shared" ca="1" si="329"/>
        <v>1.358722643602178</v>
      </c>
      <c r="G717" s="306">
        <f t="shared" ca="1" si="330"/>
        <v>7.9473960864407136</v>
      </c>
      <c r="H717" s="307">
        <f t="shared" ca="1" si="331"/>
        <v>-107.6497121206239</v>
      </c>
      <c r="I717" s="304">
        <f t="shared" ca="1" si="332"/>
        <v>107.94267749230595</v>
      </c>
      <c r="J717" s="306">
        <f t="shared" ca="1" si="333"/>
        <v>677.21007955475034</v>
      </c>
      <c r="K717" s="307">
        <f t="shared" ca="1" si="334"/>
        <v>-8.3542250017115904</v>
      </c>
      <c r="L717" s="304">
        <f t="shared" ca="1" si="319"/>
        <v>677.26160745012737</v>
      </c>
      <c r="M717" s="306">
        <f t="shared" ca="1" si="335"/>
        <v>-1.4971035664349825</v>
      </c>
      <c r="N717" s="304">
        <f t="shared" ca="1" si="336"/>
        <v>-85.777715850707949</v>
      </c>
      <c r="P717" s="310">
        <f t="shared" ca="1" si="337"/>
        <v>23</v>
      </c>
      <c r="Q717" s="304">
        <f t="shared" ca="1" si="338"/>
        <v>0</v>
      </c>
      <c r="R717" s="306">
        <f t="shared" ca="1" si="339"/>
        <v>0</v>
      </c>
      <c r="S717" s="307">
        <f t="shared" ca="1" si="340"/>
        <v>5.0810000000000022</v>
      </c>
      <c r="T717" s="304">
        <f t="shared" ca="1" si="320"/>
        <v>49.844610000000024</v>
      </c>
      <c r="U717" s="311">
        <f t="shared" ca="1" si="321"/>
        <v>0</v>
      </c>
      <c r="V717" s="306">
        <f t="shared" ca="1" si="322"/>
        <v>1.2260238202239355</v>
      </c>
      <c r="W717" s="304">
        <f t="shared" ca="1" si="323"/>
        <v>43.862029175684199</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1.1508436748382245</v>
      </c>
      <c r="AH717" s="304">
        <f t="shared" ca="1" si="347"/>
        <v>-8.6325306889320732</v>
      </c>
    </row>
    <row r="718" spans="1:34" x14ac:dyDescent="0.2">
      <c r="A718" s="347">
        <f t="shared" ca="1" si="325"/>
        <v>1E-4</v>
      </c>
      <c r="B718" s="304">
        <f t="shared" ca="1" si="326"/>
        <v>30.531900000000093</v>
      </c>
      <c r="D718" s="306">
        <f t="shared" ca="1" si="327"/>
        <v>-0.63558142481168278</v>
      </c>
      <c r="E718" s="307">
        <f t="shared" ca="1" si="328"/>
        <v>-1.2008710895978645</v>
      </c>
      <c r="F718" s="304">
        <f t="shared" ca="1" si="329"/>
        <v>1.3586961107612001</v>
      </c>
      <c r="G718" s="306">
        <f t="shared" ca="1" si="330"/>
        <v>7.9473325282982321</v>
      </c>
      <c r="H718" s="307">
        <f t="shared" ca="1" si="331"/>
        <v>-107.64983220773286</v>
      </c>
      <c r="I718" s="304">
        <f t="shared" ca="1" si="332"/>
        <v>107.94279257397589</v>
      </c>
      <c r="J718" s="306">
        <f t="shared" ca="1" si="333"/>
        <v>677.21007955475034</v>
      </c>
      <c r="K718" s="307">
        <f t="shared" ca="1" si="334"/>
        <v>-8.3649899789280084</v>
      </c>
      <c r="L718" s="304">
        <f t="shared" ca="1" si="319"/>
        <v>677.26174032489007</v>
      </c>
      <c r="M718" s="306">
        <f t="shared" ca="1" si="335"/>
        <v>-1.4971042355596333</v>
      </c>
      <c r="N718" s="304">
        <f t="shared" ca="1" si="336"/>
        <v>-85.777754188726419</v>
      </c>
      <c r="P718" s="310">
        <f t="shared" ca="1" si="337"/>
        <v>23</v>
      </c>
      <c r="Q718" s="304">
        <f t="shared" ca="1" si="338"/>
        <v>0</v>
      </c>
      <c r="R718" s="306">
        <f t="shared" ca="1" si="339"/>
        <v>0</v>
      </c>
      <c r="S718" s="307">
        <f t="shared" ca="1" si="340"/>
        <v>5.0810000000000022</v>
      </c>
      <c r="T718" s="304">
        <f t="shared" ca="1" si="320"/>
        <v>49.844610000000024</v>
      </c>
      <c r="U718" s="311">
        <f t="shared" ca="1" si="321"/>
        <v>0</v>
      </c>
      <c r="V718" s="306">
        <f t="shared" ca="1" si="322"/>
        <v>1.2260251400367255</v>
      </c>
      <c r="W718" s="304">
        <f t="shared" ca="1" si="323"/>
        <v>43.862169919097177</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1.1508164578359832</v>
      </c>
      <c r="AH718" s="304">
        <f t="shared" ca="1" si="347"/>
        <v>-8.6325583892312885</v>
      </c>
    </row>
    <row r="719" spans="1:34" x14ac:dyDescent="0.2">
      <c r="A719" s="347">
        <f t="shared" ca="1" si="325"/>
        <v>1E-4</v>
      </c>
      <c r="B719" s="304">
        <f t="shared" ca="1" si="326"/>
        <v>30.532000000000092</v>
      </c>
      <c r="D719" s="306">
        <f t="shared" ca="1" si="327"/>
        <v>-0.63557770365090593</v>
      </c>
      <c r="E719" s="307">
        <f t="shared" ca="1" si="328"/>
        <v>-1.2008430395516605</v>
      </c>
      <c r="F719" s="304">
        <f t="shared" ca="1" si="329"/>
        <v>1.3586695783073344</v>
      </c>
      <c r="G719" s="306">
        <f t="shared" ca="1" si="330"/>
        <v>7.9472689705278672</v>
      </c>
      <c r="H719" s="307">
        <f t="shared" ca="1" si="331"/>
        <v>-107.64995229203682</v>
      </c>
      <c r="I719" s="304">
        <f t="shared" ca="1" si="332"/>
        <v>107.94290765292418</v>
      </c>
      <c r="J719" s="306">
        <f t="shared" ca="1" si="333"/>
        <v>677.21007955475034</v>
      </c>
      <c r="K719" s="307">
        <f t="shared" ca="1" si="334"/>
        <v>-8.3757549681529966</v>
      </c>
      <c r="L719" s="304">
        <f t="shared" ca="1" si="319"/>
        <v>677.26187337088288</v>
      </c>
      <c r="M719" s="306">
        <f t="shared" ca="1" si="335"/>
        <v>-1.497104904677506</v>
      </c>
      <c r="N719" s="304">
        <f t="shared" ca="1" si="336"/>
        <v>-85.777792526356507</v>
      </c>
      <c r="P719" s="310">
        <f t="shared" ca="1" si="337"/>
        <v>23</v>
      </c>
      <c r="Q719" s="304">
        <f t="shared" ca="1" si="338"/>
        <v>0</v>
      </c>
      <c r="R719" s="306">
        <f t="shared" ca="1" si="339"/>
        <v>0</v>
      </c>
      <c r="S719" s="307">
        <f t="shared" ca="1" si="340"/>
        <v>5.0810000000000022</v>
      </c>
      <c r="T719" s="304">
        <f t="shared" ca="1" si="320"/>
        <v>49.844610000000024</v>
      </c>
      <c r="U719" s="311">
        <f t="shared" ca="1" si="321"/>
        <v>0</v>
      </c>
      <c r="V719" s="306">
        <f t="shared" ca="1" si="322"/>
        <v>1.2260264598524093</v>
      </c>
      <c r="W719" s="304">
        <f t="shared" ca="1" si="323"/>
        <v>43.862310660702889</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1.1507892411801706</v>
      </c>
      <c r="AH719" s="304">
        <f t="shared" ca="1" si="347"/>
        <v>-8.632586089174799</v>
      </c>
    </row>
    <row r="720" spans="1:34" x14ac:dyDescent="0.2">
      <c r="A720" s="347">
        <f t="shared" ca="1" si="325"/>
        <v>1E-4</v>
      </c>
      <c r="B720" s="304">
        <f t="shared" ca="1" si="326"/>
        <v>30.532100000000092</v>
      </c>
      <c r="D720" s="306">
        <f t="shared" ca="1" si="327"/>
        <v>-0.63557398248504215</v>
      </c>
      <c r="E720" s="307">
        <f t="shared" ca="1" si="328"/>
        <v>-1.2008149898656146</v>
      </c>
      <c r="F720" s="304">
        <f t="shared" ca="1" si="329"/>
        <v>1.358643046240569</v>
      </c>
      <c r="G720" s="306">
        <f t="shared" ca="1" si="330"/>
        <v>7.9472054131296188</v>
      </c>
      <c r="H720" s="307">
        <f t="shared" ca="1" si="331"/>
        <v>-107.65007237353581</v>
      </c>
      <c r="I720" s="304">
        <f t="shared" ca="1" si="332"/>
        <v>107.94302272915083</v>
      </c>
      <c r="J720" s="306">
        <f t="shared" ca="1" si="333"/>
        <v>677.21007955475034</v>
      </c>
      <c r="K720" s="307">
        <f t="shared" ca="1" si="334"/>
        <v>-8.386519969386276</v>
      </c>
      <c r="L720" s="304">
        <f t="shared" ca="1" si="319"/>
        <v>677.26200658810637</v>
      </c>
      <c r="M720" s="306">
        <f t="shared" ca="1" si="335"/>
        <v>-1.4971055737886008</v>
      </c>
      <c r="N720" s="304">
        <f t="shared" ca="1" si="336"/>
        <v>-85.777830863598268</v>
      </c>
      <c r="P720" s="310">
        <f t="shared" ca="1" si="337"/>
        <v>23</v>
      </c>
      <c r="Q720" s="304">
        <f t="shared" ca="1" si="338"/>
        <v>0</v>
      </c>
      <c r="R720" s="306">
        <f t="shared" ca="1" si="339"/>
        <v>0</v>
      </c>
      <c r="S720" s="307">
        <f t="shared" ca="1" si="340"/>
        <v>5.0810000000000022</v>
      </c>
      <c r="T720" s="304">
        <f t="shared" ca="1" si="320"/>
        <v>49.844610000000024</v>
      </c>
      <c r="U720" s="311">
        <f t="shared" ca="1" si="321"/>
        <v>0</v>
      </c>
      <c r="V720" s="306">
        <f t="shared" ca="1" si="322"/>
        <v>1.2260277796709869</v>
      </c>
      <c r="W720" s="304">
        <f t="shared" ca="1" si="323"/>
        <v>43.862451400501321</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1.1507620248707742</v>
      </c>
      <c r="AH720" s="304">
        <f t="shared" ca="1" si="347"/>
        <v>-8.6326137887626189</v>
      </c>
    </row>
    <row r="721" spans="1:34" x14ac:dyDescent="0.2">
      <c r="A721" s="347">
        <f t="shared" ca="1" si="325"/>
        <v>1E-4</v>
      </c>
      <c r="B721" s="304">
        <f t="shared" ca="1" si="326"/>
        <v>30.532200000000092</v>
      </c>
      <c r="D721" s="306">
        <f t="shared" ca="1" si="327"/>
        <v>-0.63557026131409078</v>
      </c>
      <c r="E721" s="307">
        <f t="shared" ca="1" si="328"/>
        <v>-1.2007869405397287</v>
      </c>
      <c r="F721" s="304">
        <f t="shared" ca="1" si="329"/>
        <v>1.3586165145609057</v>
      </c>
      <c r="G721" s="306">
        <f t="shared" ca="1" si="330"/>
        <v>7.947141856103487</v>
      </c>
      <c r="H721" s="307">
        <f t="shared" ca="1" si="331"/>
        <v>-107.65019245222986</v>
      </c>
      <c r="I721" s="304">
        <f t="shared" ca="1" si="332"/>
        <v>107.94313780265588</v>
      </c>
      <c r="J721" s="306">
        <f t="shared" ca="1" si="333"/>
        <v>677.21007955475034</v>
      </c>
      <c r="K721" s="307">
        <f t="shared" ca="1" si="334"/>
        <v>-8.3972849826275642</v>
      </c>
      <c r="L721" s="304">
        <f t="shared" ca="1" si="319"/>
        <v>677.26213997656089</v>
      </c>
      <c r="M721" s="306">
        <f t="shared" ca="1" si="335"/>
        <v>-1.4971062428929178</v>
      </c>
      <c r="N721" s="304">
        <f t="shared" ca="1" si="336"/>
        <v>-85.77786920045169</v>
      </c>
      <c r="P721" s="310">
        <f t="shared" ca="1" si="337"/>
        <v>23</v>
      </c>
      <c r="Q721" s="304">
        <f t="shared" ca="1" si="338"/>
        <v>0</v>
      </c>
      <c r="R721" s="306">
        <f t="shared" ca="1" si="339"/>
        <v>0</v>
      </c>
      <c r="S721" s="307">
        <f t="shared" ca="1" si="340"/>
        <v>5.0810000000000022</v>
      </c>
      <c r="T721" s="304">
        <f t="shared" ca="1" si="320"/>
        <v>49.844610000000024</v>
      </c>
      <c r="U721" s="311">
        <f t="shared" ca="1" si="321"/>
        <v>0</v>
      </c>
      <c r="V721" s="306">
        <f t="shared" ca="1" si="322"/>
        <v>1.2260290994924576</v>
      </c>
      <c r="W721" s="304">
        <f t="shared" ca="1" si="323"/>
        <v>43.862592138492488</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1.150734808907794</v>
      </c>
      <c r="AH721" s="304">
        <f t="shared" ca="1" si="347"/>
        <v>-8.6326414879947464</v>
      </c>
    </row>
    <row r="722" spans="1:34" x14ac:dyDescent="0.2">
      <c r="A722" s="347">
        <f t="shared" ca="1" si="325"/>
        <v>1E-4</v>
      </c>
      <c r="B722" s="304">
        <f t="shared" ca="1" si="326"/>
        <v>30.532300000000092</v>
      </c>
      <c r="D722" s="306">
        <f t="shared" ca="1" si="327"/>
        <v>-0.63556654013805125</v>
      </c>
      <c r="E722" s="307">
        <f t="shared" ca="1" si="328"/>
        <v>-1.2007588915740044</v>
      </c>
      <c r="F722" s="304">
        <f t="shared" ca="1" si="329"/>
        <v>1.3585899832683461</v>
      </c>
      <c r="G722" s="306">
        <f t="shared" ca="1" si="330"/>
        <v>7.9470782994494735</v>
      </c>
      <c r="H722" s="307">
        <f t="shared" ca="1" si="331"/>
        <v>-107.65031252811902</v>
      </c>
      <c r="I722" s="304">
        <f t="shared" ca="1" si="332"/>
        <v>107.94325287343938</v>
      </c>
      <c r="J722" s="306">
        <f t="shared" ca="1" si="333"/>
        <v>677.21007955475034</v>
      </c>
      <c r="K722" s="307">
        <f t="shared" ca="1" si="334"/>
        <v>-8.4080500078765823</v>
      </c>
      <c r="L722" s="304">
        <f t="shared" ca="1" si="319"/>
        <v>677.26227353624699</v>
      </c>
      <c r="M722" s="306">
        <f t="shared" ca="1" si="335"/>
        <v>-1.4971069119904572</v>
      </c>
      <c r="N722" s="304">
        <f t="shared" ca="1" si="336"/>
        <v>-85.777907536916771</v>
      </c>
      <c r="P722" s="310">
        <f t="shared" ca="1" si="337"/>
        <v>23</v>
      </c>
      <c r="Q722" s="304">
        <f t="shared" ca="1" si="338"/>
        <v>0</v>
      </c>
      <c r="R722" s="306">
        <f t="shared" ca="1" si="339"/>
        <v>0</v>
      </c>
      <c r="S722" s="307">
        <f t="shared" ca="1" si="340"/>
        <v>5.0810000000000022</v>
      </c>
      <c r="T722" s="304">
        <f t="shared" ca="1" si="320"/>
        <v>49.844610000000024</v>
      </c>
      <c r="U722" s="311">
        <f t="shared" ca="1" si="321"/>
        <v>0</v>
      </c>
      <c r="V722" s="306">
        <f t="shared" ca="1" si="322"/>
        <v>1.2260304193168223</v>
      </c>
      <c r="W722" s="304">
        <f t="shared" ca="1" si="323"/>
        <v>43.862732874676425</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1.1507075932912283</v>
      </c>
      <c r="AH722" s="304">
        <f t="shared" ca="1" si="347"/>
        <v>-8.6326691868711816</v>
      </c>
    </row>
    <row r="723" spans="1:34" x14ac:dyDescent="0.2">
      <c r="A723" s="347">
        <f t="shared" ca="1" si="325"/>
        <v>1E-4</v>
      </c>
      <c r="B723" s="304">
        <f t="shared" ca="1" si="326"/>
        <v>30.532400000000091</v>
      </c>
      <c r="D723" s="306">
        <f t="shared" ca="1" si="327"/>
        <v>-0.63556281895692535</v>
      </c>
      <c r="E723" s="307">
        <f t="shared" ca="1" si="328"/>
        <v>-1.2007308429684311</v>
      </c>
      <c r="F723" s="304">
        <f t="shared" ca="1" si="329"/>
        <v>1.358563452362882</v>
      </c>
      <c r="G723" s="306">
        <f t="shared" ca="1" si="330"/>
        <v>7.9470147431675775</v>
      </c>
      <c r="H723" s="307">
        <f t="shared" ca="1" si="331"/>
        <v>-107.65043260120332</v>
      </c>
      <c r="I723" s="304">
        <f t="shared" ca="1" si="332"/>
        <v>107.94336794150135</v>
      </c>
      <c r="J723" s="306">
        <f t="shared" ca="1" si="333"/>
        <v>677.21007955475034</v>
      </c>
      <c r="K723" s="307">
        <f t="shared" ca="1" si="334"/>
        <v>-8.4188150451330479</v>
      </c>
      <c r="L723" s="304">
        <f t="shared" ca="1" si="319"/>
        <v>677.26240726716514</v>
      </c>
      <c r="M723" s="306">
        <f t="shared" ca="1" si="335"/>
        <v>-1.4971075810812191</v>
      </c>
      <c r="N723" s="304">
        <f t="shared" ca="1" si="336"/>
        <v>-85.777945872993541</v>
      </c>
      <c r="P723" s="310">
        <f t="shared" ca="1" si="337"/>
        <v>23</v>
      </c>
      <c r="Q723" s="304">
        <f t="shared" ca="1" si="338"/>
        <v>0</v>
      </c>
      <c r="R723" s="306">
        <f t="shared" ca="1" si="339"/>
        <v>0</v>
      </c>
      <c r="S723" s="307">
        <f t="shared" ca="1" si="340"/>
        <v>5.0810000000000022</v>
      </c>
      <c r="T723" s="304">
        <f t="shared" ca="1" si="320"/>
        <v>49.844610000000024</v>
      </c>
      <c r="U723" s="311">
        <f t="shared" ca="1" si="321"/>
        <v>0</v>
      </c>
      <c r="V723" s="306">
        <f t="shared" ca="1" si="322"/>
        <v>1.2260317391440803</v>
      </c>
      <c r="W723" s="304">
        <f t="shared" ca="1" si="323"/>
        <v>43.862873609053111</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1.1506803780210753</v>
      </c>
      <c r="AH723" s="304">
        <f t="shared" ca="1" si="347"/>
        <v>-8.6326968853919315</v>
      </c>
    </row>
    <row r="724" spans="1:34" x14ac:dyDescent="0.2">
      <c r="A724" s="347">
        <f t="shared" ca="1" si="325"/>
        <v>1E-4</v>
      </c>
      <c r="B724" s="304">
        <f t="shared" ca="1" si="326"/>
        <v>30.532500000000091</v>
      </c>
      <c r="D724" s="306">
        <f t="shared" ca="1" si="327"/>
        <v>-0.63555909777071229</v>
      </c>
      <c r="E724" s="307">
        <f t="shared" ca="1" si="328"/>
        <v>-1.2007027947230124</v>
      </c>
      <c r="F724" s="304">
        <f t="shared" ca="1" si="329"/>
        <v>1.3585369218445167</v>
      </c>
      <c r="G724" s="306">
        <f t="shared" ca="1" si="330"/>
        <v>7.9469511872578007</v>
      </c>
      <c r="H724" s="307">
        <f t="shared" ca="1" si="331"/>
        <v>-107.6505526714828</v>
      </c>
      <c r="I724" s="304">
        <f t="shared" ca="1" si="332"/>
        <v>107.94348300684183</v>
      </c>
      <c r="J724" s="306">
        <f t="shared" ca="1" si="333"/>
        <v>677.21007955475034</v>
      </c>
      <c r="K724" s="307">
        <f t="shared" ca="1" si="334"/>
        <v>-8.4295800943966821</v>
      </c>
      <c r="L724" s="304">
        <f t="shared" ca="1" si="319"/>
        <v>677.2625411693158</v>
      </c>
      <c r="M724" s="306">
        <f t="shared" ca="1" si="335"/>
        <v>-1.4971082501652033</v>
      </c>
      <c r="N724" s="304">
        <f t="shared" ca="1" si="336"/>
        <v>-85.777984208681985</v>
      </c>
      <c r="P724" s="310">
        <f t="shared" ca="1" si="337"/>
        <v>23</v>
      </c>
      <c r="Q724" s="304">
        <f t="shared" ca="1" si="338"/>
        <v>0</v>
      </c>
      <c r="R724" s="306">
        <f t="shared" ca="1" si="339"/>
        <v>0</v>
      </c>
      <c r="S724" s="307">
        <f t="shared" ca="1" si="340"/>
        <v>5.0810000000000022</v>
      </c>
      <c r="T724" s="304">
        <f t="shared" ca="1" si="320"/>
        <v>49.844610000000024</v>
      </c>
      <c r="U724" s="311">
        <f t="shared" ca="1" si="321"/>
        <v>0</v>
      </c>
      <c r="V724" s="306">
        <f t="shared" ca="1" si="322"/>
        <v>1.2260330589742323</v>
      </c>
      <c r="W724" s="304">
        <f t="shared" ca="1" si="323"/>
        <v>43.863014341622602</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1.1506531630973349</v>
      </c>
      <c r="AH724" s="304">
        <f t="shared" ca="1" si="347"/>
        <v>-8.6327245835569943</v>
      </c>
    </row>
    <row r="725" spans="1:34" x14ac:dyDescent="0.2">
      <c r="A725" s="347">
        <f t="shared" ca="1" si="325"/>
        <v>1E-4</v>
      </c>
      <c r="B725" s="304">
        <f t="shared" ca="1" si="326"/>
        <v>30.532600000000091</v>
      </c>
      <c r="D725" s="306">
        <f t="shared" ca="1" si="327"/>
        <v>-0.63555537657941596</v>
      </c>
      <c r="E725" s="307">
        <f t="shared" ca="1" si="328"/>
        <v>-1.2006747468377377</v>
      </c>
      <c r="F725" s="304">
        <f t="shared" ca="1" si="329"/>
        <v>1.3585103917132428</v>
      </c>
      <c r="G725" s="306">
        <f t="shared" ca="1" si="330"/>
        <v>7.9468876317201431</v>
      </c>
      <c r="H725" s="307">
        <f t="shared" ca="1" si="331"/>
        <v>-107.65067273895748</v>
      </c>
      <c r="I725" s="304">
        <f t="shared" ca="1" si="332"/>
        <v>107.94359806946085</v>
      </c>
      <c r="J725" s="306">
        <f t="shared" ca="1" si="333"/>
        <v>677.21007955475034</v>
      </c>
      <c r="K725" s="307">
        <f t="shared" ca="1" si="334"/>
        <v>-8.4403451556672042</v>
      </c>
      <c r="L725" s="304">
        <f t="shared" ca="1" si="319"/>
        <v>677.2626752426994</v>
      </c>
      <c r="M725" s="306">
        <f t="shared" ca="1" si="335"/>
        <v>-1.4971089192424103</v>
      </c>
      <c r="N725" s="304">
        <f t="shared" ca="1" si="336"/>
        <v>-85.778022543982104</v>
      </c>
      <c r="P725" s="310">
        <f t="shared" ca="1" si="337"/>
        <v>23</v>
      </c>
      <c r="Q725" s="304">
        <f t="shared" ca="1" si="338"/>
        <v>0</v>
      </c>
      <c r="R725" s="306">
        <f t="shared" ca="1" si="339"/>
        <v>0</v>
      </c>
      <c r="S725" s="307">
        <f t="shared" ca="1" si="340"/>
        <v>5.0810000000000022</v>
      </c>
      <c r="T725" s="304">
        <f t="shared" ca="1" si="320"/>
        <v>49.844610000000024</v>
      </c>
      <c r="U725" s="311">
        <f t="shared" ca="1" si="321"/>
        <v>0</v>
      </c>
      <c r="V725" s="306">
        <f t="shared" ca="1" si="322"/>
        <v>1.2260343788072772</v>
      </c>
      <c r="W725" s="304">
        <f t="shared" ca="1" si="323"/>
        <v>43.863155072384878</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1.1506259485199948</v>
      </c>
      <c r="AH725" s="304">
        <f t="shared" ca="1" si="347"/>
        <v>-8.6327522813663808</v>
      </c>
    </row>
    <row r="726" spans="1:34" x14ac:dyDescent="0.2">
      <c r="A726" s="347">
        <f t="shared" ca="1" si="325"/>
        <v>1E-4</v>
      </c>
      <c r="B726" s="304">
        <f t="shared" ca="1" si="326"/>
        <v>30.532700000000091</v>
      </c>
      <c r="D726" s="306">
        <f t="shared" ca="1" si="327"/>
        <v>-0.6355516553830336</v>
      </c>
      <c r="E726" s="307">
        <f t="shared" ca="1" si="328"/>
        <v>-1.2006466993126139</v>
      </c>
      <c r="F726" s="304">
        <f t="shared" ca="1" si="329"/>
        <v>1.358483861969066</v>
      </c>
      <c r="G726" s="306">
        <f t="shared" ca="1" si="330"/>
        <v>7.9468240765546048</v>
      </c>
      <c r="H726" s="307">
        <f t="shared" ca="1" si="331"/>
        <v>-107.65079280362741</v>
      </c>
      <c r="I726" s="304">
        <f t="shared" ca="1" si="332"/>
        <v>107.94371312935841</v>
      </c>
      <c r="J726" s="306">
        <f t="shared" ca="1" si="333"/>
        <v>677.21007955475034</v>
      </c>
      <c r="K726" s="307">
        <f t="shared" ca="1" si="334"/>
        <v>-8.4511102289443336</v>
      </c>
      <c r="L726" s="304">
        <f t="shared" ca="1" si="319"/>
        <v>677.26280948731642</v>
      </c>
      <c r="M726" s="306">
        <f t="shared" ca="1" si="335"/>
        <v>-1.49710958831284</v>
      </c>
      <c r="N726" s="304">
        <f t="shared" ca="1" si="336"/>
        <v>-85.778060878893925</v>
      </c>
      <c r="P726" s="310">
        <f t="shared" ca="1" si="337"/>
        <v>23</v>
      </c>
      <c r="Q726" s="304">
        <f t="shared" ca="1" si="338"/>
        <v>0</v>
      </c>
      <c r="R726" s="306">
        <f t="shared" ca="1" si="339"/>
        <v>0</v>
      </c>
      <c r="S726" s="307">
        <f t="shared" ca="1" si="340"/>
        <v>5.0810000000000022</v>
      </c>
      <c r="T726" s="304">
        <f t="shared" ca="1" si="320"/>
        <v>49.844610000000024</v>
      </c>
      <c r="U726" s="311">
        <f t="shared" ca="1" si="321"/>
        <v>0</v>
      </c>
      <c r="V726" s="306">
        <f t="shared" ca="1" si="322"/>
        <v>1.2260356986432157</v>
      </c>
      <c r="W726" s="304">
        <f t="shared" ca="1" si="323"/>
        <v>43.86329580133993</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1.150598734289062</v>
      </c>
      <c r="AH726" s="304">
        <f t="shared" ca="1" si="347"/>
        <v>-8.6327799788200856</v>
      </c>
    </row>
    <row r="727" spans="1:34" x14ac:dyDescent="0.2">
      <c r="A727" s="347">
        <f t="shared" ca="1" si="325"/>
        <v>1E-4</v>
      </c>
      <c r="B727" s="304">
        <f t="shared" ca="1" si="326"/>
        <v>30.532800000000091</v>
      </c>
      <c r="D727" s="306">
        <f t="shared" ca="1" si="327"/>
        <v>-0.63554793418156641</v>
      </c>
      <c r="E727" s="307">
        <f t="shared" ca="1" si="328"/>
        <v>-1.2006186521476376</v>
      </c>
      <c r="F727" s="304">
        <f t="shared" ca="1" si="329"/>
        <v>1.358457332611984</v>
      </c>
      <c r="G727" s="306">
        <f t="shared" ca="1" si="330"/>
        <v>7.9467605217611865</v>
      </c>
      <c r="H727" s="307">
        <f t="shared" ca="1" si="331"/>
        <v>-107.65091286549263</v>
      </c>
      <c r="I727" s="304">
        <f t="shared" ca="1" si="332"/>
        <v>107.94382818653463</v>
      </c>
      <c r="J727" s="306">
        <f t="shared" ca="1" si="333"/>
        <v>677.21007955475034</v>
      </c>
      <c r="K727" s="307">
        <f t="shared" ca="1" si="334"/>
        <v>-8.4618753142277896</v>
      </c>
      <c r="L727" s="304">
        <f t="shared" ca="1" si="319"/>
        <v>677.2629439031673</v>
      </c>
      <c r="M727" s="306">
        <f t="shared" ca="1" si="335"/>
        <v>-1.4971102573764923</v>
      </c>
      <c r="N727" s="304">
        <f t="shared" ca="1" si="336"/>
        <v>-85.778099213417434</v>
      </c>
      <c r="P727" s="310">
        <f t="shared" ca="1" si="337"/>
        <v>23</v>
      </c>
      <c r="Q727" s="304">
        <f t="shared" ca="1" si="338"/>
        <v>0</v>
      </c>
      <c r="R727" s="306">
        <f t="shared" ca="1" si="339"/>
        <v>0</v>
      </c>
      <c r="S727" s="307">
        <f t="shared" ca="1" si="340"/>
        <v>5.0810000000000022</v>
      </c>
      <c r="T727" s="304">
        <f t="shared" ca="1" si="320"/>
        <v>49.844610000000024</v>
      </c>
      <c r="U727" s="311">
        <f t="shared" ca="1" si="321"/>
        <v>0</v>
      </c>
      <c r="V727" s="306">
        <f t="shared" ca="1" si="322"/>
        <v>1.2260370184820477</v>
      </c>
      <c r="W727" s="304">
        <f t="shared" ca="1" si="323"/>
        <v>43.863436528487853</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1.1505715204045384</v>
      </c>
      <c r="AH727" s="304">
        <f t="shared" ca="1" si="347"/>
        <v>-8.6328076759181087</v>
      </c>
    </row>
    <row r="728" spans="1:34" x14ac:dyDescent="0.2">
      <c r="A728" s="347">
        <f t="shared" ca="1" si="325"/>
        <v>1E-4</v>
      </c>
      <c r="B728" s="304">
        <f t="shared" ca="1" si="326"/>
        <v>30.53290000000009</v>
      </c>
      <c r="D728" s="306">
        <f t="shared" ca="1" si="327"/>
        <v>-0.63554421297501884</v>
      </c>
      <c r="E728" s="307">
        <f t="shared" ca="1" si="328"/>
        <v>-1.2005906053427946</v>
      </c>
      <c r="F728" s="304">
        <f t="shared" ca="1" si="329"/>
        <v>1.3584308036419868</v>
      </c>
      <c r="G728" s="306">
        <f t="shared" ca="1" si="330"/>
        <v>7.9466969673398893</v>
      </c>
      <c r="H728" s="307">
        <f t="shared" ca="1" si="331"/>
        <v>-107.65103292455316</v>
      </c>
      <c r="I728" s="304">
        <f t="shared" ca="1" si="332"/>
        <v>107.94394324098948</v>
      </c>
      <c r="J728" s="306">
        <f t="shared" ca="1" si="333"/>
        <v>677.21007955475034</v>
      </c>
      <c r="K728" s="307">
        <f t="shared" ca="1" si="334"/>
        <v>-8.4726404115172915</v>
      </c>
      <c r="L728" s="304">
        <f t="shared" ca="1" si="319"/>
        <v>677.26307849025272</v>
      </c>
      <c r="M728" s="306">
        <f t="shared" ca="1" si="335"/>
        <v>-1.4971109264333677</v>
      </c>
      <c r="N728" s="304">
        <f t="shared" ca="1" si="336"/>
        <v>-85.778137547552646</v>
      </c>
      <c r="P728" s="310">
        <f t="shared" ca="1" si="337"/>
        <v>23</v>
      </c>
      <c r="Q728" s="304">
        <f t="shared" ca="1" si="338"/>
        <v>0</v>
      </c>
      <c r="R728" s="306">
        <f t="shared" ca="1" si="339"/>
        <v>0</v>
      </c>
      <c r="S728" s="307">
        <f t="shared" ca="1" si="340"/>
        <v>5.0810000000000022</v>
      </c>
      <c r="T728" s="304">
        <f t="shared" ca="1" si="320"/>
        <v>49.844610000000024</v>
      </c>
      <c r="U728" s="311">
        <f t="shared" ca="1" si="321"/>
        <v>0</v>
      </c>
      <c r="V728" s="306">
        <f t="shared" ca="1" si="322"/>
        <v>1.2260383383237732</v>
      </c>
      <c r="W728" s="304">
        <f t="shared" ca="1" si="323"/>
        <v>43.863577253828602</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1.1505443068664025</v>
      </c>
      <c r="AH728" s="304">
        <f t="shared" ca="1" si="347"/>
        <v>-8.6328353726604679</v>
      </c>
    </row>
    <row r="729" spans="1:34" x14ac:dyDescent="0.2">
      <c r="A729" s="347">
        <f t="shared" ca="1" si="325"/>
        <v>1E-4</v>
      </c>
      <c r="B729" s="304">
        <f t="shared" ca="1" si="326"/>
        <v>30.53300000000009</v>
      </c>
      <c r="D729" s="306">
        <f t="shared" ca="1" si="327"/>
        <v>-0.63554049176338567</v>
      </c>
      <c r="E729" s="307">
        <f t="shared" ca="1" si="328"/>
        <v>-1.2005625588980919</v>
      </c>
      <c r="F729" s="304">
        <f t="shared" ca="1" si="329"/>
        <v>1.3584042750590786</v>
      </c>
      <c r="G729" s="306">
        <f t="shared" ca="1" si="330"/>
        <v>7.946633413290713</v>
      </c>
      <c r="H729" s="307">
        <f t="shared" ca="1" si="331"/>
        <v>-107.65115298080906</v>
      </c>
      <c r="I729" s="304">
        <f t="shared" ca="1" si="332"/>
        <v>107.94405829272301</v>
      </c>
      <c r="J729" s="306">
        <f t="shared" ca="1" si="333"/>
        <v>677.21007955475034</v>
      </c>
      <c r="K729" s="307">
        <f t="shared" ca="1" si="334"/>
        <v>-8.4834055208125605</v>
      </c>
      <c r="L729" s="304">
        <f t="shared" ca="1" si="319"/>
        <v>677.26321324857281</v>
      </c>
      <c r="M729" s="306">
        <f t="shared" ca="1" si="335"/>
        <v>-1.497111595483466</v>
      </c>
      <c r="N729" s="304">
        <f t="shared" ca="1" si="336"/>
        <v>-85.778175881299561</v>
      </c>
      <c r="P729" s="310">
        <f t="shared" ca="1" si="337"/>
        <v>23</v>
      </c>
      <c r="Q729" s="304">
        <f t="shared" ca="1" si="338"/>
        <v>0</v>
      </c>
      <c r="R729" s="306">
        <f t="shared" ca="1" si="339"/>
        <v>0</v>
      </c>
      <c r="S729" s="307">
        <f t="shared" ca="1" si="340"/>
        <v>5.0810000000000022</v>
      </c>
      <c r="T729" s="304">
        <f t="shared" ca="1" si="320"/>
        <v>49.844610000000024</v>
      </c>
      <c r="U729" s="311">
        <f t="shared" ca="1" si="321"/>
        <v>0</v>
      </c>
      <c r="V729" s="306">
        <f t="shared" ca="1" si="322"/>
        <v>1.2260396581683919</v>
      </c>
      <c r="W729" s="304">
        <f t="shared" ca="1" si="323"/>
        <v>43.863717977362199</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1.1505170936746669</v>
      </c>
      <c r="AH729" s="304">
        <f t="shared" ca="1" si="347"/>
        <v>-8.6328630690471524</v>
      </c>
    </row>
    <row r="730" spans="1:34" x14ac:dyDescent="0.2">
      <c r="A730" s="347">
        <f t="shared" ca="1" si="325"/>
        <v>1E-4</v>
      </c>
      <c r="B730" s="304">
        <f t="shared" ca="1" si="326"/>
        <v>30.53310000000009</v>
      </c>
      <c r="D730" s="306">
        <f t="shared" ca="1" si="327"/>
        <v>-0.63553677054667268</v>
      </c>
      <c r="E730" s="307">
        <f t="shared" ca="1" si="328"/>
        <v>-1.2005345128135243</v>
      </c>
      <c r="F730" s="304">
        <f t="shared" ca="1" si="329"/>
        <v>1.3583777468632576</v>
      </c>
      <c r="G730" s="306">
        <f t="shared" ca="1" si="330"/>
        <v>7.9465698596136587</v>
      </c>
      <c r="H730" s="307">
        <f t="shared" ca="1" si="331"/>
        <v>-107.65127303426034</v>
      </c>
      <c r="I730" s="304">
        <f t="shared" ca="1" si="332"/>
        <v>107.94417334173525</v>
      </c>
      <c r="J730" s="306">
        <f t="shared" ca="1" si="333"/>
        <v>677.21007955475034</v>
      </c>
      <c r="K730" s="307">
        <f t="shared" ca="1" si="334"/>
        <v>-8.4941706421133141</v>
      </c>
      <c r="L730" s="304">
        <f t="shared" ca="1" si="319"/>
        <v>677.26334817812835</v>
      </c>
      <c r="M730" s="306">
        <f t="shared" ca="1" si="335"/>
        <v>-1.4971122645267871</v>
      </c>
      <c r="N730" s="304">
        <f t="shared" ca="1" si="336"/>
        <v>-85.778214214658178</v>
      </c>
      <c r="P730" s="310">
        <f t="shared" ca="1" si="337"/>
        <v>23</v>
      </c>
      <c r="Q730" s="304">
        <f t="shared" ca="1" si="338"/>
        <v>0</v>
      </c>
      <c r="R730" s="306">
        <f t="shared" ca="1" si="339"/>
        <v>0</v>
      </c>
      <c r="S730" s="307">
        <f t="shared" ca="1" si="340"/>
        <v>5.0810000000000022</v>
      </c>
      <c r="T730" s="304">
        <f t="shared" ca="1" si="320"/>
        <v>49.844610000000024</v>
      </c>
      <c r="U730" s="311">
        <f t="shared" ca="1" si="321"/>
        <v>0</v>
      </c>
      <c r="V730" s="306">
        <f t="shared" ca="1" si="322"/>
        <v>1.2260409780159041</v>
      </c>
      <c r="W730" s="304">
        <f t="shared" ca="1" si="323"/>
        <v>43.863858699088652</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1.150489880829328</v>
      </c>
      <c r="AH730" s="304">
        <f t="shared" ca="1" si="347"/>
        <v>-8.6328907650781694</v>
      </c>
    </row>
    <row r="731" spans="1:34" x14ac:dyDescent="0.2">
      <c r="A731" s="347">
        <f t="shared" ca="1" si="325"/>
        <v>1E-4</v>
      </c>
      <c r="B731" s="304">
        <f t="shared" ca="1" si="326"/>
        <v>30.53320000000009</v>
      </c>
      <c r="D731" s="306">
        <f t="shared" ca="1" si="327"/>
        <v>-0.63553304932487908</v>
      </c>
      <c r="E731" s="307">
        <f t="shared" ca="1" si="328"/>
        <v>-1.2005064670890935</v>
      </c>
      <c r="F731" s="304">
        <f t="shared" ca="1" si="329"/>
        <v>1.3583512190545257</v>
      </c>
      <c r="G731" s="306">
        <f t="shared" ca="1" si="330"/>
        <v>7.9465063063087262</v>
      </c>
      <c r="H731" s="307">
        <f t="shared" ca="1" si="331"/>
        <v>-107.65139308490706</v>
      </c>
      <c r="I731" s="304">
        <f t="shared" ca="1" si="332"/>
        <v>107.94428838802625</v>
      </c>
      <c r="J731" s="306">
        <f t="shared" ca="1" si="333"/>
        <v>677.21007955475034</v>
      </c>
      <c r="K731" s="307">
        <f t="shared" ca="1" si="334"/>
        <v>-8.5049357754192716</v>
      </c>
      <c r="L731" s="304">
        <f t="shared" ca="1" si="319"/>
        <v>677.26348327891947</v>
      </c>
      <c r="M731" s="306">
        <f t="shared" ca="1" si="335"/>
        <v>-1.4971129335633317</v>
      </c>
      <c r="N731" s="304">
        <f t="shared" ca="1" si="336"/>
        <v>-85.778252547628526</v>
      </c>
      <c r="P731" s="310">
        <f t="shared" ca="1" si="337"/>
        <v>23</v>
      </c>
      <c r="Q731" s="304">
        <f t="shared" ca="1" si="338"/>
        <v>0</v>
      </c>
      <c r="R731" s="306">
        <f t="shared" ca="1" si="339"/>
        <v>0</v>
      </c>
      <c r="S731" s="307">
        <f t="shared" ca="1" si="340"/>
        <v>5.0810000000000022</v>
      </c>
      <c r="T731" s="304">
        <f t="shared" ca="1" si="320"/>
        <v>49.844610000000024</v>
      </c>
      <c r="U731" s="311">
        <f t="shared" ca="1" si="321"/>
        <v>0</v>
      </c>
      <c r="V731" s="306">
        <f t="shared" ca="1" si="322"/>
        <v>1.2260422978663092</v>
      </c>
      <c r="W731" s="304">
        <f t="shared" ca="1" si="323"/>
        <v>43.863999419007996</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1.1504626683303805</v>
      </c>
      <c r="AH731" s="304">
        <f t="shared" ca="1" si="347"/>
        <v>-8.632918460753519</v>
      </c>
    </row>
    <row r="732" spans="1:34" x14ac:dyDescent="0.2">
      <c r="A732" s="347">
        <f t="shared" ca="1" si="325"/>
        <v>1E-4</v>
      </c>
      <c r="B732" s="304">
        <f t="shared" ca="1" si="326"/>
        <v>30.533300000000089</v>
      </c>
      <c r="D732" s="306">
        <f t="shared" ca="1" si="327"/>
        <v>-0.635529328098003</v>
      </c>
      <c r="E732" s="307">
        <f t="shared" ca="1" si="328"/>
        <v>-1.2004784217247888</v>
      </c>
      <c r="F732" s="304">
        <f t="shared" ca="1" si="329"/>
        <v>1.3583246916328728</v>
      </c>
      <c r="G732" s="306">
        <f t="shared" ca="1" si="330"/>
        <v>7.9464427533759165</v>
      </c>
      <c r="H732" s="307">
        <f t="shared" ca="1" si="331"/>
        <v>-107.65151313274923</v>
      </c>
      <c r="I732" s="304">
        <f t="shared" ca="1" si="332"/>
        <v>107.94440343159603</v>
      </c>
      <c r="J732" s="306">
        <f t="shared" ca="1" si="333"/>
        <v>677.21007955475034</v>
      </c>
      <c r="K732" s="307">
        <f t="shared" ca="1" si="334"/>
        <v>-8.5157009207301542</v>
      </c>
      <c r="L732" s="304">
        <f t="shared" ca="1" si="319"/>
        <v>677.26361855094694</v>
      </c>
      <c r="M732" s="306">
        <f t="shared" ca="1" si="335"/>
        <v>-1.4971136025930993</v>
      </c>
      <c r="N732" s="304">
        <f t="shared" ca="1" si="336"/>
        <v>-85.778290880210577</v>
      </c>
      <c r="P732" s="310">
        <f t="shared" ca="1" si="337"/>
        <v>23</v>
      </c>
      <c r="Q732" s="304">
        <f t="shared" ca="1" si="338"/>
        <v>0</v>
      </c>
      <c r="R732" s="306">
        <f t="shared" ca="1" si="339"/>
        <v>0</v>
      </c>
      <c r="S732" s="307">
        <f t="shared" ca="1" si="340"/>
        <v>5.0810000000000022</v>
      </c>
      <c r="T732" s="304">
        <f t="shared" ca="1" si="320"/>
        <v>49.844610000000024</v>
      </c>
      <c r="U732" s="311">
        <f t="shared" ca="1" si="321"/>
        <v>0</v>
      </c>
      <c r="V732" s="306">
        <f t="shared" ca="1" si="322"/>
        <v>1.2260436177196081</v>
      </c>
      <c r="W732" s="304">
        <f t="shared" ca="1" si="323"/>
        <v>43.864140137120238</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1.1504354561778189</v>
      </c>
      <c r="AH732" s="304">
        <f t="shared" ca="1" si="347"/>
        <v>-8.6329461560732099</v>
      </c>
    </row>
    <row r="733" spans="1:34" x14ac:dyDescent="0.2">
      <c r="A733" s="347">
        <f t="shared" ca="1" si="325"/>
        <v>1E-4</v>
      </c>
      <c r="B733" s="304">
        <f t="shared" ca="1" si="326"/>
        <v>30.533400000000089</v>
      </c>
      <c r="D733" s="306">
        <f t="shared" ca="1" si="327"/>
        <v>-0.63552560686604953</v>
      </c>
      <c r="E733" s="307">
        <f t="shared" ca="1" si="328"/>
        <v>-1.2004503767206103</v>
      </c>
      <c r="F733" s="304">
        <f t="shared" ca="1" si="329"/>
        <v>1.3582981645983019</v>
      </c>
      <c r="G733" s="306">
        <f t="shared" ca="1" si="330"/>
        <v>7.9463792008152296</v>
      </c>
      <c r="H733" s="307">
        <f t="shared" ca="1" si="331"/>
        <v>-107.65163317778691</v>
      </c>
      <c r="I733" s="304">
        <f t="shared" ca="1" si="332"/>
        <v>107.94451847244463</v>
      </c>
      <c r="J733" s="306">
        <f t="shared" ca="1" si="333"/>
        <v>677.21007955475034</v>
      </c>
      <c r="K733" s="307">
        <f t="shared" ca="1" si="334"/>
        <v>-8.5264660780456811</v>
      </c>
      <c r="L733" s="304">
        <f t="shared" ca="1" si="319"/>
        <v>677.26375399421113</v>
      </c>
      <c r="M733" s="306">
        <f t="shared" ca="1" si="335"/>
        <v>-1.4971142716160906</v>
      </c>
      <c r="N733" s="304">
        <f t="shared" ca="1" si="336"/>
        <v>-85.778329212404373</v>
      </c>
      <c r="P733" s="310">
        <f t="shared" ca="1" si="337"/>
        <v>23</v>
      </c>
      <c r="Q733" s="304">
        <f t="shared" ca="1" si="338"/>
        <v>0</v>
      </c>
      <c r="R733" s="306">
        <f t="shared" ca="1" si="339"/>
        <v>0</v>
      </c>
      <c r="S733" s="307">
        <f t="shared" ca="1" si="340"/>
        <v>5.0810000000000022</v>
      </c>
      <c r="T733" s="304">
        <f t="shared" ca="1" si="320"/>
        <v>49.844610000000024</v>
      </c>
      <c r="U733" s="311">
        <f t="shared" ca="1" si="321"/>
        <v>0</v>
      </c>
      <c r="V733" s="306">
        <f t="shared" ca="1" si="322"/>
        <v>1.2260449375758002</v>
      </c>
      <c r="W733" s="304">
        <f t="shared" ca="1" si="323"/>
        <v>43.864280853425377</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1.1504082443716452</v>
      </c>
      <c r="AH733" s="304">
        <f t="shared" ca="1" si="347"/>
        <v>-8.6329738510372405</v>
      </c>
    </row>
    <row r="734" spans="1:34" x14ac:dyDescent="0.2">
      <c r="A734" s="347">
        <f t="shared" ca="1" si="325"/>
        <v>1E-4</v>
      </c>
      <c r="B734" s="304">
        <f t="shared" ca="1" si="326"/>
        <v>30.533500000000089</v>
      </c>
      <c r="D734" s="306">
        <f t="shared" ca="1" si="327"/>
        <v>-0.63552188562901413</v>
      </c>
      <c r="E734" s="307">
        <f t="shared" ca="1" si="328"/>
        <v>-1.2004223320765579</v>
      </c>
      <c r="F734" s="304">
        <f t="shared" ca="1" si="329"/>
        <v>1.3582716379508113</v>
      </c>
      <c r="G734" s="306">
        <f t="shared" ca="1" si="330"/>
        <v>7.9463156486266664</v>
      </c>
      <c r="H734" s="307">
        <f t="shared" ca="1" si="331"/>
        <v>-107.65175322002011</v>
      </c>
      <c r="I734" s="304">
        <f t="shared" ca="1" si="332"/>
        <v>107.94463351057207</v>
      </c>
      <c r="J734" s="306">
        <f t="shared" ca="1" si="333"/>
        <v>677.21007955475034</v>
      </c>
      <c r="K734" s="307">
        <f t="shared" ca="1" si="334"/>
        <v>-8.5372312473655718</v>
      </c>
      <c r="L734" s="304">
        <f t="shared" ca="1" si="319"/>
        <v>677.26388960871247</v>
      </c>
      <c r="M734" s="306">
        <f t="shared" ca="1" si="335"/>
        <v>-1.497114940632305</v>
      </c>
      <c r="N734" s="304">
        <f t="shared" ca="1" si="336"/>
        <v>-85.778367544209885</v>
      </c>
      <c r="P734" s="310">
        <f t="shared" ca="1" si="337"/>
        <v>23</v>
      </c>
      <c r="Q734" s="304">
        <f t="shared" ca="1" si="338"/>
        <v>0</v>
      </c>
      <c r="R734" s="306">
        <f t="shared" ca="1" si="339"/>
        <v>0</v>
      </c>
      <c r="S734" s="307">
        <f t="shared" ca="1" si="340"/>
        <v>5.0810000000000022</v>
      </c>
      <c r="T734" s="304">
        <f t="shared" ca="1" si="320"/>
        <v>49.844610000000024</v>
      </c>
      <c r="U734" s="311">
        <f t="shared" ca="1" si="321"/>
        <v>0</v>
      </c>
      <c r="V734" s="306">
        <f t="shared" ca="1" si="322"/>
        <v>1.2260462574348856</v>
      </c>
      <c r="W734" s="304">
        <f t="shared" ca="1" si="323"/>
        <v>43.864421567923451</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1.1503810329118558</v>
      </c>
      <c r="AH734" s="304">
        <f t="shared" ca="1" si="347"/>
        <v>-8.6330015456456124</v>
      </c>
    </row>
    <row r="735" spans="1:34" x14ac:dyDescent="0.2">
      <c r="A735" s="347">
        <f t="shared" ca="1" si="325"/>
        <v>1E-4</v>
      </c>
      <c r="B735" s="304">
        <f t="shared" ca="1" si="326"/>
        <v>30.533600000000089</v>
      </c>
      <c r="D735" s="306">
        <f t="shared" ca="1" si="327"/>
        <v>-0.63551816438690267</v>
      </c>
      <c r="E735" s="307">
        <f t="shared" ca="1" si="328"/>
        <v>-1.2003942877926246</v>
      </c>
      <c r="F735" s="304">
        <f t="shared" ca="1" si="329"/>
        <v>1.3582451116903975</v>
      </c>
      <c r="G735" s="306">
        <f t="shared" ca="1" si="330"/>
        <v>7.9462520968102277</v>
      </c>
      <c r="H735" s="307">
        <f t="shared" ca="1" si="331"/>
        <v>-107.65187325944889</v>
      </c>
      <c r="I735" s="304">
        <f t="shared" ca="1" si="332"/>
        <v>107.94474854597841</v>
      </c>
      <c r="J735" s="306">
        <f t="shared" ca="1" si="333"/>
        <v>677.21007955475034</v>
      </c>
      <c r="K735" s="307">
        <f t="shared" ca="1" si="334"/>
        <v>-8.5479964286895456</v>
      </c>
      <c r="L735" s="304">
        <f t="shared" ca="1" si="319"/>
        <v>677.26402539445144</v>
      </c>
      <c r="M735" s="306">
        <f t="shared" ca="1" si="335"/>
        <v>-1.4971156096417431</v>
      </c>
      <c r="N735" s="304">
        <f t="shared" ca="1" si="336"/>
        <v>-85.778405875627129</v>
      </c>
      <c r="P735" s="310">
        <f t="shared" ca="1" si="337"/>
        <v>23</v>
      </c>
      <c r="Q735" s="304">
        <f t="shared" ca="1" si="338"/>
        <v>0</v>
      </c>
      <c r="R735" s="306">
        <f t="shared" ca="1" si="339"/>
        <v>0</v>
      </c>
      <c r="S735" s="307">
        <f t="shared" ca="1" si="340"/>
        <v>5.0810000000000022</v>
      </c>
      <c r="T735" s="304">
        <f t="shared" ca="1" si="320"/>
        <v>49.844610000000024</v>
      </c>
      <c r="U735" s="311">
        <f t="shared" ca="1" si="321"/>
        <v>0</v>
      </c>
      <c r="V735" s="306">
        <f t="shared" ca="1" si="322"/>
        <v>1.2260475772968642</v>
      </c>
      <c r="W735" s="304">
        <f t="shared" ca="1" si="323"/>
        <v>43.86456228061445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1.150353821798447</v>
      </c>
      <c r="AH735" s="304">
        <f t="shared" ca="1" si="347"/>
        <v>-8.6330292398983328</v>
      </c>
    </row>
    <row r="736" spans="1:34" x14ac:dyDescent="0.2">
      <c r="A736" s="347">
        <f t="shared" ca="1" si="325"/>
        <v>1E-4</v>
      </c>
      <c r="B736" s="304">
        <f t="shared" ca="1" si="326"/>
        <v>30.533700000000088</v>
      </c>
      <c r="D736" s="306">
        <f t="shared" ca="1" si="327"/>
        <v>-0.63551444313971239</v>
      </c>
      <c r="E736" s="307">
        <f t="shared" ca="1" si="328"/>
        <v>-1.2003662438688103</v>
      </c>
      <c r="F736" s="304">
        <f t="shared" ca="1" si="329"/>
        <v>1.3582185858170601</v>
      </c>
      <c r="G736" s="306">
        <f t="shared" ca="1" si="330"/>
        <v>7.9461885453659136</v>
      </c>
      <c r="H736" s="307">
        <f t="shared" ca="1" si="331"/>
        <v>-107.65199329607327</v>
      </c>
      <c r="I736" s="304">
        <f t="shared" ca="1" si="332"/>
        <v>107.94486357866366</v>
      </c>
      <c r="J736" s="306">
        <f t="shared" ca="1" si="333"/>
        <v>677.21007955475034</v>
      </c>
      <c r="K736" s="307">
        <f t="shared" ca="1" si="334"/>
        <v>-8.5587616220173217</v>
      </c>
      <c r="L736" s="304">
        <f t="shared" ca="1" si="319"/>
        <v>677.26416135142847</v>
      </c>
      <c r="M736" s="306">
        <f t="shared" ca="1" si="335"/>
        <v>-1.4971162786444048</v>
      </c>
      <c r="N736" s="304">
        <f t="shared" ca="1" si="336"/>
        <v>-85.778444206656133</v>
      </c>
      <c r="P736" s="310">
        <f t="shared" ca="1" si="337"/>
        <v>23</v>
      </c>
      <c r="Q736" s="304">
        <f t="shared" ca="1" si="338"/>
        <v>0</v>
      </c>
      <c r="R736" s="306">
        <f t="shared" ca="1" si="339"/>
        <v>0</v>
      </c>
      <c r="S736" s="307">
        <f t="shared" ca="1" si="340"/>
        <v>5.0810000000000022</v>
      </c>
      <c r="T736" s="304">
        <f t="shared" ca="1" si="320"/>
        <v>49.844610000000024</v>
      </c>
      <c r="U736" s="311">
        <f t="shared" ca="1" si="321"/>
        <v>0</v>
      </c>
      <c r="V736" s="306">
        <f t="shared" ca="1" si="322"/>
        <v>1.2260488971617358</v>
      </c>
      <c r="W736" s="304">
        <f t="shared" ca="1" si="323"/>
        <v>43.86470299149839</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1.1503266110314172</v>
      </c>
      <c r="AH736" s="304">
        <f t="shared" ca="1" si="347"/>
        <v>-8.6330569337954</v>
      </c>
    </row>
    <row r="737" spans="1:34" x14ac:dyDescent="0.2">
      <c r="A737" s="347">
        <f t="shared" ca="1" si="325"/>
        <v>1E-4</v>
      </c>
      <c r="B737" s="304">
        <f t="shared" ca="1" si="326"/>
        <v>30.533800000000088</v>
      </c>
      <c r="D737" s="306">
        <f t="shared" ca="1" si="327"/>
        <v>-0.63551072188744473</v>
      </c>
      <c r="E737" s="307">
        <f t="shared" ca="1" si="328"/>
        <v>-1.2003382003051151</v>
      </c>
      <c r="F737" s="304">
        <f t="shared" ca="1" si="329"/>
        <v>1.3581920603308002</v>
      </c>
      <c r="G737" s="306">
        <f t="shared" ca="1" si="330"/>
        <v>7.9461249942937249</v>
      </c>
      <c r="H737" s="307">
        <f t="shared" ca="1" si="331"/>
        <v>-107.6521133298933</v>
      </c>
      <c r="I737" s="304">
        <f t="shared" ca="1" si="332"/>
        <v>107.94497860862788</v>
      </c>
      <c r="J737" s="306">
        <f t="shared" ca="1" si="333"/>
        <v>677.21007955475034</v>
      </c>
      <c r="K737" s="307">
        <f t="shared" ca="1" si="334"/>
        <v>-8.5695268273486196</v>
      </c>
      <c r="L737" s="304">
        <f t="shared" ca="1" si="319"/>
        <v>677.26429747964414</v>
      </c>
      <c r="M737" s="306">
        <f t="shared" ca="1" si="335"/>
        <v>-1.4971169476402901</v>
      </c>
      <c r="N737" s="304">
        <f t="shared" ca="1" si="336"/>
        <v>-85.778482537296881</v>
      </c>
      <c r="P737" s="310">
        <f t="shared" ca="1" si="337"/>
        <v>23</v>
      </c>
      <c r="Q737" s="304">
        <f t="shared" ca="1" si="338"/>
        <v>0</v>
      </c>
      <c r="R737" s="306">
        <f t="shared" ca="1" si="339"/>
        <v>0</v>
      </c>
      <c r="S737" s="307">
        <f t="shared" ca="1" si="340"/>
        <v>5.0810000000000022</v>
      </c>
      <c r="T737" s="304">
        <f t="shared" ca="1" si="320"/>
        <v>49.844610000000024</v>
      </c>
      <c r="U737" s="311">
        <f t="shared" ca="1" si="321"/>
        <v>0</v>
      </c>
      <c r="V737" s="306">
        <f t="shared" ca="1" si="322"/>
        <v>1.2260502170295007</v>
      </c>
      <c r="W737" s="304">
        <f t="shared" ca="1" si="323"/>
        <v>43.8648437005753</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1.1502994006107663</v>
      </c>
      <c r="AH737" s="304">
        <f t="shared" ca="1" si="347"/>
        <v>-8.6330846273368174</v>
      </c>
    </row>
    <row r="738" spans="1:34" x14ac:dyDescent="0.2">
      <c r="A738" s="347">
        <f t="shared" ca="1" si="325"/>
        <v>1E-4</v>
      </c>
      <c r="B738" s="304">
        <f t="shared" ca="1" si="326"/>
        <v>30.533900000000088</v>
      </c>
      <c r="D738" s="306">
        <f t="shared" ca="1" si="327"/>
        <v>-0.63550700063010146</v>
      </c>
      <c r="E738" s="307">
        <f t="shared" ca="1" si="328"/>
        <v>-1.2003101571015318</v>
      </c>
      <c r="F738" s="304">
        <f t="shared" ca="1" si="329"/>
        <v>1.3581655352316122</v>
      </c>
      <c r="G738" s="306">
        <f t="shared" ca="1" si="330"/>
        <v>7.9460614435936616</v>
      </c>
      <c r="H738" s="307">
        <f t="shared" ca="1" si="331"/>
        <v>-107.65223336090901</v>
      </c>
      <c r="I738" s="304">
        <f t="shared" ca="1" si="332"/>
        <v>107.94509363587109</v>
      </c>
      <c r="J738" s="306">
        <f t="shared" ca="1" si="333"/>
        <v>677.21007955475034</v>
      </c>
      <c r="K738" s="307">
        <f t="shared" ca="1" si="334"/>
        <v>-8.5802920446831603</v>
      </c>
      <c r="L738" s="304">
        <f t="shared" ca="1" si="319"/>
        <v>677.26443377909879</v>
      </c>
      <c r="M738" s="306">
        <f t="shared" ca="1" si="335"/>
        <v>-1.4971176166293991</v>
      </c>
      <c r="N738" s="304">
        <f t="shared" ca="1" si="336"/>
        <v>-85.778520867549361</v>
      </c>
      <c r="P738" s="310">
        <f t="shared" ca="1" si="337"/>
        <v>23</v>
      </c>
      <c r="Q738" s="304">
        <f t="shared" ca="1" si="338"/>
        <v>0</v>
      </c>
      <c r="R738" s="306">
        <f t="shared" ca="1" si="339"/>
        <v>0</v>
      </c>
      <c r="S738" s="307">
        <f t="shared" ca="1" si="340"/>
        <v>5.0810000000000022</v>
      </c>
      <c r="T738" s="304">
        <f t="shared" ca="1" si="320"/>
        <v>49.844610000000024</v>
      </c>
      <c r="U738" s="311">
        <f t="shared" ca="1" si="321"/>
        <v>0</v>
      </c>
      <c r="V738" s="306">
        <f t="shared" ca="1" si="322"/>
        <v>1.2260515369001588</v>
      </c>
      <c r="W738" s="304">
        <f t="shared" ca="1" si="323"/>
        <v>43.864984407845199</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1.1502721905364854</v>
      </c>
      <c r="AH738" s="304">
        <f t="shared" ca="1" si="347"/>
        <v>-8.6331123205225904</v>
      </c>
    </row>
    <row r="739" spans="1:34" x14ac:dyDescent="0.2">
      <c r="A739" s="347">
        <f t="shared" ca="1" si="325"/>
        <v>1E-4</v>
      </c>
      <c r="B739" s="304">
        <f t="shared" ca="1" si="326"/>
        <v>30.534000000000088</v>
      </c>
      <c r="D739" s="306">
        <f t="shared" ca="1" si="327"/>
        <v>-0.63550327936768403</v>
      </c>
      <c r="E739" s="307">
        <f t="shared" ca="1" si="328"/>
        <v>-1.2002821142580551</v>
      </c>
      <c r="F739" s="304">
        <f t="shared" ca="1" si="329"/>
        <v>1.358139010519493</v>
      </c>
      <c r="G739" s="306">
        <f t="shared" ca="1" si="330"/>
        <v>7.9459978932657247</v>
      </c>
      <c r="H739" s="307">
        <f t="shared" ca="1" si="331"/>
        <v>-107.65235338912044</v>
      </c>
      <c r="I739" s="304">
        <f t="shared" ca="1" si="332"/>
        <v>107.94520866039332</v>
      </c>
      <c r="J739" s="306">
        <f t="shared" ca="1" si="333"/>
        <v>677.21007955475034</v>
      </c>
      <c r="K739" s="307">
        <f t="shared" ca="1" si="334"/>
        <v>-8.5910572740206614</v>
      </c>
      <c r="L739" s="304">
        <f t="shared" ca="1" si="319"/>
        <v>677.264570249793</v>
      </c>
      <c r="M739" s="306">
        <f t="shared" ca="1" si="335"/>
        <v>-1.4971182856117322</v>
      </c>
      <c r="N739" s="304">
        <f t="shared" ca="1" si="336"/>
        <v>-85.778559197413614</v>
      </c>
      <c r="P739" s="310">
        <f t="shared" ca="1" si="337"/>
        <v>23</v>
      </c>
      <c r="Q739" s="304">
        <f t="shared" ca="1" si="338"/>
        <v>0</v>
      </c>
      <c r="R739" s="306">
        <f t="shared" ca="1" si="339"/>
        <v>0</v>
      </c>
      <c r="S739" s="307">
        <f t="shared" ca="1" si="340"/>
        <v>5.0810000000000022</v>
      </c>
      <c r="T739" s="304">
        <f t="shared" ca="1" si="320"/>
        <v>49.844610000000024</v>
      </c>
      <c r="U739" s="311">
        <f t="shared" ca="1" si="321"/>
        <v>0</v>
      </c>
      <c r="V739" s="306">
        <f t="shared" ca="1" si="322"/>
        <v>1.2260528567737099</v>
      </c>
      <c r="W739" s="304">
        <f t="shared" ca="1" si="323"/>
        <v>43.865125113308075</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1.1502449808085764</v>
      </c>
      <c r="AH739" s="304">
        <f t="shared" ca="1" si="347"/>
        <v>-8.6331400133527225</v>
      </c>
    </row>
    <row r="740" spans="1:34" x14ac:dyDescent="0.2">
      <c r="A740" s="347">
        <f t="shared" ca="1" si="325"/>
        <v>1E-4</v>
      </c>
      <c r="B740" s="304">
        <f t="shared" ca="1" si="326"/>
        <v>30.534100000000088</v>
      </c>
      <c r="D740" s="306">
        <f t="shared" ca="1" si="327"/>
        <v>-0.63549955810018988</v>
      </c>
      <c r="E740" s="307">
        <f t="shared" ca="1" si="328"/>
        <v>-1.2002540717746903</v>
      </c>
      <c r="F740" s="304">
        <f t="shared" ca="1" si="329"/>
        <v>1.3581124861944462</v>
      </c>
      <c r="G740" s="306">
        <f t="shared" ca="1" si="330"/>
        <v>7.945934343309915</v>
      </c>
      <c r="H740" s="307">
        <f t="shared" ca="1" si="331"/>
        <v>-107.65247341452761</v>
      </c>
      <c r="I740" s="304">
        <f t="shared" ca="1" si="332"/>
        <v>107.94532368219461</v>
      </c>
      <c r="J740" s="306">
        <f t="shared" ca="1" si="333"/>
        <v>677.21007955475034</v>
      </c>
      <c r="K740" s="307">
        <f t="shared" ca="1" si="334"/>
        <v>-8.6018225153608441</v>
      </c>
      <c r="L740" s="304">
        <f t="shared" ca="1" si="319"/>
        <v>677.26470689172709</v>
      </c>
      <c r="M740" s="306">
        <f t="shared" ca="1" si="335"/>
        <v>-1.4971189545872894</v>
      </c>
      <c r="N740" s="304">
        <f t="shared" ca="1" si="336"/>
        <v>-85.778597526889641</v>
      </c>
      <c r="P740" s="310">
        <f t="shared" ca="1" si="337"/>
        <v>23</v>
      </c>
      <c r="Q740" s="304">
        <f t="shared" ca="1" si="338"/>
        <v>0</v>
      </c>
      <c r="R740" s="306">
        <f t="shared" ca="1" si="339"/>
        <v>0</v>
      </c>
      <c r="S740" s="307">
        <f t="shared" ca="1" si="340"/>
        <v>5.0810000000000022</v>
      </c>
      <c r="T740" s="304">
        <f t="shared" ca="1" si="320"/>
        <v>49.844610000000024</v>
      </c>
      <c r="U740" s="311">
        <f t="shared" ca="1" si="321"/>
        <v>0</v>
      </c>
      <c r="V740" s="306">
        <f t="shared" ca="1" si="322"/>
        <v>1.226054176650154</v>
      </c>
      <c r="W740" s="304">
        <f t="shared" ca="1" si="323"/>
        <v>43.865265816963955</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1.1502177714270374</v>
      </c>
      <c r="AH740" s="304">
        <f t="shared" ca="1" si="347"/>
        <v>-8.6331677058272103</v>
      </c>
    </row>
    <row r="741" spans="1:34" x14ac:dyDescent="0.2">
      <c r="A741" s="347">
        <f t="shared" ca="1" si="325"/>
        <v>1E-4</v>
      </c>
      <c r="B741" s="304">
        <f t="shared" ca="1" si="326"/>
        <v>30.534200000000087</v>
      </c>
      <c r="D741" s="306">
        <f t="shared" ca="1" si="327"/>
        <v>-0.63549583682762056</v>
      </c>
      <c r="E741" s="307">
        <f t="shared" ca="1" si="328"/>
        <v>-1.2002260296514287</v>
      </c>
      <c r="F741" s="304">
        <f t="shared" ca="1" si="329"/>
        <v>1.3580859622564656</v>
      </c>
      <c r="G741" s="306">
        <f t="shared" ca="1" si="330"/>
        <v>7.9458707937262325</v>
      </c>
      <c r="H741" s="307">
        <f t="shared" ca="1" si="331"/>
        <v>-107.65259343713058</v>
      </c>
      <c r="I741" s="304">
        <f t="shared" ca="1" si="332"/>
        <v>107.94543870127501</v>
      </c>
      <c r="J741" s="306">
        <f t="shared" ca="1" si="333"/>
        <v>677.21007955475034</v>
      </c>
      <c r="K741" s="307">
        <f t="shared" ca="1" si="334"/>
        <v>-8.6125877687034276</v>
      </c>
      <c r="L741" s="304">
        <f t="shared" ca="1" si="319"/>
        <v>677.26484370490164</v>
      </c>
      <c r="M741" s="306">
        <f t="shared" ca="1" si="335"/>
        <v>-1.4971196235560704</v>
      </c>
      <c r="N741" s="304">
        <f t="shared" ca="1" si="336"/>
        <v>-85.778635855977413</v>
      </c>
      <c r="P741" s="310">
        <f t="shared" ca="1" si="337"/>
        <v>23</v>
      </c>
      <c r="Q741" s="304">
        <f t="shared" ca="1" si="338"/>
        <v>0</v>
      </c>
      <c r="R741" s="306">
        <f t="shared" ca="1" si="339"/>
        <v>0</v>
      </c>
      <c r="S741" s="307">
        <f t="shared" ca="1" si="340"/>
        <v>5.0810000000000022</v>
      </c>
      <c r="T741" s="304">
        <f t="shared" ca="1" si="320"/>
        <v>49.844610000000024</v>
      </c>
      <c r="U741" s="311">
        <f t="shared" ca="1" si="321"/>
        <v>0</v>
      </c>
      <c r="V741" s="306">
        <f t="shared" ca="1" si="322"/>
        <v>1.2260554965294914</v>
      </c>
      <c r="W741" s="304">
        <f t="shared" ca="1" si="323"/>
        <v>43.865406518812875</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1.1501905623918667</v>
      </c>
      <c r="AH741" s="304">
        <f t="shared" ca="1" si="347"/>
        <v>-8.6331953979460607</v>
      </c>
    </row>
    <row r="742" spans="1:34" x14ac:dyDescent="0.2">
      <c r="A742" s="347">
        <f t="shared" ca="1" si="325"/>
        <v>1E-4</v>
      </c>
      <c r="B742" s="304">
        <f t="shared" ca="1" si="326"/>
        <v>30.534300000000087</v>
      </c>
      <c r="D742" s="306">
        <f t="shared" ca="1" si="327"/>
        <v>-0.63549211554997986</v>
      </c>
      <c r="E742" s="307">
        <f t="shared" ca="1" si="328"/>
        <v>-1.2001979878882647</v>
      </c>
      <c r="F742" s="304">
        <f t="shared" ca="1" si="329"/>
        <v>1.358059438705548</v>
      </c>
      <c r="G742" s="306">
        <f t="shared" ca="1" si="330"/>
        <v>7.9458072445146772</v>
      </c>
      <c r="H742" s="307">
        <f t="shared" ca="1" si="331"/>
        <v>-107.65271345692936</v>
      </c>
      <c r="I742" s="304">
        <f t="shared" ca="1" si="332"/>
        <v>107.94555371763452</v>
      </c>
      <c r="J742" s="306">
        <f t="shared" ca="1" si="333"/>
        <v>677.21007955475034</v>
      </c>
      <c r="K742" s="307">
        <f t="shared" ca="1" si="334"/>
        <v>-8.6233530340481312</v>
      </c>
      <c r="L742" s="304">
        <f t="shared" ca="1" si="319"/>
        <v>677.2649806893171</v>
      </c>
      <c r="M742" s="306">
        <f t="shared" ca="1" si="335"/>
        <v>-1.4971202925180758</v>
      </c>
      <c r="N742" s="304">
        <f t="shared" ca="1" si="336"/>
        <v>-85.778674184676973</v>
      </c>
      <c r="P742" s="310">
        <f t="shared" ca="1" si="337"/>
        <v>23</v>
      </c>
      <c r="Q742" s="304">
        <f t="shared" ca="1" si="338"/>
        <v>0</v>
      </c>
      <c r="R742" s="306">
        <f t="shared" ca="1" si="339"/>
        <v>0</v>
      </c>
      <c r="S742" s="307">
        <f t="shared" ca="1" si="340"/>
        <v>5.0810000000000022</v>
      </c>
      <c r="T742" s="304">
        <f t="shared" ca="1" si="320"/>
        <v>49.844610000000024</v>
      </c>
      <c r="U742" s="311">
        <f t="shared" ca="1" si="321"/>
        <v>0</v>
      </c>
      <c r="V742" s="306">
        <f t="shared" ca="1" si="322"/>
        <v>1.2260568164117214</v>
      </c>
      <c r="W742" s="304">
        <f t="shared" ca="1" si="323"/>
        <v>43.865547218854793</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1.1501633537030536</v>
      </c>
      <c r="AH742" s="304">
        <f t="shared" ca="1" si="347"/>
        <v>-8.633223089709281</v>
      </c>
    </row>
    <row r="743" spans="1:34" x14ac:dyDescent="0.2">
      <c r="A743" s="347">
        <f t="shared" ca="1" si="325"/>
        <v>1E-4</v>
      </c>
      <c r="B743" s="304">
        <f t="shared" ca="1" si="326"/>
        <v>30.534400000000087</v>
      </c>
      <c r="D743" s="306">
        <f t="shared" ca="1" si="327"/>
        <v>-0.63548839426726456</v>
      </c>
      <c r="E743" s="307">
        <f t="shared" ca="1" si="328"/>
        <v>-1.2001699464852091</v>
      </c>
      <c r="F743" s="304">
        <f t="shared" ca="1" si="329"/>
        <v>1.3580329155417021</v>
      </c>
      <c r="G743" s="306">
        <f t="shared" ca="1" si="330"/>
        <v>7.9457436956752501</v>
      </c>
      <c r="H743" s="307">
        <f t="shared" ca="1" si="331"/>
        <v>-107.65283347392401</v>
      </c>
      <c r="I743" s="304">
        <f t="shared" ca="1" si="332"/>
        <v>107.94566873127322</v>
      </c>
      <c r="J743" s="306">
        <f t="shared" ca="1" si="333"/>
        <v>677.21007955475034</v>
      </c>
      <c r="K743" s="307">
        <f t="shared" ca="1" si="334"/>
        <v>-8.6341183113946744</v>
      </c>
      <c r="L743" s="304">
        <f t="shared" ca="1" si="319"/>
        <v>677.26511784497393</v>
      </c>
      <c r="M743" s="306">
        <f t="shared" ca="1" si="335"/>
        <v>-1.4971209614733052</v>
      </c>
      <c r="N743" s="304">
        <f t="shared" ca="1" si="336"/>
        <v>-85.778712512988307</v>
      </c>
      <c r="P743" s="310">
        <f t="shared" ca="1" si="337"/>
        <v>23</v>
      </c>
      <c r="Q743" s="304">
        <f t="shared" ca="1" si="338"/>
        <v>0</v>
      </c>
      <c r="R743" s="306">
        <f t="shared" ca="1" si="339"/>
        <v>0</v>
      </c>
      <c r="S743" s="307">
        <f t="shared" ca="1" si="340"/>
        <v>5.0810000000000022</v>
      </c>
      <c r="T743" s="304">
        <f t="shared" ca="1" si="320"/>
        <v>49.844610000000024</v>
      </c>
      <c r="U743" s="311">
        <f t="shared" ca="1" si="321"/>
        <v>0</v>
      </c>
      <c r="V743" s="306">
        <f t="shared" ca="1" si="322"/>
        <v>1.2260581362968448</v>
      </c>
      <c r="W743" s="304">
        <f t="shared" ca="1" si="323"/>
        <v>43.865687917089794</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1.1501361453606087</v>
      </c>
      <c r="AH743" s="304">
        <f t="shared" ca="1" si="347"/>
        <v>-8.6332507811168622</v>
      </c>
    </row>
    <row r="744" spans="1:34" x14ac:dyDescent="0.2">
      <c r="A744" s="347">
        <f t="shared" ca="1" si="325"/>
        <v>1E-4</v>
      </c>
      <c r="B744" s="304">
        <f t="shared" ca="1" si="326"/>
        <v>30.534500000000087</v>
      </c>
      <c r="D744" s="306">
        <f t="shared" ca="1" si="327"/>
        <v>-0.63548467297947908</v>
      </c>
      <c r="E744" s="307">
        <f t="shared" ca="1" si="328"/>
        <v>-1.2001419054422424</v>
      </c>
      <c r="F744" s="304">
        <f t="shared" ca="1" si="329"/>
        <v>1.3580063927649133</v>
      </c>
      <c r="G744" s="306">
        <f t="shared" ca="1" si="330"/>
        <v>7.9456801472079519</v>
      </c>
      <c r="H744" s="307">
        <f t="shared" ca="1" si="331"/>
        <v>-107.65295348811455</v>
      </c>
      <c r="I744" s="304">
        <f t="shared" ca="1" si="332"/>
        <v>107.9457837421911</v>
      </c>
      <c r="J744" s="306">
        <f t="shared" ca="1" si="333"/>
        <v>677.21007955475034</v>
      </c>
      <c r="K744" s="307">
        <f t="shared" ca="1" si="334"/>
        <v>-8.6448836007427765</v>
      </c>
      <c r="L744" s="304">
        <f t="shared" ca="1" si="319"/>
        <v>677.26525517187258</v>
      </c>
      <c r="M744" s="306">
        <f t="shared" ca="1" si="335"/>
        <v>-1.4971216304217592</v>
      </c>
      <c r="N744" s="304">
        <f t="shared" ca="1" si="336"/>
        <v>-85.778750840911428</v>
      </c>
      <c r="P744" s="310">
        <f t="shared" ca="1" si="337"/>
        <v>23</v>
      </c>
      <c r="Q744" s="304">
        <f t="shared" ca="1" si="338"/>
        <v>0</v>
      </c>
      <c r="R744" s="306">
        <f t="shared" ca="1" si="339"/>
        <v>0</v>
      </c>
      <c r="S744" s="307">
        <f t="shared" ca="1" si="340"/>
        <v>5.0810000000000022</v>
      </c>
      <c r="T744" s="304">
        <f t="shared" ca="1" si="320"/>
        <v>49.844610000000024</v>
      </c>
      <c r="U744" s="311">
        <f t="shared" ca="1" si="321"/>
        <v>0</v>
      </c>
      <c r="V744" s="306">
        <f t="shared" ca="1" si="322"/>
        <v>1.2260594561848612</v>
      </c>
      <c r="W744" s="304">
        <f t="shared" ca="1" si="323"/>
        <v>43.865828613517841</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1.1501089373645144</v>
      </c>
      <c r="AH744" s="304">
        <f t="shared" ca="1" si="347"/>
        <v>-8.6332784721688203</v>
      </c>
    </row>
    <row r="745" spans="1:34" x14ac:dyDescent="0.2">
      <c r="A745" s="347">
        <f t="shared" ca="1" si="325"/>
        <v>1E-4</v>
      </c>
      <c r="B745" s="304">
        <f t="shared" ca="1" si="326"/>
        <v>30.534600000000086</v>
      </c>
      <c r="D745" s="306">
        <f t="shared" ca="1" si="327"/>
        <v>-0.63548095168662055</v>
      </c>
      <c r="E745" s="307">
        <f t="shared" ca="1" si="328"/>
        <v>-1.2001138647593699</v>
      </c>
      <c r="F745" s="304">
        <f t="shared" ca="1" si="329"/>
        <v>1.3579798703751851</v>
      </c>
      <c r="G745" s="306">
        <f t="shared" ca="1" si="330"/>
        <v>7.9456165991127836</v>
      </c>
      <c r="H745" s="307">
        <f t="shared" ca="1" si="331"/>
        <v>-107.65307349950102</v>
      </c>
      <c r="I745" s="304">
        <f t="shared" ca="1" si="332"/>
        <v>107.94589875038822</v>
      </c>
      <c r="J745" s="306">
        <f t="shared" ca="1" si="333"/>
        <v>677.21007955475034</v>
      </c>
      <c r="K745" s="307">
        <f t="shared" ca="1" si="334"/>
        <v>-8.6556489020921568</v>
      </c>
      <c r="L745" s="304">
        <f t="shared" ca="1" si="319"/>
        <v>677.26539267001351</v>
      </c>
      <c r="M745" s="306">
        <f t="shared" ca="1" si="335"/>
        <v>-1.4971222993634377</v>
      </c>
      <c r="N745" s="304">
        <f t="shared" ca="1" si="336"/>
        <v>-85.778789168446352</v>
      </c>
      <c r="P745" s="310">
        <f t="shared" ca="1" si="337"/>
        <v>23</v>
      </c>
      <c r="Q745" s="304">
        <f t="shared" ca="1" si="338"/>
        <v>0</v>
      </c>
      <c r="R745" s="306">
        <f t="shared" ca="1" si="339"/>
        <v>0</v>
      </c>
      <c r="S745" s="307">
        <f t="shared" ca="1" si="340"/>
        <v>5.0810000000000022</v>
      </c>
      <c r="T745" s="304">
        <f t="shared" ca="1" si="320"/>
        <v>49.844610000000024</v>
      </c>
      <c r="U745" s="311">
        <f t="shared" ca="1" si="321"/>
        <v>0</v>
      </c>
      <c r="V745" s="306">
        <f t="shared" ca="1" si="322"/>
        <v>1.2260607760757702</v>
      </c>
      <c r="W745" s="304">
        <f t="shared" ca="1" si="323"/>
        <v>43.865969308138965</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1.1500817297147794</v>
      </c>
      <c r="AH745" s="304">
        <f t="shared" ca="1" si="347"/>
        <v>-8.63330616286515</v>
      </c>
    </row>
    <row r="746" spans="1:34" x14ac:dyDescent="0.2">
      <c r="A746" s="347">
        <f t="shared" ca="1" si="325"/>
        <v>1E-4</v>
      </c>
      <c r="B746" s="304">
        <f t="shared" ca="1" si="326"/>
        <v>30.534700000000086</v>
      </c>
      <c r="D746" s="306">
        <f t="shared" ca="1" si="327"/>
        <v>-0.63547723038869042</v>
      </c>
      <c r="E746" s="307">
        <f t="shared" ca="1" si="328"/>
        <v>-1.2000858244365897</v>
      </c>
      <c r="F746" s="304">
        <f t="shared" ca="1" si="329"/>
        <v>1.3579533483725168</v>
      </c>
      <c r="G746" s="306">
        <f t="shared" ca="1" si="330"/>
        <v>7.9455530513897443</v>
      </c>
      <c r="H746" s="307">
        <f t="shared" ca="1" si="331"/>
        <v>-107.65319350808346</v>
      </c>
      <c r="I746" s="304">
        <f t="shared" ca="1" si="332"/>
        <v>107.9460137558646</v>
      </c>
      <c r="J746" s="306">
        <f t="shared" ca="1" si="333"/>
        <v>677.21007955475034</v>
      </c>
      <c r="K746" s="307">
        <f t="shared" ca="1" si="334"/>
        <v>-8.6664142154425363</v>
      </c>
      <c r="L746" s="304">
        <f t="shared" ca="1" si="319"/>
        <v>677.26553033939717</v>
      </c>
      <c r="M746" s="306">
        <f t="shared" ca="1" si="335"/>
        <v>-1.4971229682983405</v>
      </c>
      <c r="N746" s="304">
        <f t="shared" ca="1" si="336"/>
        <v>-85.778827495593049</v>
      </c>
      <c r="P746" s="310">
        <f t="shared" ca="1" si="337"/>
        <v>23</v>
      </c>
      <c r="Q746" s="304">
        <f t="shared" ca="1" si="338"/>
        <v>0</v>
      </c>
      <c r="R746" s="306">
        <f t="shared" ca="1" si="339"/>
        <v>0</v>
      </c>
      <c r="S746" s="307">
        <f t="shared" ca="1" si="340"/>
        <v>5.0810000000000022</v>
      </c>
      <c r="T746" s="304">
        <f t="shared" ca="1" si="320"/>
        <v>49.844610000000024</v>
      </c>
      <c r="U746" s="311">
        <f t="shared" ca="1" si="321"/>
        <v>0</v>
      </c>
      <c r="V746" s="306">
        <f t="shared" ca="1" si="322"/>
        <v>1.2260620959695725</v>
      </c>
      <c r="W746" s="304">
        <f t="shared" ca="1" si="323"/>
        <v>43.866110000953164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1.1500545224113985</v>
      </c>
      <c r="AH746" s="304">
        <f t="shared" ca="1" si="347"/>
        <v>-8.6333338532058548</v>
      </c>
    </row>
    <row r="747" spans="1:34" x14ac:dyDescent="0.2">
      <c r="A747" s="347">
        <f t="shared" ca="1" si="325"/>
        <v>1E-4</v>
      </c>
      <c r="B747" s="304">
        <f t="shared" ca="1" si="326"/>
        <v>30.534800000000086</v>
      </c>
      <c r="D747" s="306">
        <f t="shared" ca="1" si="327"/>
        <v>-0.635473509085692</v>
      </c>
      <c r="E747" s="307">
        <f t="shared" ca="1" si="328"/>
        <v>-1.2000577844738984</v>
      </c>
      <c r="F747" s="304">
        <f t="shared" ca="1" si="329"/>
        <v>1.3579268267569076</v>
      </c>
      <c r="G747" s="306">
        <f t="shared" ca="1" si="330"/>
        <v>7.9454895040388358</v>
      </c>
      <c r="H747" s="307">
        <f t="shared" ca="1" si="331"/>
        <v>-107.6533135138619</v>
      </c>
      <c r="I747" s="304">
        <f t="shared" ca="1" si="332"/>
        <v>107.9461287586203</v>
      </c>
      <c r="J747" s="306">
        <f t="shared" ca="1" si="333"/>
        <v>677.21007955475034</v>
      </c>
      <c r="K747" s="307">
        <f t="shared" ca="1" si="334"/>
        <v>-8.6771795407936327</v>
      </c>
      <c r="L747" s="304">
        <f t="shared" ca="1" si="319"/>
        <v>677.26566818002402</v>
      </c>
      <c r="M747" s="306">
        <f t="shared" ca="1" si="335"/>
        <v>-1.497123637226468</v>
      </c>
      <c r="N747" s="304">
        <f t="shared" ca="1" si="336"/>
        <v>-85.778865822351563</v>
      </c>
      <c r="P747" s="310">
        <f t="shared" ca="1" si="337"/>
        <v>23</v>
      </c>
      <c r="Q747" s="304">
        <f t="shared" ca="1" si="338"/>
        <v>0</v>
      </c>
      <c r="R747" s="306">
        <f t="shared" ca="1" si="339"/>
        <v>0</v>
      </c>
      <c r="S747" s="307">
        <f t="shared" ca="1" si="340"/>
        <v>5.0810000000000022</v>
      </c>
      <c r="T747" s="304">
        <f t="shared" ca="1" si="320"/>
        <v>49.844610000000024</v>
      </c>
      <c r="U747" s="311">
        <f t="shared" ca="1" si="321"/>
        <v>0</v>
      </c>
      <c r="V747" s="306">
        <f t="shared" ca="1" si="322"/>
        <v>1.2260634158662673</v>
      </c>
      <c r="W747" s="304">
        <f t="shared" ca="1" si="323"/>
        <v>43.866250691960481</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1.1500273154543699</v>
      </c>
      <c r="AH747" s="304">
        <f t="shared" ca="1" si="347"/>
        <v>-8.6333615431909365</v>
      </c>
    </row>
    <row r="748" spans="1:34" x14ac:dyDescent="0.2">
      <c r="A748" s="347">
        <f t="shared" ca="1" si="325"/>
        <v>1E-4</v>
      </c>
      <c r="B748" s="304">
        <f t="shared" ca="1" si="326"/>
        <v>30.534900000000086</v>
      </c>
      <c r="D748" s="306">
        <f t="shared" ca="1" si="327"/>
        <v>-0.63546978777762331</v>
      </c>
      <c r="E748" s="307">
        <f t="shared" ca="1" si="328"/>
        <v>-1.2000297448712924</v>
      </c>
      <c r="F748" s="304">
        <f t="shared" ca="1" si="329"/>
        <v>1.3579003055283538</v>
      </c>
      <c r="G748" s="306">
        <f t="shared" ca="1" si="330"/>
        <v>7.9454259570600581</v>
      </c>
      <c r="H748" s="307">
        <f t="shared" ca="1" si="331"/>
        <v>-107.65343351683639</v>
      </c>
      <c r="I748" s="304">
        <f t="shared" ca="1" si="332"/>
        <v>107.94624375865534</v>
      </c>
      <c r="J748" s="306">
        <f t="shared" ca="1" si="333"/>
        <v>677.21007955475034</v>
      </c>
      <c r="K748" s="307">
        <f t="shared" ca="1" si="334"/>
        <v>-8.6879448781451671</v>
      </c>
      <c r="L748" s="304">
        <f t="shared" ca="1" si="319"/>
        <v>677.26580619189463</v>
      </c>
      <c r="M748" s="306">
        <f t="shared" ca="1" si="335"/>
        <v>-1.4971243061478203</v>
      </c>
      <c r="N748" s="304">
        <f t="shared" ca="1" si="336"/>
        <v>-85.778904148721878</v>
      </c>
      <c r="P748" s="310">
        <f t="shared" ca="1" si="337"/>
        <v>23</v>
      </c>
      <c r="Q748" s="304">
        <f t="shared" ca="1" si="338"/>
        <v>0</v>
      </c>
      <c r="R748" s="306">
        <f t="shared" ca="1" si="339"/>
        <v>0</v>
      </c>
      <c r="S748" s="307">
        <f t="shared" ca="1" si="340"/>
        <v>5.0810000000000022</v>
      </c>
      <c r="T748" s="304">
        <f t="shared" ca="1" si="320"/>
        <v>49.844610000000024</v>
      </c>
      <c r="U748" s="311">
        <f t="shared" ca="1" si="321"/>
        <v>0</v>
      </c>
      <c r="V748" s="306">
        <f t="shared" ca="1" si="322"/>
        <v>1.226064735765855</v>
      </c>
      <c r="W748" s="304">
        <f t="shared" ca="1" si="323"/>
        <v>43.866391381160909</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1.1500001088436882</v>
      </c>
      <c r="AH748" s="304">
        <f t="shared" ca="1" si="347"/>
        <v>-8.6333892328204023</v>
      </c>
    </row>
    <row r="749" spans="1:34" x14ac:dyDescent="0.2">
      <c r="A749" s="347">
        <f t="shared" ca="1" si="325"/>
        <v>1E-4</v>
      </c>
      <c r="B749" s="304">
        <f t="shared" ca="1" si="326"/>
        <v>30.535000000000085</v>
      </c>
      <c r="D749" s="306">
        <f t="shared" ca="1" si="327"/>
        <v>-0.63546606646448556</v>
      </c>
      <c r="E749" s="307">
        <f t="shared" ca="1" si="328"/>
        <v>-1.2000017056287682</v>
      </c>
      <c r="F749" s="304">
        <f t="shared" ca="1" si="329"/>
        <v>1.3578737846868532</v>
      </c>
      <c r="G749" s="306">
        <f t="shared" ca="1" si="330"/>
        <v>7.945362410453412</v>
      </c>
      <c r="H749" s="307">
        <f t="shared" ca="1" si="331"/>
        <v>-107.65355351700696</v>
      </c>
      <c r="I749" s="304">
        <f t="shared" ca="1" si="332"/>
        <v>107.94635875596975</v>
      </c>
      <c r="J749" s="306">
        <f t="shared" ca="1" si="333"/>
        <v>677.21007955475034</v>
      </c>
      <c r="K749" s="307">
        <f t="shared" ca="1" si="334"/>
        <v>-8.6987102274968588</v>
      </c>
      <c r="L749" s="304">
        <f t="shared" ca="1" si="319"/>
        <v>677.26594437500933</v>
      </c>
      <c r="M749" s="306">
        <f t="shared" ca="1" si="335"/>
        <v>-1.4971249750623974</v>
      </c>
      <c r="N749" s="304">
        <f t="shared" ca="1" si="336"/>
        <v>-85.778942474703996</v>
      </c>
      <c r="P749" s="310">
        <f t="shared" ca="1" si="337"/>
        <v>23</v>
      </c>
      <c r="Q749" s="304">
        <f t="shared" ca="1" si="338"/>
        <v>0</v>
      </c>
      <c r="R749" s="306">
        <f t="shared" ca="1" si="339"/>
        <v>0</v>
      </c>
      <c r="S749" s="307">
        <f t="shared" ca="1" si="340"/>
        <v>5.0810000000000022</v>
      </c>
      <c r="T749" s="304">
        <f t="shared" ca="1" si="320"/>
        <v>49.844610000000024</v>
      </c>
      <c r="U749" s="311">
        <f t="shared" ca="1" si="321"/>
        <v>0</v>
      </c>
      <c r="V749" s="306">
        <f t="shared" ca="1" si="322"/>
        <v>1.2260660556683358</v>
      </c>
      <c r="W749" s="304">
        <f t="shared" ca="1" si="323"/>
        <v>43.866532068554484</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1.1499729025793499</v>
      </c>
      <c r="AH749" s="304">
        <f t="shared" ca="1" si="347"/>
        <v>-8.633416922094252</v>
      </c>
    </row>
    <row r="750" spans="1:34" x14ac:dyDescent="0.2">
      <c r="A750" s="347">
        <f t="shared" ca="1" si="325"/>
        <v>1E-4</v>
      </c>
      <c r="B750" s="304">
        <f t="shared" ca="1" si="326"/>
        <v>30.535100000000085</v>
      </c>
      <c r="D750" s="306">
        <f t="shared" ca="1" si="327"/>
        <v>-0.63546234514628064</v>
      </c>
      <c r="E750" s="307">
        <f t="shared" ca="1" si="328"/>
        <v>-1.1999736667463203</v>
      </c>
      <c r="F750" s="304">
        <f t="shared" ca="1" si="329"/>
        <v>1.3578472642324024</v>
      </c>
      <c r="G750" s="306">
        <f t="shared" ca="1" si="330"/>
        <v>7.9452988642188975</v>
      </c>
      <c r="H750" s="307">
        <f t="shared" ca="1" si="331"/>
        <v>-107.65367351437364</v>
      </c>
      <c r="I750" s="304">
        <f t="shared" ca="1" si="332"/>
        <v>107.94647375056357</v>
      </c>
      <c r="J750" s="306">
        <f t="shared" ca="1" si="333"/>
        <v>677.21007955475034</v>
      </c>
      <c r="K750" s="307">
        <f t="shared" ca="1" si="334"/>
        <v>-8.7094755888484272</v>
      </c>
      <c r="L750" s="304">
        <f t="shared" ca="1" si="319"/>
        <v>677.26608272936858</v>
      </c>
      <c r="M750" s="306">
        <f t="shared" ca="1" si="335"/>
        <v>-1.4971256439701994</v>
      </c>
      <c r="N750" s="304">
        <f t="shared" ca="1" si="336"/>
        <v>-85.77898080029793</v>
      </c>
      <c r="P750" s="310">
        <f t="shared" ca="1" si="337"/>
        <v>23</v>
      </c>
      <c r="Q750" s="304">
        <f t="shared" ca="1" si="338"/>
        <v>0</v>
      </c>
      <c r="R750" s="306">
        <f t="shared" ca="1" si="339"/>
        <v>0</v>
      </c>
      <c r="S750" s="307">
        <f t="shared" ca="1" si="340"/>
        <v>5.0810000000000022</v>
      </c>
      <c r="T750" s="304">
        <f t="shared" ca="1" si="320"/>
        <v>49.844610000000024</v>
      </c>
      <c r="U750" s="311">
        <f t="shared" ca="1" si="321"/>
        <v>0</v>
      </c>
      <c r="V750" s="306">
        <f t="shared" ca="1" si="322"/>
        <v>1.2260673755737095</v>
      </c>
      <c r="W750" s="304">
        <f t="shared" ca="1" si="323"/>
        <v>43.866672754141184</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1.149945696661355</v>
      </c>
      <c r="AH750" s="304">
        <f t="shared" ca="1" si="347"/>
        <v>-8.6334446110124912</v>
      </c>
    </row>
    <row r="751" spans="1:34" x14ac:dyDescent="0.2">
      <c r="A751" s="347">
        <f t="shared" ca="1" si="325"/>
        <v>1E-4</v>
      </c>
      <c r="B751" s="304">
        <f t="shared" ca="1" si="326"/>
        <v>30.535200000000085</v>
      </c>
      <c r="D751" s="306">
        <f t="shared" ca="1" si="327"/>
        <v>-0.63545862382300733</v>
      </c>
      <c r="E751" s="307">
        <f t="shared" ca="1" si="328"/>
        <v>-1.1999456282239542</v>
      </c>
      <c r="F751" s="304">
        <f t="shared" ca="1" si="329"/>
        <v>1.3578207441650059</v>
      </c>
      <c r="G751" s="306">
        <f t="shared" ca="1" si="330"/>
        <v>7.9452353183565156</v>
      </c>
      <c r="H751" s="307">
        <f t="shared" ca="1" si="331"/>
        <v>-107.65379350893646</v>
      </c>
      <c r="I751" s="304">
        <f t="shared" ca="1" si="332"/>
        <v>107.94658874243683</v>
      </c>
      <c r="J751" s="306">
        <f t="shared" ca="1" si="333"/>
        <v>677.21007955475034</v>
      </c>
      <c r="K751" s="307">
        <f t="shared" ca="1" si="334"/>
        <v>-8.7202409621995933</v>
      </c>
      <c r="L751" s="304">
        <f t="shared" ca="1" si="319"/>
        <v>677.26622125497306</v>
      </c>
      <c r="M751" s="306">
        <f t="shared" ca="1" si="335"/>
        <v>-1.4971263128712264</v>
      </c>
      <c r="N751" s="304">
        <f t="shared" ca="1" si="336"/>
        <v>-85.779019125503694</v>
      </c>
      <c r="P751" s="310">
        <f t="shared" ca="1" si="337"/>
        <v>23</v>
      </c>
      <c r="Q751" s="304">
        <f t="shared" ca="1" si="338"/>
        <v>0</v>
      </c>
      <c r="R751" s="306">
        <f t="shared" ca="1" si="339"/>
        <v>0</v>
      </c>
      <c r="S751" s="307">
        <f t="shared" ca="1" si="340"/>
        <v>5.0810000000000022</v>
      </c>
      <c r="T751" s="304">
        <f t="shared" ca="1" si="320"/>
        <v>49.844610000000024</v>
      </c>
      <c r="U751" s="311">
        <f t="shared" ca="1" si="321"/>
        <v>0</v>
      </c>
      <c r="V751" s="306">
        <f t="shared" ca="1" si="322"/>
        <v>1.2260686954819755</v>
      </c>
      <c r="W751" s="304">
        <f t="shared" ca="1" si="323"/>
        <v>43.86681343792106</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1.1499184910897053</v>
      </c>
      <c r="AH751" s="304">
        <f t="shared" ca="1" si="347"/>
        <v>-8.6334722995751161</v>
      </c>
    </row>
    <row r="752" spans="1:34" x14ac:dyDescent="0.2">
      <c r="A752" s="347">
        <f t="shared" ca="1" si="325"/>
        <v>1E-4</v>
      </c>
      <c r="B752" s="304">
        <f t="shared" ca="1" si="326"/>
        <v>30.535300000000085</v>
      </c>
      <c r="D752" s="306">
        <f t="shared" ca="1" si="327"/>
        <v>-0.63545490249466796</v>
      </c>
      <c r="E752" s="307">
        <f t="shared" ca="1" si="328"/>
        <v>-1.1999175900616574</v>
      </c>
      <c r="F752" s="304">
        <f t="shared" ca="1" si="329"/>
        <v>1.3577942244846544</v>
      </c>
      <c r="G752" s="306">
        <f t="shared" ca="1" si="330"/>
        <v>7.9451717728662663</v>
      </c>
      <c r="H752" s="307">
        <f t="shared" ca="1" si="331"/>
        <v>-107.65391350069547</v>
      </c>
      <c r="I752" s="304">
        <f t="shared" ca="1" si="332"/>
        <v>107.94670373158957</v>
      </c>
      <c r="J752" s="306">
        <f t="shared" ca="1" si="333"/>
        <v>677.21007955475034</v>
      </c>
      <c r="K752" s="307">
        <f t="shared" ca="1" si="334"/>
        <v>-8.7310063475500748</v>
      </c>
      <c r="L752" s="304">
        <f t="shared" ca="1" si="319"/>
        <v>677.26635995182301</v>
      </c>
      <c r="M752" s="306">
        <f t="shared" ca="1" si="335"/>
        <v>-1.4971269817654786</v>
      </c>
      <c r="N752" s="304">
        <f t="shared" ca="1" si="336"/>
        <v>-85.779057450321289</v>
      </c>
      <c r="P752" s="310">
        <f t="shared" ca="1" si="337"/>
        <v>23</v>
      </c>
      <c r="Q752" s="304">
        <f t="shared" ca="1" si="338"/>
        <v>0</v>
      </c>
      <c r="R752" s="306">
        <f t="shared" ca="1" si="339"/>
        <v>0</v>
      </c>
      <c r="S752" s="307">
        <f t="shared" ca="1" si="340"/>
        <v>5.0810000000000022</v>
      </c>
      <c r="T752" s="304">
        <f t="shared" ca="1" si="320"/>
        <v>49.844610000000024</v>
      </c>
      <c r="U752" s="311">
        <f t="shared" ca="1" si="321"/>
        <v>0</v>
      </c>
      <c r="V752" s="306">
        <f t="shared" ca="1" si="322"/>
        <v>1.2260700153931343</v>
      </c>
      <c r="W752" s="304">
        <f t="shared" ca="1" si="323"/>
        <v>43.866954119894089</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1.1498912858643884</v>
      </c>
      <c r="AH752" s="304">
        <f t="shared" ca="1" si="347"/>
        <v>-8.6334999877821375</v>
      </c>
    </row>
    <row r="753" spans="1:34" x14ac:dyDescent="0.2">
      <c r="A753" s="347">
        <f t="shared" ca="1" si="325"/>
        <v>1E-4</v>
      </c>
      <c r="B753" s="304">
        <f t="shared" ca="1" si="326"/>
        <v>30.535400000000084</v>
      </c>
      <c r="D753" s="306">
        <f t="shared" ca="1" si="327"/>
        <v>-0.63545118116126142</v>
      </c>
      <c r="E753" s="307">
        <f t="shared" ca="1" si="328"/>
        <v>-1.1998895522594371</v>
      </c>
      <c r="F753" s="304">
        <f t="shared" ca="1" si="329"/>
        <v>1.3577677051913537</v>
      </c>
      <c r="G753" s="306">
        <f t="shared" ca="1" si="330"/>
        <v>7.9451082277481504</v>
      </c>
      <c r="H753" s="307">
        <f t="shared" ca="1" si="331"/>
        <v>-107.65403348965069</v>
      </c>
      <c r="I753" s="304">
        <f t="shared" ca="1" si="332"/>
        <v>107.9468187180218</v>
      </c>
      <c r="J753" s="306">
        <f t="shared" ca="1" si="333"/>
        <v>677.21007955475034</v>
      </c>
      <c r="K753" s="307">
        <f t="shared" ca="1" si="334"/>
        <v>-8.7417717448995926</v>
      </c>
      <c r="L753" s="304">
        <f t="shared" ca="1" si="319"/>
        <v>677.26649881991887</v>
      </c>
      <c r="M753" s="306">
        <f t="shared" ca="1" si="335"/>
        <v>-1.4971276506529558</v>
      </c>
      <c r="N753" s="304">
        <f t="shared" ca="1" si="336"/>
        <v>-85.779095774750701</v>
      </c>
      <c r="P753" s="310">
        <f t="shared" ca="1" si="337"/>
        <v>23</v>
      </c>
      <c r="Q753" s="304">
        <f t="shared" ca="1" si="338"/>
        <v>0</v>
      </c>
      <c r="R753" s="306">
        <f t="shared" ca="1" si="339"/>
        <v>0</v>
      </c>
      <c r="S753" s="307">
        <f t="shared" ca="1" si="340"/>
        <v>5.0810000000000022</v>
      </c>
      <c r="T753" s="304">
        <f t="shared" ca="1" si="320"/>
        <v>49.844610000000024</v>
      </c>
      <c r="U753" s="311">
        <f t="shared" ca="1" si="321"/>
        <v>0</v>
      </c>
      <c r="V753" s="306">
        <f t="shared" ca="1" si="322"/>
        <v>1.2260713353071861</v>
      </c>
      <c r="W753" s="304">
        <f t="shared" ca="1" si="323"/>
        <v>43.867094800060308</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1.1498640809854113</v>
      </c>
      <c r="AH753" s="304">
        <f t="shared" ca="1" si="347"/>
        <v>-8.6335276756335499</v>
      </c>
    </row>
    <row r="754" spans="1:34" x14ac:dyDescent="0.2">
      <c r="A754" s="347">
        <f t="shared" ca="1" si="325"/>
        <v>1E-4</v>
      </c>
      <c r="B754" s="304">
        <f t="shared" ca="1" si="326"/>
        <v>30.535500000000084</v>
      </c>
      <c r="D754" s="306">
        <f t="shared" ca="1" si="327"/>
        <v>-0.6354474598227916</v>
      </c>
      <c r="E754" s="307">
        <f t="shared" ca="1" si="328"/>
        <v>-1.1998615148172824</v>
      </c>
      <c r="F754" s="304">
        <f t="shared" ca="1" si="329"/>
        <v>1.3577411862850968</v>
      </c>
      <c r="G754" s="306">
        <f t="shared" ca="1" si="330"/>
        <v>7.9450446830021679</v>
      </c>
      <c r="H754" s="307">
        <f t="shared" ca="1" si="331"/>
        <v>-107.65415347580216</v>
      </c>
      <c r="I754" s="304">
        <f t="shared" ca="1" si="332"/>
        <v>107.94693370173358</v>
      </c>
      <c r="J754" s="306">
        <f t="shared" ca="1" si="333"/>
        <v>677.21007955475034</v>
      </c>
      <c r="K754" s="307">
        <f t="shared" ca="1" si="334"/>
        <v>-8.7525371542478645</v>
      </c>
      <c r="L754" s="304">
        <f t="shared" ca="1" si="319"/>
        <v>677.26663785926132</v>
      </c>
      <c r="M754" s="306">
        <f t="shared" ca="1" si="335"/>
        <v>-1.4971283195336584</v>
      </c>
      <c r="N754" s="304">
        <f t="shared" ca="1" si="336"/>
        <v>-85.779134098791957</v>
      </c>
      <c r="P754" s="310">
        <f t="shared" ca="1" si="337"/>
        <v>23</v>
      </c>
      <c r="Q754" s="304">
        <f t="shared" ca="1" si="338"/>
        <v>0</v>
      </c>
      <c r="R754" s="306">
        <f t="shared" ca="1" si="339"/>
        <v>0</v>
      </c>
      <c r="S754" s="307">
        <f t="shared" ca="1" si="340"/>
        <v>5.0810000000000022</v>
      </c>
      <c r="T754" s="304">
        <f t="shared" ca="1" si="320"/>
        <v>49.844610000000024</v>
      </c>
      <c r="U754" s="311">
        <f t="shared" ca="1" si="321"/>
        <v>0</v>
      </c>
      <c r="V754" s="306">
        <f t="shared" ca="1" si="322"/>
        <v>1.2260726552241306</v>
      </c>
      <c r="W754" s="304">
        <f t="shared" ca="1" si="323"/>
        <v>43.867235478419722</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1.1498368764527651</v>
      </c>
      <c r="AH754" s="304">
        <f t="shared" ca="1" si="347"/>
        <v>-8.6335553631293624</v>
      </c>
    </row>
    <row r="755" spans="1:34" x14ac:dyDescent="0.2">
      <c r="A755" s="347">
        <f t="shared" ca="1" si="325"/>
        <v>1E-4</v>
      </c>
      <c r="B755" s="304">
        <f t="shared" ca="1" si="326"/>
        <v>30.535600000000084</v>
      </c>
      <c r="D755" s="306">
        <f t="shared" ca="1" si="327"/>
        <v>-0.63544373847925573</v>
      </c>
      <c r="E755" s="307">
        <f t="shared" ca="1" si="328"/>
        <v>-1.1998334777351971</v>
      </c>
      <c r="F755" s="304">
        <f t="shared" ca="1" si="329"/>
        <v>1.357714667765886</v>
      </c>
      <c r="G755" s="306">
        <f t="shared" ca="1" si="330"/>
        <v>7.9449811386283198</v>
      </c>
      <c r="H755" s="307">
        <f t="shared" ca="1" si="331"/>
        <v>-107.65427345914993</v>
      </c>
      <c r="I755" s="304">
        <f t="shared" ca="1" si="332"/>
        <v>107.94704868272497</v>
      </c>
      <c r="J755" s="306">
        <f t="shared" ca="1" si="333"/>
        <v>677.21007955475034</v>
      </c>
      <c r="K755" s="307">
        <f t="shared" ca="1" si="334"/>
        <v>-8.7633025755946115</v>
      </c>
      <c r="L755" s="304">
        <f t="shared" ca="1" si="319"/>
        <v>677.2667770698506</v>
      </c>
      <c r="M755" s="306">
        <f t="shared" ca="1" si="335"/>
        <v>-1.4971289884075865</v>
      </c>
      <c r="N755" s="304">
        <f t="shared" ca="1" si="336"/>
        <v>-85.779172422445058</v>
      </c>
      <c r="P755" s="310">
        <f t="shared" ca="1" si="337"/>
        <v>23</v>
      </c>
      <c r="Q755" s="304">
        <f t="shared" ca="1" si="338"/>
        <v>0</v>
      </c>
      <c r="R755" s="306">
        <f t="shared" ca="1" si="339"/>
        <v>0</v>
      </c>
      <c r="S755" s="307">
        <f t="shared" ca="1" si="340"/>
        <v>5.0810000000000022</v>
      </c>
      <c r="T755" s="304">
        <f t="shared" ca="1" si="320"/>
        <v>49.844610000000024</v>
      </c>
      <c r="U755" s="311">
        <f t="shared" ca="1" si="321"/>
        <v>0</v>
      </c>
      <c r="V755" s="306">
        <f t="shared" ca="1" si="322"/>
        <v>1.2260739751439675</v>
      </c>
      <c r="W755" s="304">
        <f t="shared" ca="1" si="323"/>
        <v>43.867376154972369</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1.1498096722664535</v>
      </c>
      <c r="AH755" s="304">
        <f t="shared" ca="1" si="347"/>
        <v>-8.6335830502695732</v>
      </c>
    </row>
    <row r="756" spans="1:34" x14ac:dyDescent="0.2">
      <c r="A756" s="347">
        <f t="shared" ca="1" si="325"/>
        <v>1E-4</v>
      </c>
      <c r="B756" s="304">
        <f t="shared" ca="1" si="326"/>
        <v>30.535700000000084</v>
      </c>
      <c r="D756" s="306">
        <f t="shared" ca="1" si="327"/>
        <v>-0.6354400171306559</v>
      </c>
      <c r="E756" s="307">
        <f t="shared" ca="1" si="328"/>
        <v>-1.1998054410131687</v>
      </c>
      <c r="F756" s="304">
        <f t="shared" ca="1" si="329"/>
        <v>1.3576881496337119</v>
      </c>
      <c r="G756" s="306">
        <f t="shared" ca="1" si="330"/>
        <v>7.9449175946266068</v>
      </c>
      <c r="H756" s="307">
        <f t="shared" ca="1" si="331"/>
        <v>-107.65439343969403</v>
      </c>
      <c r="I756" s="304">
        <f t="shared" ca="1" si="332"/>
        <v>107.94716366099595</v>
      </c>
      <c r="J756" s="306">
        <f t="shared" ca="1" si="333"/>
        <v>677.21007955475034</v>
      </c>
      <c r="K756" s="307">
        <f t="shared" ca="1" si="334"/>
        <v>-8.7740680089395529</v>
      </c>
      <c r="L756" s="304">
        <f t="shared" ca="1" si="319"/>
        <v>677.26691645168728</v>
      </c>
      <c r="M756" s="306">
        <f t="shared" ca="1" si="335"/>
        <v>-1.4971296572747399</v>
      </c>
      <c r="N756" s="304">
        <f t="shared" ca="1" si="336"/>
        <v>-85.779210745710003</v>
      </c>
      <c r="P756" s="310">
        <f t="shared" ca="1" si="337"/>
        <v>23</v>
      </c>
      <c r="Q756" s="304">
        <f t="shared" ca="1" si="338"/>
        <v>0</v>
      </c>
      <c r="R756" s="306">
        <f t="shared" ca="1" si="339"/>
        <v>0</v>
      </c>
      <c r="S756" s="307">
        <f t="shared" ca="1" si="340"/>
        <v>5.0810000000000022</v>
      </c>
      <c r="T756" s="304">
        <f t="shared" ca="1" si="320"/>
        <v>49.844610000000024</v>
      </c>
      <c r="U756" s="311">
        <f t="shared" ca="1" si="321"/>
        <v>0</v>
      </c>
      <c r="V756" s="306">
        <f t="shared" ca="1" si="322"/>
        <v>1.2260752950666975</v>
      </c>
      <c r="W756" s="304">
        <f t="shared" ca="1" si="323"/>
        <v>43.867516829718248</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1.1497824684264621</v>
      </c>
      <c r="AH756" s="304">
        <f t="shared" ca="1" si="347"/>
        <v>-8.6336107370541928</v>
      </c>
    </row>
    <row r="757" spans="1:34" x14ac:dyDescent="0.2">
      <c r="A757" s="347">
        <f t="shared" ca="1" si="325"/>
        <v>1E-4</v>
      </c>
      <c r="B757" s="304">
        <f t="shared" ca="1" si="326"/>
        <v>30.535800000000084</v>
      </c>
      <c r="D757" s="306">
        <f t="shared" ca="1" si="327"/>
        <v>-0.63543629577699312</v>
      </c>
      <c r="E757" s="307">
        <f t="shared" ca="1" si="328"/>
        <v>-1.1997774046512024</v>
      </c>
      <c r="F757" s="304">
        <f t="shared" ca="1" si="329"/>
        <v>1.3576616318885797</v>
      </c>
      <c r="G757" s="306">
        <f t="shared" ca="1" si="330"/>
        <v>7.9448540509970291</v>
      </c>
      <c r="H757" s="307">
        <f t="shared" ca="1" si="331"/>
        <v>-107.6545134174345</v>
      </c>
      <c r="I757" s="304">
        <f t="shared" ca="1" si="332"/>
        <v>107.9472786365466</v>
      </c>
      <c r="J757" s="306">
        <f t="shared" ca="1" si="333"/>
        <v>677.21007955475034</v>
      </c>
      <c r="K757" s="307">
        <f t="shared" ca="1" si="334"/>
        <v>-8.7848334542824098</v>
      </c>
      <c r="L757" s="304">
        <f t="shared" ca="1" si="319"/>
        <v>677.2670560047718</v>
      </c>
      <c r="M757" s="306">
        <f t="shared" ca="1" si="335"/>
        <v>-1.497130326135119</v>
      </c>
      <c r="N757" s="304">
        <f t="shared" ca="1" si="336"/>
        <v>-85.779249068586807</v>
      </c>
      <c r="P757" s="310">
        <f t="shared" ca="1" si="337"/>
        <v>23</v>
      </c>
      <c r="Q757" s="304">
        <f t="shared" ca="1" si="338"/>
        <v>0</v>
      </c>
      <c r="R757" s="306">
        <f t="shared" ca="1" si="339"/>
        <v>0</v>
      </c>
      <c r="S757" s="307">
        <f t="shared" ca="1" si="340"/>
        <v>5.0810000000000022</v>
      </c>
      <c r="T757" s="304">
        <f t="shared" ca="1" si="320"/>
        <v>49.844610000000024</v>
      </c>
      <c r="U757" s="311">
        <f t="shared" ca="1" si="321"/>
        <v>0</v>
      </c>
      <c r="V757" s="306">
        <f t="shared" ca="1" si="322"/>
        <v>1.2260766149923199</v>
      </c>
      <c r="W757" s="304">
        <f t="shared" ca="1" si="323"/>
        <v>43.867657502657359</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1.1497552649327982</v>
      </c>
      <c r="AH757" s="304">
        <f t="shared" ca="1" si="347"/>
        <v>-8.6336384234832177</v>
      </c>
    </row>
    <row r="758" spans="1:34" x14ac:dyDescent="0.2">
      <c r="A758" s="347">
        <f t="shared" ca="1" si="325"/>
        <v>1E-4</v>
      </c>
      <c r="B758" s="304">
        <f t="shared" ca="1" si="326"/>
        <v>30.535900000000083</v>
      </c>
      <c r="D758" s="306">
        <f t="shared" ca="1" si="327"/>
        <v>-0.63543257441826706</v>
      </c>
      <c r="E758" s="307">
        <f t="shared" ca="1" si="328"/>
        <v>-1.1997493686492948</v>
      </c>
      <c r="F758" s="304">
        <f t="shared" ca="1" si="329"/>
        <v>1.3576351145304868</v>
      </c>
      <c r="G758" s="306">
        <f t="shared" ca="1" si="330"/>
        <v>7.9447905077395875</v>
      </c>
      <c r="H758" s="307">
        <f t="shared" ca="1" si="331"/>
        <v>-107.65463339237137</v>
      </c>
      <c r="I758" s="304">
        <f t="shared" ca="1" si="332"/>
        <v>107.94739360937692</v>
      </c>
      <c r="J758" s="306">
        <f t="shared" ca="1" si="333"/>
        <v>677.21007955475034</v>
      </c>
      <c r="K758" s="307">
        <f t="shared" ca="1" si="334"/>
        <v>-8.7955989116228999</v>
      </c>
      <c r="L758" s="304">
        <f t="shared" ca="1" si="319"/>
        <v>677.26719572910474</v>
      </c>
      <c r="M758" s="306">
        <f t="shared" ca="1" si="335"/>
        <v>-1.4971309949887235</v>
      </c>
      <c r="N758" s="304">
        <f t="shared" ca="1" si="336"/>
        <v>-85.779287391075457</v>
      </c>
      <c r="P758" s="310">
        <f t="shared" ca="1" si="337"/>
        <v>23</v>
      </c>
      <c r="Q758" s="304">
        <f t="shared" ca="1" si="338"/>
        <v>0</v>
      </c>
      <c r="R758" s="306">
        <f t="shared" ca="1" si="339"/>
        <v>0</v>
      </c>
      <c r="S758" s="307">
        <f t="shared" ca="1" si="340"/>
        <v>5.0810000000000022</v>
      </c>
      <c r="T758" s="304">
        <f t="shared" ca="1" si="320"/>
        <v>49.844610000000024</v>
      </c>
      <c r="U758" s="311">
        <f t="shared" ca="1" si="321"/>
        <v>0</v>
      </c>
      <c r="V758" s="306">
        <f t="shared" ca="1" si="322"/>
        <v>1.2260779349208348</v>
      </c>
      <c r="W758" s="304">
        <f t="shared" ca="1" si="323"/>
        <v>43.867798173789716</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1.1497280617854599</v>
      </c>
      <c r="AH758" s="304">
        <f t="shared" ca="1" si="347"/>
        <v>-8.6336661095566498</v>
      </c>
    </row>
    <row r="759" spans="1:34" x14ac:dyDescent="0.2">
      <c r="A759" s="347">
        <f t="shared" ca="1" si="325"/>
        <v>1E-4</v>
      </c>
      <c r="B759" s="304">
        <f t="shared" ca="1" si="326"/>
        <v>30.536000000000083</v>
      </c>
      <c r="D759" s="306">
        <f t="shared" ca="1" si="327"/>
        <v>-0.63542885305448105</v>
      </c>
      <c r="E759" s="307">
        <f t="shared" ca="1" si="328"/>
        <v>-1.1997213330074423</v>
      </c>
      <c r="F759" s="304">
        <f t="shared" ca="1" si="329"/>
        <v>1.3576085975594319</v>
      </c>
      <c r="G759" s="306">
        <f t="shared" ca="1" si="330"/>
        <v>7.944726964854282</v>
      </c>
      <c r="H759" s="307">
        <f t="shared" ca="1" si="331"/>
        <v>-107.65475336450467</v>
      </c>
      <c r="I759" s="304">
        <f t="shared" ca="1" si="332"/>
        <v>107.94750857948696</v>
      </c>
      <c r="J759" s="306">
        <f t="shared" ca="1" si="333"/>
        <v>677.21007955475034</v>
      </c>
      <c r="K759" s="307">
        <f t="shared" ca="1" si="334"/>
        <v>-8.8063643809607441</v>
      </c>
      <c r="L759" s="304">
        <f t="shared" ca="1" si="319"/>
        <v>677.26733562468632</v>
      </c>
      <c r="M759" s="306">
        <f t="shared" ca="1" si="335"/>
        <v>-1.4971316638355538</v>
      </c>
      <c r="N759" s="304">
        <f t="shared" ca="1" si="336"/>
        <v>-85.779325713175979</v>
      </c>
      <c r="P759" s="310">
        <f t="shared" ca="1" si="337"/>
        <v>23</v>
      </c>
      <c r="Q759" s="304">
        <f t="shared" ca="1" si="338"/>
        <v>0</v>
      </c>
      <c r="R759" s="306">
        <f t="shared" ca="1" si="339"/>
        <v>0</v>
      </c>
      <c r="S759" s="307">
        <f t="shared" ca="1" si="340"/>
        <v>5.0810000000000022</v>
      </c>
      <c r="T759" s="304">
        <f t="shared" ca="1" si="320"/>
        <v>49.844610000000024</v>
      </c>
      <c r="U759" s="311">
        <f t="shared" ca="1" si="321"/>
        <v>0</v>
      </c>
      <c r="V759" s="306">
        <f t="shared" ca="1" si="322"/>
        <v>1.2260792548522423</v>
      </c>
      <c r="W759" s="304">
        <f t="shared" ca="1" si="323"/>
        <v>43.867938843115361</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1.1497008589844402</v>
      </c>
      <c r="AH759" s="304">
        <f t="shared" ca="1" si="347"/>
        <v>-8.6336937952744925</v>
      </c>
    </row>
    <row r="760" spans="1:34" x14ac:dyDescent="0.2">
      <c r="A760" s="347">
        <f t="shared" ca="1" si="325"/>
        <v>1E-4</v>
      </c>
      <c r="B760" s="304">
        <f t="shared" ca="1" si="326"/>
        <v>30.536100000000083</v>
      </c>
      <c r="D760" s="306">
        <f t="shared" ca="1" si="327"/>
        <v>-0.63542513168563297</v>
      </c>
      <c r="E760" s="307">
        <f t="shared" ca="1" si="328"/>
        <v>-1.1996932977256396</v>
      </c>
      <c r="F760" s="304">
        <f t="shared" ca="1" si="329"/>
        <v>1.3575820809754098</v>
      </c>
      <c r="G760" s="306">
        <f t="shared" ca="1" si="330"/>
        <v>7.9446634223411134</v>
      </c>
      <c r="H760" s="307">
        <f t="shared" ca="1" si="331"/>
        <v>-107.65487333383444</v>
      </c>
      <c r="I760" s="304">
        <f t="shared" ca="1" si="332"/>
        <v>107.94762354687676</v>
      </c>
      <c r="J760" s="306">
        <f t="shared" ca="1" si="333"/>
        <v>677.21007955475034</v>
      </c>
      <c r="K760" s="307">
        <f t="shared" ca="1" si="334"/>
        <v>-8.817129862295662</v>
      </c>
      <c r="L760" s="304">
        <f t="shared" ca="1" si="319"/>
        <v>677.26747569151723</v>
      </c>
      <c r="M760" s="306">
        <f t="shared" ca="1" si="335"/>
        <v>-1.4971323326756101</v>
      </c>
      <c r="N760" s="304">
        <f t="shared" ca="1" si="336"/>
        <v>-85.779364034888374</v>
      </c>
      <c r="P760" s="310">
        <f t="shared" ca="1" si="337"/>
        <v>23</v>
      </c>
      <c r="Q760" s="304">
        <f t="shared" ca="1" si="338"/>
        <v>0</v>
      </c>
      <c r="R760" s="306">
        <f t="shared" ca="1" si="339"/>
        <v>0</v>
      </c>
      <c r="S760" s="307">
        <f t="shared" ca="1" si="340"/>
        <v>5.0810000000000022</v>
      </c>
      <c r="T760" s="304">
        <f t="shared" ca="1" si="320"/>
        <v>49.844610000000024</v>
      </c>
      <c r="U760" s="311">
        <f t="shared" ca="1" si="321"/>
        <v>0</v>
      </c>
      <c r="V760" s="306">
        <f t="shared" ca="1" si="322"/>
        <v>1.2260805747865422</v>
      </c>
      <c r="W760" s="304">
        <f t="shared" ca="1" si="323"/>
        <v>43.868079510634267</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1.1496736565297372</v>
      </c>
      <c r="AH760" s="304">
        <f t="shared" ca="1" si="347"/>
        <v>-8.633721480636753</v>
      </c>
    </row>
    <row r="761" spans="1:34" x14ac:dyDescent="0.2">
      <c r="A761" s="347">
        <f t="shared" ca="1" si="325"/>
        <v>1E-4</v>
      </c>
      <c r="B761" s="304">
        <f t="shared" ca="1" si="326"/>
        <v>30.536200000000083</v>
      </c>
      <c r="D761" s="306">
        <f t="shared" ca="1" si="327"/>
        <v>-0.63542141031172383</v>
      </c>
      <c r="E761" s="307">
        <f t="shared" ca="1" si="328"/>
        <v>-1.1996652628038902</v>
      </c>
      <c r="F761" s="304">
        <f t="shared" ca="1" si="329"/>
        <v>1.3575555647784245</v>
      </c>
      <c r="G761" s="306">
        <f t="shared" ca="1" si="330"/>
        <v>7.9445998802000819</v>
      </c>
      <c r="H761" s="307">
        <f t="shared" ca="1" si="331"/>
        <v>-107.65499330036073</v>
      </c>
      <c r="I761" s="304">
        <f t="shared" ca="1" si="332"/>
        <v>107.94773851154636</v>
      </c>
      <c r="J761" s="306">
        <f t="shared" ca="1" si="333"/>
        <v>677.21007955475034</v>
      </c>
      <c r="K761" s="307">
        <f t="shared" ca="1" si="334"/>
        <v>-8.8278953556273709</v>
      </c>
      <c r="L761" s="304">
        <f t="shared" ca="1" si="319"/>
        <v>677.26761592959781</v>
      </c>
      <c r="M761" s="306">
        <f t="shared" ca="1" si="335"/>
        <v>-1.4971330015088924</v>
      </c>
      <c r="N761" s="304">
        <f t="shared" ca="1" si="336"/>
        <v>-85.779402356212643</v>
      </c>
      <c r="P761" s="310">
        <f t="shared" ca="1" si="337"/>
        <v>23</v>
      </c>
      <c r="Q761" s="304">
        <f t="shared" ca="1" si="338"/>
        <v>0</v>
      </c>
      <c r="R761" s="306">
        <f t="shared" ca="1" si="339"/>
        <v>0</v>
      </c>
      <c r="S761" s="307">
        <f t="shared" ca="1" si="340"/>
        <v>5.0810000000000022</v>
      </c>
      <c r="T761" s="304">
        <f t="shared" ca="1" si="320"/>
        <v>49.844610000000024</v>
      </c>
      <c r="U761" s="311">
        <f t="shared" ca="1" si="321"/>
        <v>0</v>
      </c>
      <c r="V761" s="306">
        <f t="shared" ca="1" si="322"/>
        <v>1.2260818947237351</v>
      </c>
      <c r="W761" s="304">
        <f t="shared" ca="1" si="323"/>
        <v>43.868220176346519</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1.1496464544213545</v>
      </c>
      <c r="AH761" s="304">
        <f t="shared" ca="1" si="347"/>
        <v>-8.633749165643426</v>
      </c>
    </row>
    <row r="762" spans="1:34" x14ac:dyDescent="0.2">
      <c r="A762" s="347">
        <f t="shared" ca="1" si="325"/>
        <v>1E-4</v>
      </c>
      <c r="B762" s="304">
        <f t="shared" ca="1" si="326"/>
        <v>30.536300000000082</v>
      </c>
      <c r="D762" s="306">
        <f t="shared" ca="1" si="327"/>
        <v>-0.6354176889327543</v>
      </c>
      <c r="E762" s="307">
        <f t="shared" ca="1" si="328"/>
        <v>-1.1996372282421763</v>
      </c>
      <c r="F762" s="304">
        <f t="shared" ca="1" si="329"/>
        <v>1.357529048968461</v>
      </c>
      <c r="G762" s="306">
        <f t="shared" ca="1" si="330"/>
        <v>7.9445363384311882</v>
      </c>
      <c r="H762" s="307">
        <f t="shared" ca="1" si="331"/>
        <v>-107.65511326408355</v>
      </c>
      <c r="I762" s="304">
        <f t="shared" ca="1" si="332"/>
        <v>107.94785347349577</v>
      </c>
      <c r="J762" s="306">
        <f t="shared" ca="1" si="333"/>
        <v>677.21007955475034</v>
      </c>
      <c r="K762" s="307">
        <f t="shared" ca="1" si="334"/>
        <v>-8.8386608609555939</v>
      </c>
      <c r="L762" s="304">
        <f t="shared" ca="1" si="319"/>
        <v>677.26775633892851</v>
      </c>
      <c r="M762" s="306">
        <f t="shared" ca="1" si="335"/>
        <v>-1.4971336703354006</v>
      </c>
      <c r="N762" s="304">
        <f t="shared" ca="1" si="336"/>
        <v>-85.779440677148784</v>
      </c>
      <c r="P762" s="310">
        <f t="shared" ca="1" si="337"/>
        <v>23</v>
      </c>
      <c r="Q762" s="304">
        <f t="shared" ca="1" si="338"/>
        <v>0</v>
      </c>
      <c r="R762" s="306">
        <f t="shared" ca="1" si="339"/>
        <v>0</v>
      </c>
      <c r="S762" s="307">
        <f t="shared" ca="1" si="340"/>
        <v>5.0810000000000022</v>
      </c>
      <c r="T762" s="304">
        <f t="shared" ca="1" si="320"/>
        <v>49.844610000000024</v>
      </c>
      <c r="U762" s="311">
        <f t="shared" ca="1" si="321"/>
        <v>0</v>
      </c>
      <c r="V762" s="306">
        <f t="shared" ca="1" si="322"/>
        <v>1.2260832146638196</v>
      </c>
      <c r="W762" s="304">
        <f t="shared" ca="1" si="323"/>
        <v>43.868360840252038</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1.1496192526592743</v>
      </c>
      <c r="AH762" s="304">
        <f t="shared" ca="1" si="347"/>
        <v>-8.6337768502945291</v>
      </c>
    </row>
    <row r="763" spans="1:34" x14ac:dyDescent="0.2">
      <c r="A763" s="347">
        <f t="shared" ca="1" si="325"/>
        <v>1E-4</v>
      </c>
      <c r="B763" s="304">
        <f t="shared" ca="1" si="326"/>
        <v>30.536400000000082</v>
      </c>
      <c r="D763" s="306">
        <f t="shared" ca="1" si="327"/>
        <v>-0.63541396754872626</v>
      </c>
      <c r="E763" s="307">
        <f t="shared" ca="1" si="328"/>
        <v>-1.1996091940405158</v>
      </c>
      <c r="F763" s="304">
        <f t="shared" ca="1" si="329"/>
        <v>1.3575025335455362</v>
      </c>
      <c r="G763" s="306">
        <f t="shared" ca="1" si="330"/>
        <v>7.9444727970344333</v>
      </c>
      <c r="H763" s="307">
        <f t="shared" ca="1" si="331"/>
        <v>-107.65523322500296</v>
      </c>
      <c r="I763" s="304">
        <f t="shared" ca="1" si="332"/>
        <v>107.94796843272503</v>
      </c>
      <c r="J763" s="306">
        <f t="shared" ca="1" si="333"/>
        <v>677.21007955475034</v>
      </c>
      <c r="K763" s="307">
        <f t="shared" ca="1" si="334"/>
        <v>-8.8494263782800484</v>
      </c>
      <c r="L763" s="304">
        <f t="shared" ca="1" si="319"/>
        <v>677.26789691950989</v>
      </c>
      <c r="M763" s="306">
        <f t="shared" ca="1" si="335"/>
        <v>-1.4971343391551348</v>
      </c>
      <c r="N763" s="304">
        <f t="shared" ca="1" si="336"/>
        <v>-85.779478997696813</v>
      </c>
      <c r="P763" s="310">
        <f t="shared" ca="1" si="337"/>
        <v>23</v>
      </c>
      <c r="Q763" s="304">
        <f t="shared" ca="1" si="338"/>
        <v>0</v>
      </c>
      <c r="R763" s="306">
        <f t="shared" ca="1" si="339"/>
        <v>0</v>
      </c>
      <c r="S763" s="307">
        <f t="shared" ca="1" si="340"/>
        <v>5.0810000000000022</v>
      </c>
      <c r="T763" s="304">
        <f t="shared" ca="1" si="320"/>
        <v>49.844610000000024</v>
      </c>
      <c r="U763" s="311">
        <f t="shared" ca="1" si="321"/>
        <v>0</v>
      </c>
      <c r="V763" s="306">
        <f t="shared" ca="1" si="322"/>
        <v>1.2260845346067974</v>
      </c>
      <c r="W763" s="304">
        <f t="shared" ca="1" si="323"/>
        <v>43.868501502350902</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1.1495920512435145</v>
      </c>
      <c r="AH763" s="304">
        <f t="shared" ca="1" si="347"/>
        <v>-8.6338045345900447</v>
      </c>
    </row>
    <row r="764" spans="1:34" x14ac:dyDescent="0.2">
      <c r="A764" s="347">
        <f t="shared" ca="1" si="325"/>
        <v>1E-4</v>
      </c>
      <c r="B764" s="304">
        <f t="shared" ca="1" si="326"/>
        <v>30.536500000000082</v>
      </c>
      <c r="D764" s="306">
        <f t="shared" ca="1" si="327"/>
        <v>-0.63541024615964026</v>
      </c>
      <c r="E764" s="307">
        <f t="shared" ca="1" si="328"/>
        <v>-1.1995811601988944</v>
      </c>
      <c r="F764" s="304">
        <f t="shared" ca="1" si="329"/>
        <v>1.3574760185096384</v>
      </c>
      <c r="G764" s="306">
        <f t="shared" ca="1" si="330"/>
        <v>7.9444092560098172</v>
      </c>
      <c r="H764" s="307">
        <f t="shared" ca="1" si="331"/>
        <v>-107.65535318311898</v>
      </c>
      <c r="I764" s="304">
        <f t="shared" ca="1" si="332"/>
        <v>107.9480833892342</v>
      </c>
      <c r="J764" s="306">
        <f t="shared" ca="1" si="333"/>
        <v>677.21007955475034</v>
      </c>
      <c r="K764" s="307">
        <f t="shared" ca="1" si="334"/>
        <v>-8.8601919076004538</v>
      </c>
      <c r="L764" s="304">
        <f t="shared" ca="1" si="319"/>
        <v>677.26803767134231</v>
      </c>
      <c r="M764" s="306">
        <f t="shared" ca="1" si="335"/>
        <v>-1.4971350079680952</v>
      </c>
      <c r="N764" s="304">
        <f t="shared" ca="1" si="336"/>
        <v>-85.77951731785673</v>
      </c>
      <c r="P764" s="310">
        <f t="shared" ca="1" si="337"/>
        <v>23</v>
      </c>
      <c r="Q764" s="304">
        <f t="shared" ca="1" si="338"/>
        <v>0</v>
      </c>
      <c r="R764" s="306">
        <f t="shared" ca="1" si="339"/>
        <v>0</v>
      </c>
      <c r="S764" s="307">
        <f t="shared" ca="1" si="340"/>
        <v>5.0810000000000022</v>
      </c>
      <c r="T764" s="304">
        <f t="shared" ca="1" si="320"/>
        <v>49.844610000000024</v>
      </c>
      <c r="U764" s="311">
        <f t="shared" ca="1" si="321"/>
        <v>0</v>
      </c>
      <c r="V764" s="306">
        <f t="shared" ca="1" si="322"/>
        <v>1.2260858545526669</v>
      </c>
      <c r="W764" s="304">
        <f t="shared" ca="1" si="323"/>
        <v>43.868642162643098</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1.1495648501740554</v>
      </c>
      <c r="AH764" s="304">
        <f t="shared" ca="1" si="347"/>
        <v>-8.6338322185299905</v>
      </c>
    </row>
    <row r="765" spans="1:34" x14ac:dyDescent="0.2">
      <c r="A765" s="347">
        <f t="shared" ca="1" si="325"/>
        <v>1E-4</v>
      </c>
      <c r="B765" s="304">
        <f t="shared" ca="1" si="326"/>
        <v>30.536600000000082</v>
      </c>
      <c r="D765" s="306">
        <f t="shared" ca="1" si="327"/>
        <v>-0.63540652476549753</v>
      </c>
      <c r="E765" s="307">
        <f t="shared" ca="1" si="328"/>
        <v>-1.1995531267173103</v>
      </c>
      <c r="F765" s="304">
        <f t="shared" ca="1" si="329"/>
        <v>1.3574495038607668</v>
      </c>
      <c r="G765" s="306">
        <f t="shared" ca="1" si="330"/>
        <v>7.9443457153573407</v>
      </c>
      <c r="H765" s="307">
        <f t="shared" ca="1" si="331"/>
        <v>-107.65547313843165</v>
      </c>
      <c r="I765" s="304">
        <f t="shared" ca="1" si="332"/>
        <v>107.94819834302328</v>
      </c>
      <c r="J765" s="306">
        <f t="shared" ca="1" si="333"/>
        <v>677.21007955475034</v>
      </c>
      <c r="K765" s="307">
        <f t="shared" ca="1" si="334"/>
        <v>-8.8709574489165313</v>
      </c>
      <c r="L765" s="304">
        <f t="shared" ca="1" si="319"/>
        <v>677.26817859442633</v>
      </c>
      <c r="M765" s="306">
        <f t="shared" ca="1" si="335"/>
        <v>-1.4971356767742821</v>
      </c>
      <c r="N765" s="304">
        <f t="shared" ca="1" si="336"/>
        <v>-85.779555637628548</v>
      </c>
      <c r="P765" s="310">
        <f t="shared" ca="1" si="337"/>
        <v>23</v>
      </c>
      <c r="Q765" s="304">
        <f t="shared" ca="1" si="338"/>
        <v>0</v>
      </c>
      <c r="R765" s="306">
        <f t="shared" ca="1" si="339"/>
        <v>0</v>
      </c>
      <c r="S765" s="307">
        <f t="shared" ca="1" si="340"/>
        <v>5.0810000000000022</v>
      </c>
      <c r="T765" s="304">
        <f t="shared" ca="1" si="320"/>
        <v>49.844610000000024</v>
      </c>
      <c r="U765" s="311">
        <f t="shared" ca="1" si="321"/>
        <v>0</v>
      </c>
      <c r="V765" s="306">
        <f t="shared" ca="1" si="322"/>
        <v>1.2260871745014292</v>
      </c>
      <c r="W765" s="304">
        <f t="shared" ca="1" si="323"/>
        <v>43.86878282112864</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1.149537649450906</v>
      </c>
      <c r="AH765" s="304">
        <f t="shared" ca="1" si="347"/>
        <v>-8.6338599021143629</v>
      </c>
    </row>
    <row r="766" spans="1:34" x14ac:dyDescent="0.2">
      <c r="A766" s="347">
        <f t="shared" ca="1" si="325"/>
        <v>1E-4</v>
      </c>
      <c r="B766" s="304">
        <f t="shared" ca="1" si="326"/>
        <v>30.536700000000081</v>
      </c>
      <c r="D766" s="306">
        <f t="shared" ca="1" si="327"/>
        <v>-0.63540280336629562</v>
      </c>
      <c r="E766" s="307">
        <f t="shared" ca="1" si="328"/>
        <v>-1.1995250935957618</v>
      </c>
      <c r="F766" s="304">
        <f t="shared" ca="1" si="329"/>
        <v>1.3574229895989196</v>
      </c>
      <c r="G766" s="306">
        <f t="shared" ca="1" si="330"/>
        <v>7.9442821750770038</v>
      </c>
      <c r="H766" s="307">
        <f t="shared" ca="1" si="331"/>
        <v>-107.65559309094101</v>
      </c>
      <c r="I766" s="304">
        <f t="shared" ca="1" si="332"/>
        <v>107.94831329409233</v>
      </c>
      <c r="J766" s="306">
        <f t="shared" ca="1" si="333"/>
        <v>677.21007955475034</v>
      </c>
      <c r="K766" s="307">
        <f t="shared" ca="1" si="334"/>
        <v>-8.881723002228</v>
      </c>
      <c r="L766" s="304">
        <f t="shared" ca="1" si="319"/>
        <v>677.26831968876229</v>
      </c>
      <c r="M766" s="306">
        <f t="shared" ca="1" si="335"/>
        <v>-1.4971363455736952</v>
      </c>
      <c r="N766" s="304">
        <f t="shared" ca="1" si="336"/>
        <v>-85.779593957012267</v>
      </c>
      <c r="P766" s="310">
        <f t="shared" ca="1" si="337"/>
        <v>23</v>
      </c>
      <c r="Q766" s="304">
        <f t="shared" ca="1" si="338"/>
        <v>0</v>
      </c>
      <c r="R766" s="306">
        <f t="shared" ca="1" si="339"/>
        <v>0</v>
      </c>
      <c r="S766" s="307">
        <f t="shared" ca="1" si="340"/>
        <v>5.0810000000000022</v>
      </c>
      <c r="T766" s="304">
        <f t="shared" ca="1" si="320"/>
        <v>49.844610000000024</v>
      </c>
      <c r="U766" s="311">
        <f t="shared" ca="1" si="321"/>
        <v>0</v>
      </c>
      <c r="V766" s="306">
        <f t="shared" ca="1" si="322"/>
        <v>1.2260884944530841</v>
      </c>
      <c r="W766" s="304">
        <f t="shared" ca="1" si="323"/>
        <v>43.868923477807563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1.1495104490740573</v>
      </c>
      <c r="AH766" s="304">
        <f t="shared" ca="1" si="347"/>
        <v>-8.6338875853431656</v>
      </c>
    </row>
    <row r="767" spans="1:34" x14ac:dyDescent="0.2">
      <c r="A767" s="347">
        <f t="shared" ca="1" si="325"/>
        <v>1E-4</v>
      </c>
      <c r="B767" s="304">
        <f t="shared" ca="1" si="326"/>
        <v>30.536800000000081</v>
      </c>
      <c r="D767" s="306">
        <f t="shared" ca="1" si="327"/>
        <v>-0.63539908196203831</v>
      </c>
      <c r="E767" s="307">
        <f t="shared" ca="1" si="328"/>
        <v>-1.1994970608342435</v>
      </c>
      <c r="F767" s="304">
        <f t="shared" ca="1" si="329"/>
        <v>1.3573964757240935</v>
      </c>
      <c r="G767" s="306">
        <f t="shared" ca="1" si="330"/>
        <v>7.9442186351688076</v>
      </c>
      <c r="H767" s="307">
        <f t="shared" ca="1" si="331"/>
        <v>-107.6557130406471</v>
      </c>
      <c r="I767" s="304">
        <f t="shared" ca="1" si="332"/>
        <v>107.94842824244139</v>
      </c>
      <c r="J767" s="306">
        <f t="shared" ca="1" si="333"/>
        <v>677.21007955475034</v>
      </c>
      <c r="K767" s="307">
        <f t="shared" ca="1" si="334"/>
        <v>-8.8924885675345795</v>
      </c>
      <c r="L767" s="304">
        <f t="shared" ca="1" si="319"/>
        <v>677.26846095435087</v>
      </c>
      <c r="M767" s="306">
        <f t="shared" ca="1" si="335"/>
        <v>-1.497137014366335</v>
      </c>
      <c r="N767" s="304">
        <f t="shared" ca="1" si="336"/>
        <v>-85.779632276007888</v>
      </c>
      <c r="P767" s="310">
        <f t="shared" ca="1" si="337"/>
        <v>23</v>
      </c>
      <c r="Q767" s="304">
        <f t="shared" ca="1" si="338"/>
        <v>0</v>
      </c>
      <c r="R767" s="306">
        <f t="shared" ca="1" si="339"/>
        <v>0</v>
      </c>
      <c r="S767" s="307">
        <f t="shared" ca="1" si="340"/>
        <v>5.0810000000000022</v>
      </c>
      <c r="T767" s="304">
        <f t="shared" ca="1" si="320"/>
        <v>49.844610000000024</v>
      </c>
      <c r="U767" s="311">
        <f t="shared" ca="1" si="321"/>
        <v>0</v>
      </c>
      <c r="V767" s="306">
        <f t="shared" ca="1" si="322"/>
        <v>1.2260898144076309</v>
      </c>
      <c r="W767" s="304">
        <f t="shared" ca="1" si="323"/>
        <v>43.869064132679874</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1.1494832490435076</v>
      </c>
      <c r="AH767" s="304">
        <f t="shared" ca="1" si="347"/>
        <v>-8.6339152682164038</v>
      </c>
    </row>
    <row r="768" spans="1:34" x14ac:dyDescent="0.2">
      <c r="A768" s="347">
        <f t="shared" ca="1" si="325"/>
        <v>1E-4</v>
      </c>
      <c r="B768" s="304">
        <f t="shared" ca="1" si="326"/>
        <v>30.536900000000081</v>
      </c>
      <c r="D768" s="306">
        <f t="shared" ca="1" si="327"/>
        <v>-0.63539536055272483</v>
      </c>
      <c r="E768" s="307">
        <f t="shared" ca="1" si="328"/>
        <v>-1.1994690284327554</v>
      </c>
      <c r="F768" s="304">
        <f t="shared" ca="1" si="329"/>
        <v>1.3573699622362891</v>
      </c>
      <c r="G768" s="306">
        <f t="shared" ca="1" si="330"/>
        <v>7.9441550956327527</v>
      </c>
      <c r="H768" s="307">
        <f t="shared" ca="1" si="331"/>
        <v>-107.65583298754994</v>
      </c>
      <c r="I768" s="304">
        <f t="shared" ca="1" si="332"/>
        <v>107.94854318807047</v>
      </c>
      <c r="J768" s="306">
        <f t="shared" ca="1" si="333"/>
        <v>677.21007955475034</v>
      </c>
      <c r="K768" s="307">
        <f t="shared" ca="1" si="334"/>
        <v>-8.903254144835989</v>
      </c>
      <c r="L768" s="304">
        <f t="shared" ca="1" si="319"/>
        <v>677.26860239119219</v>
      </c>
      <c r="M768" s="306">
        <f t="shared" ca="1" si="335"/>
        <v>-1.4971376831522012</v>
      </c>
      <c r="N768" s="304">
        <f t="shared" ca="1" si="336"/>
        <v>-85.779670594615425</v>
      </c>
      <c r="P768" s="310">
        <f t="shared" ca="1" si="337"/>
        <v>23</v>
      </c>
      <c r="Q768" s="304">
        <f t="shared" ca="1" si="338"/>
        <v>0</v>
      </c>
      <c r="R768" s="306">
        <f t="shared" ca="1" si="339"/>
        <v>0</v>
      </c>
      <c r="S768" s="307">
        <f t="shared" ca="1" si="340"/>
        <v>5.0810000000000022</v>
      </c>
      <c r="T768" s="304">
        <f t="shared" ca="1" si="320"/>
        <v>49.844610000000024</v>
      </c>
      <c r="U768" s="311">
        <f t="shared" ca="1" si="321"/>
        <v>0</v>
      </c>
      <c r="V768" s="306">
        <f t="shared" ca="1" si="322"/>
        <v>1.2260911343650704</v>
      </c>
      <c r="W768" s="304">
        <f t="shared" ca="1" si="323"/>
        <v>43.869204785745588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1.1494560493592552</v>
      </c>
      <c r="AH768" s="304">
        <f t="shared" ca="1" si="347"/>
        <v>-8.6339429507340792</v>
      </c>
    </row>
    <row r="769" spans="1:34" x14ac:dyDescent="0.2">
      <c r="A769" s="347">
        <f t="shared" ca="1" si="325"/>
        <v>1E-4</v>
      </c>
      <c r="B769" s="304">
        <f t="shared" ca="1" si="326"/>
        <v>30.537000000000081</v>
      </c>
      <c r="D769" s="306">
        <f t="shared" ca="1" si="327"/>
        <v>-0.63539163913835695</v>
      </c>
      <c r="E769" s="307">
        <f t="shared" ca="1" si="328"/>
        <v>-1.1994409963912922</v>
      </c>
      <c r="F769" s="304">
        <f t="shared" ca="1" si="329"/>
        <v>1.357343449135503</v>
      </c>
      <c r="G769" s="306">
        <f t="shared" ca="1" si="330"/>
        <v>7.9440915564688392</v>
      </c>
      <c r="H769" s="307">
        <f t="shared" ca="1" si="331"/>
        <v>-107.65595293164958</v>
      </c>
      <c r="I769" s="304">
        <f t="shared" ca="1" si="332"/>
        <v>107.9486581309796</v>
      </c>
      <c r="J769" s="306">
        <f t="shared" ca="1" si="333"/>
        <v>677.21007955475034</v>
      </c>
      <c r="K769" s="307">
        <f t="shared" ca="1" si="334"/>
        <v>-8.9140197341319496</v>
      </c>
      <c r="L769" s="304">
        <f t="shared" ca="1" si="319"/>
        <v>677.26874399928704</v>
      </c>
      <c r="M769" s="306">
        <f t="shared" ca="1" si="335"/>
        <v>-1.497138351931294</v>
      </c>
      <c r="N769" s="304">
        <f t="shared" ca="1" si="336"/>
        <v>-85.779708912834863</v>
      </c>
      <c r="P769" s="310">
        <f t="shared" ca="1" si="337"/>
        <v>23</v>
      </c>
      <c r="Q769" s="304">
        <f t="shared" ca="1" si="338"/>
        <v>0</v>
      </c>
      <c r="R769" s="306">
        <f t="shared" ca="1" si="339"/>
        <v>0</v>
      </c>
      <c r="S769" s="307">
        <f t="shared" ca="1" si="340"/>
        <v>5.0810000000000022</v>
      </c>
      <c r="T769" s="304">
        <f t="shared" ca="1" si="320"/>
        <v>49.844610000000024</v>
      </c>
      <c r="U769" s="311">
        <f t="shared" ca="1" si="321"/>
        <v>0</v>
      </c>
      <c r="V769" s="306">
        <f t="shared" ca="1" si="322"/>
        <v>1.2260924543254021</v>
      </c>
      <c r="W769" s="304">
        <f t="shared" ca="1" si="323"/>
        <v>43.869345437004675</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1.1494288500212946</v>
      </c>
      <c r="AH769" s="304">
        <f t="shared" ca="1" si="347"/>
        <v>-8.6339706328961956</v>
      </c>
    </row>
    <row r="770" spans="1:34" x14ac:dyDescent="0.2">
      <c r="A770" s="347">
        <f t="shared" ca="1" si="325"/>
        <v>1E-4</v>
      </c>
      <c r="B770" s="304">
        <f t="shared" ca="1" si="326"/>
        <v>30.537100000000081</v>
      </c>
      <c r="D770" s="306">
        <f t="shared" ca="1" si="327"/>
        <v>-0.63538791771893544</v>
      </c>
      <c r="E770" s="307">
        <f t="shared" ca="1" si="328"/>
        <v>-1.1994129647098575</v>
      </c>
      <c r="F770" s="304">
        <f t="shared" ca="1" si="329"/>
        <v>1.3573169364217388</v>
      </c>
      <c r="G770" s="306">
        <f t="shared" ca="1" si="330"/>
        <v>7.9440280176770672</v>
      </c>
      <c r="H770" s="307">
        <f t="shared" ca="1" si="331"/>
        <v>-107.65607287294605</v>
      </c>
      <c r="I770" s="304">
        <f t="shared" ca="1" si="332"/>
        <v>107.94877307116886</v>
      </c>
      <c r="J770" s="306">
        <f t="shared" ca="1" si="333"/>
        <v>677.21007955475034</v>
      </c>
      <c r="K770" s="307">
        <f t="shared" ca="1" si="334"/>
        <v>-8.9247853354221789</v>
      </c>
      <c r="L770" s="304">
        <f t="shared" ca="1" si="319"/>
        <v>677.26888577863565</v>
      </c>
      <c r="M770" s="306">
        <f t="shared" ca="1" si="335"/>
        <v>-1.4971390207036137</v>
      </c>
      <c r="N770" s="304">
        <f t="shared" ca="1" si="336"/>
        <v>-85.779747230666246</v>
      </c>
      <c r="P770" s="310">
        <f t="shared" ca="1" si="337"/>
        <v>23</v>
      </c>
      <c r="Q770" s="304">
        <f t="shared" ca="1" si="338"/>
        <v>0</v>
      </c>
      <c r="R770" s="306">
        <f t="shared" ca="1" si="339"/>
        <v>0</v>
      </c>
      <c r="S770" s="307">
        <f t="shared" ca="1" si="340"/>
        <v>5.0810000000000022</v>
      </c>
      <c r="T770" s="304">
        <f t="shared" ca="1" si="320"/>
        <v>49.844610000000024</v>
      </c>
      <c r="U770" s="311">
        <f t="shared" ca="1" si="321"/>
        <v>0</v>
      </c>
      <c r="V770" s="306">
        <f t="shared" ca="1" si="322"/>
        <v>1.2260937742886258</v>
      </c>
      <c r="W770" s="304">
        <f t="shared" ca="1" si="323"/>
        <v>43.869486086457222</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1.1494016510296348</v>
      </c>
      <c r="AH770" s="304">
        <f t="shared" ca="1" si="347"/>
        <v>-8.6339983147027475</v>
      </c>
    </row>
    <row r="771" spans="1:34" x14ac:dyDescent="0.2">
      <c r="A771" s="347">
        <f t="shared" ca="1" si="325"/>
        <v>1E-4</v>
      </c>
      <c r="B771" s="304">
        <f t="shared" ca="1" si="326"/>
        <v>30.53720000000008</v>
      </c>
      <c r="D771" s="306">
        <f t="shared" ca="1" si="327"/>
        <v>-0.63538419629445875</v>
      </c>
      <c r="E771" s="307">
        <f t="shared" ca="1" si="328"/>
        <v>-1.1993849333884423</v>
      </c>
      <c r="F771" s="304">
        <f t="shared" ca="1" si="329"/>
        <v>1.3572904240949883</v>
      </c>
      <c r="G771" s="306">
        <f t="shared" ca="1" si="330"/>
        <v>7.9439644792574375</v>
      </c>
      <c r="H771" s="307">
        <f t="shared" ca="1" si="331"/>
        <v>-107.6561928114394</v>
      </c>
      <c r="I771" s="304">
        <f t="shared" ca="1" si="332"/>
        <v>107.94888800863824</v>
      </c>
      <c r="J771" s="306">
        <f t="shared" ca="1" si="333"/>
        <v>677.21007955475034</v>
      </c>
      <c r="K771" s="307">
        <f t="shared" ca="1" si="334"/>
        <v>-8.935550948706398</v>
      </c>
      <c r="L771" s="304">
        <f t="shared" ca="1" si="319"/>
        <v>677.26902772923859</v>
      </c>
      <c r="M771" s="306">
        <f t="shared" ca="1" si="335"/>
        <v>-1.4971396894691602</v>
      </c>
      <c r="N771" s="304">
        <f t="shared" ca="1" si="336"/>
        <v>-85.779785548109544</v>
      </c>
      <c r="P771" s="310">
        <f t="shared" ca="1" si="337"/>
        <v>23</v>
      </c>
      <c r="Q771" s="304">
        <f t="shared" ca="1" si="338"/>
        <v>0</v>
      </c>
      <c r="R771" s="306">
        <f t="shared" ca="1" si="339"/>
        <v>0</v>
      </c>
      <c r="S771" s="307">
        <f t="shared" ca="1" si="340"/>
        <v>5.0810000000000022</v>
      </c>
      <c r="T771" s="304">
        <f t="shared" ca="1" si="320"/>
        <v>49.844610000000024</v>
      </c>
      <c r="U771" s="311">
        <f t="shared" ca="1" si="321"/>
        <v>0</v>
      </c>
      <c r="V771" s="306">
        <f t="shared" ca="1" si="322"/>
        <v>1.2260950942547419</v>
      </c>
      <c r="W771" s="304">
        <f t="shared" ca="1" si="323"/>
        <v>43.869626734103193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1.1493744523842579</v>
      </c>
      <c r="AH771" s="304">
        <f t="shared" ca="1" si="347"/>
        <v>-8.6340259961537491</v>
      </c>
    </row>
    <row r="772" spans="1:34" x14ac:dyDescent="0.2">
      <c r="A772" s="347">
        <f t="shared" ca="1" si="325"/>
        <v>1E-4</v>
      </c>
      <c r="B772" s="304">
        <f t="shared" ca="1" si="326"/>
        <v>30.53730000000008</v>
      </c>
      <c r="D772" s="306">
        <f t="shared" ca="1" si="327"/>
        <v>-0.6353804748649301</v>
      </c>
      <c r="E772" s="307">
        <f t="shared" ca="1" si="328"/>
        <v>-1.199356902427045</v>
      </c>
      <c r="F772" s="304">
        <f t="shared" ca="1" si="329"/>
        <v>1.3572639121552523</v>
      </c>
      <c r="G772" s="306">
        <f t="shared" ca="1" si="330"/>
        <v>7.943900941209951</v>
      </c>
      <c r="H772" s="307">
        <f t="shared" ca="1" si="331"/>
        <v>-107.65631274712963</v>
      </c>
      <c r="I772" s="304">
        <f t="shared" ca="1" si="332"/>
        <v>107.94900294338778</v>
      </c>
      <c r="J772" s="306">
        <f t="shared" ca="1" si="333"/>
        <v>677.21007955475034</v>
      </c>
      <c r="K772" s="307">
        <f t="shared" ca="1" si="334"/>
        <v>-8.9463165739843262</v>
      </c>
      <c r="L772" s="304">
        <f t="shared" ref="L772:L835" ca="1" si="348">SQRT(pos_x^2+pos_z^2)</f>
        <v>677.26916985109631</v>
      </c>
      <c r="M772" s="306">
        <f t="shared" ca="1" si="335"/>
        <v>-1.4971403582279337</v>
      </c>
      <c r="N772" s="304">
        <f t="shared" ca="1" si="336"/>
        <v>-85.779823865164772</v>
      </c>
      <c r="P772" s="310">
        <f t="shared" ca="1" si="337"/>
        <v>23</v>
      </c>
      <c r="Q772" s="304">
        <f t="shared" ca="1" si="338"/>
        <v>0</v>
      </c>
      <c r="R772" s="306">
        <f t="shared" ca="1" si="339"/>
        <v>0</v>
      </c>
      <c r="S772" s="307">
        <f t="shared" ca="1" si="340"/>
        <v>5.0810000000000022</v>
      </c>
      <c r="T772" s="304">
        <f t="shared" ref="T772:T835" ca="1" si="349">m*g</f>
        <v>49.844610000000024</v>
      </c>
      <c r="U772" s="311">
        <f t="shared" ref="U772:U835" ca="1" si="350">IF(pos_xz&lt;L_rampe,Poids*COS(Beta),0)</f>
        <v>0</v>
      </c>
      <c r="V772" s="306">
        <f t="shared" ref="V772:V835" ca="1" si="351">Rho_moyen*(20000-Alt_rampe-pos_z)/(20000+Alt_rampe+pos_z)</f>
        <v>1.22609641422375</v>
      </c>
      <c r="W772" s="304">
        <f t="shared" ref="W772:W835" ca="1" si="352">1/2*Rho*Sref*Cx*vit_xz^2</f>
        <v>43.869767379942608</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1.1493472540851695</v>
      </c>
      <c r="AH772" s="304">
        <f t="shared" ca="1" si="347"/>
        <v>-8.6340536772491969</v>
      </c>
    </row>
    <row r="773" spans="1:34" x14ac:dyDescent="0.2">
      <c r="A773" s="347">
        <f t="shared" ref="A773:A836" ca="1" si="354">IF(B772+0.01&lt;=T_ini+ROUNDUP(Temps_fin_propu,0), 0.01, IF(K772&gt;0, 0.1, 0.0001))</f>
        <v>1E-4</v>
      </c>
      <c r="B773" s="304">
        <f t="shared" ref="B773:B836" ca="1" si="355">B772+pas</f>
        <v>30.53740000000008</v>
      </c>
      <c r="D773" s="306">
        <f t="shared" ref="D773:D836" ca="1" si="356">IF(AND(L772&lt;L_rampe,Poussee&lt;Poids*SIN(M772)),0,(-W772+Poussee)/m*COS(M772)-U772/m*SIN(M772))</f>
        <v>-0.63537675343034883</v>
      </c>
      <c r="E773" s="307">
        <f t="shared" ref="E773:E836" ca="1" si="357">IF(AND(L772&lt;L_rampe,Poussee&lt;Poids*SIN(M772)),0,(-W772+Poussee)/m*SIN(M772)+U772/m*COS(M772)-Poids/m)</f>
        <v>-1.1993288718256636</v>
      </c>
      <c r="F773" s="304">
        <f t="shared" ref="F773:F836" ca="1" si="358">SQRT(acc_x^2+acc_z^2)</f>
        <v>1.357237400602529</v>
      </c>
      <c r="G773" s="306">
        <f t="shared" ref="G773:G836" ca="1" si="359">G772+acc_x*pas</f>
        <v>7.9438374035346078</v>
      </c>
      <c r="H773" s="307">
        <f t="shared" ref="H773:H836" ca="1" si="360">H772+acc_z*pas</f>
        <v>-107.65643268001682</v>
      </c>
      <c r="I773" s="304">
        <f t="shared" ref="I773:I836" ca="1" si="361">SQRT(vit_x^2+vit_z^2)</f>
        <v>107.94911787541754</v>
      </c>
      <c r="J773" s="306">
        <f t="shared" ref="J773:J836" ca="1" si="362">J772+0.5*(vit_x+G772)*pas*(K772&gt;=0)</f>
        <v>677.21007955475034</v>
      </c>
      <c r="K773" s="307">
        <f t="shared" ref="K773:K836" ca="1" si="363">K772+0.5*(vit_z+H772)*pas</f>
        <v>-8.9570822112556829</v>
      </c>
      <c r="L773" s="304">
        <f t="shared" ca="1" si="348"/>
        <v>677.26931214420938</v>
      </c>
      <c r="M773" s="306">
        <f t="shared" ref="M773:M836" ca="1" si="364">IF(AND(L772&gt;L_rampe,G773&gt;0),ATAN2(G773,H773),$M$4)</f>
        <v>-1.4971410269799341</v>
      </c>
      <c r="N773" s="304">
        <f t="shared" ref="N773:N836" ca="1" si="365">DEGREES(Beta)</f>
        <v>-85.779862181831945</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5.0810000000000022</v>
      </c>
      <c r="T773" s="304">
        <f t="shared" ca="1" si="349"/>
        <v>49.844610000000024</v>
      </c>
      <c r="U773" s="311">
        <f t="shared" ca="1" si="350"/>
        <v>0</v>
      </c>
      <c r="V773" s="306">
        <f t="shared" ca="1" si="351"/>
        <v>1.2260977341956505</v>
      </c>
      <c r="W773" s="304">
        <f t="shared" ca="1" si="352"/>
        <v>43.869908023975491</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1.1493200561323658</v>
      </c>
      <c r="AH773" s="304">
        <f t="shared" ref="AH773:AH836" ca="1" si="376">IF(AND(L772&lt;L_rampe,Poussee&lt;Poids*SIN(M772)), g*SIN(M772), (-W772+Poussee)/m)</f>
        <v>-8.6340813579890945</v>
      </c>
    </row>
    <row r="774" spans="1:34" x14ac:dyDescent="0.2">
      <c r="A774" s="347">
        <f t="shared" ca="1" si="354"/>
        <v>1E-4</v>
      </c>
      <c r="B774" s="304">
        <f t="shared" ca="1" si="355"/>
        <v>30.53750000000008</v>
      </c>
      <c r="D774" s="306">
        <f t="shared" ca="1" si="356"/>
        <v>-0.6353730319907166</v>
      </c>
      <c r="E774" s="307">
        <f t="shared" ca="1" si="357"/>
        <v>-1.1993008415842947</v>
      </c>
      <c r="F774" s="304">
        <f t="shared" ca="1" si="358"/>
        <v>1.3572108894368162</v>
      </c>
      <c r="G774" s="306">
        <f t="shared" ca="1" si="359"/>
        <v>7.9437738662314086</v>
      </c>
      <c r="H774" s="307">
        <f t="shared" ca="1" si="360"/>
        <v>-107.65655261010097</v>
      </c>
      <c r="I774" s="304">
        <f t="shared" ca="1" si="361"/>
        <v>107.94923280472752</v>
      </c>
      <c r="J774" s="306">
        <f t="shared" ca="1" si="362"/>
        <v>677.21007955475034</v>
      </c>
      <c r="K774" s="307">
        <f t="shared" ca="1" si="363"/>
        <v>-8.9678478605201892</v>
      </c>
      <c r="L774" s="304">
        <f t="shared" ca="1" si="348"/>
        <v>677.26945460857803</v>
      </c>
      <c r="M774" s="306">
        <f t="shared" ca="1" si="364"/>
        <v>-1.4971416957251618</v>
      </c>
      <c r="N774" s="304">
        <f t="shared" ca="1" si="365"/>
        <v>-85.779900498111047</v>
      </c>
      <c r="P774" s="310">
        <f t="shared" ca="1" si="366"/>
        <v>23</v>
      </c>
      <c r="Q774" s="304">
        <f t="shared" ca="1" si="367"/>
        <v>0</v>
      </c>
      <c r="R774" s="306">
        <f t="shared" ca="1" si="368"/>
        <v>0</v>
      </c>
      <c r="S774" s="307">
        <f t="shared" ca="1" si="369"/>
        <v>5.0810000000000022</v>
      </c>
      <c r="T774" s="304">
        <f t="shared" ca="1" si="349"/>
        <v>49.844610000000024</v>
      </c>
      <c r="U774" s="311">
        <f t="shared" ca="1" si="350"/>
        <v>0</v>
      </c>
      <c r="V774" s="306">
        <f t="shared" ca="1" si="351"/>
        <v>1.2260990541704433</v>
      </c>
      <c r="W774" s="304">
        <f t="shared" ca="1" si="352"/>
        <v>43.870048666201846</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1.1492928585258451</v>
      </c>
      <c r="AH774" s="304">
        <f t="shared" ca="1" si="376"/>
        <v>-8.6341090383734453</v>
      </c>
    </row>
    <row r="775" spans="1:34" x14ac:dyDescent="0.2">
      <c r="A775" s="347">
        <f t="shared" ca="1" si="354"/>
        <v>1E-4</v>
      </c>
      <c r="B775" s="304">
        <f t="shared" ca="1" si="355"/>
        <v>30.537600000000079</v>
      </c>
      <c r="D775" s="306">
        <f t="shared" ca="1" si="356"/>
        <v>-0.63536931054603274</v>
      </c>
      <c r="E775" s="307">
        <f t="shared" ca="1" si="357"/>
        <v>-1.1992728117029383</v>
      </c>
      <c r="F775" s="304">
        <f t="shared" ca="1" si="358"/>
        <v>1.3571843786581146</v>
      </c>
      <c r="G775" s="306">
        <f t="shared" ca="1" si="359"/>
        <v>7.9437103293003544</v>
      </c>
      <c r="H775" s="307">
        <f t="shared" ca="1" si="360"/>
        <v>-107.65667253738215</v>
      </c>
      <c r="I775" s="304">
        <f t="shared" ca="1" si="361"/>
        <v>107.94934773131779</v>
      </c>
      <c r="J775" s="306">
        <f t="shared" ca="1" si="362"/>
        <v>677.21007955475034</v>
      </c>
      <c r="K775" s="307">
        <f t="shared" ca="1" si="363"/>
        <v>-8.9786135217775627</v>
      </c>
      <c r="L775" s="304">
        <f t="shared" ca="1" si="348"/>
        <v>677.26959724420283</v>
      </c>
      <c r="M775" s="306">
        <f t="shared" ca="1" si="364"/>
        <v>-1.4971423644636168</v>
      </c>
      <c r="N775" s="304">
        <f t="shared" ca="1" si="365"/>
        <v>-85.779938814002122</v>
      </c>
      <c r="P775" s="310">
        <f t="shared" ca="1" si="366"/>
        <v>23</v>
      </c>
      <c r="Q775" s="304">
        <f t="shared" ca="1" si="367"/>
        <v>0</v>
      </c>
      <c r="R775" s="306">
        <f t="shared" ca="1" si="368"/>
        <v>0</v>
      </c>
      <c r="S775" s="307">
        <f t="shared" ca="1" si="369"/>
        <v>5.0810000000000022</v>
      </c>
      <c r="T775" s="304">
        <f t="shared" ca="1" si="349"/>
        <v>49.844610000000024</v>
      </c>
      <c r="U775" s="311">
        <f t="shared" ca="1" si="350"/>
        <v>0</v>
      </c>
      <c r="V775" s="306">
        <f t="shared" ca="1" si="351"/>
        <v>1.226100374148128</v>
      </c>
      <c r="W775" s="304">
        <f t="shared" ca="1" si="352"/>
        <v>43.870189306621711</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1.1492656612656056</v>
      </c>
      <c r="AH775" s="304">
        <f t="shared" ca="1" si="376"/>
        <v>-8.6341367184022495</v>
      </c>
    </row>
    <row r="776" spans="1:34" x14ac:dyDescent="0.2">
      <c r="A776" s="347">
        <f t="shared" ca="1" si="354"/>
        <v>1E-4</v>
      </c>
      <c r="B776" s="304">
        <f t="shared" ca="1" si="355"/>
        <v>30.537700000000079</v>
      </c>
      <c r="D776" s="306">
        <f t="shared" ca="1" si="356"/>
        <v>-0.63536558909629715</v>
      </c>
      <c r="E776" s="307">
        <f t="shared" ca="1" si="357"/>
        <v>-1.1992447821815855</v>
      </c>
      <c r="F776" s="304">
        <f t="shared" ca="1" si="358"/>
        <v>1.3571578682664163</v>
      </c>
      <c r="G776" s="306">
        <f t="shared" ca="1" si="359"/>
        <v>7.9436467927414451</v>
      </c>
      <c r="H776" s="307">
        <f t="shared" ca="1" si="360"/>
        <v>-107.65679246186036</v>
      </c>
      <c r="I776" s="304">
        <f t="shared" ca="1" si="361"/>
        <v>107.94946265518836</v>
      </c>
      <c r="J776" s="306">
        <f t="shared" ca="1" si="362"/>
        <v>677.21007955475034</v>
      </c>
      <c r="K776" s="307">
        <f t="shared" ca="1" si="363"/>
        <v>-8.9893791950275244</v>
      </c>
      <c r="L776" s="304">
        <f t="shared" ca="1" si="348"/>
        <v>677.26974005108423</v>
      </c>
      <c r="M776" s="306">
        <f t="shared" ca="1" si="364"/>
        <v>-1.4971430331952988</v>
      </c>
      <c r="N776" s="304">
        <f t="shared" ca="1" si="365"/>
        <v>-85.779977129505127</v>
      </c>
      <c r="P776" s="310">
        <f t="shared" ca="1" si="366"/>
        <v>23</v>
      </c>
      <c r="Q776" s="304">
        <f t="shared" ca="1" si="367"/>
        <v>0</v>
      </c>
      <c r="R776" s="306">
        <f t="shared" ca="1" si="368"/>
        <v>0</v>
      </c>
      <c r="S776" s="307">
        <f t="shared" ca="1" si="369"/>
        <v>5.0810000000000022</v>
      </c>
      <c r="T776" s="304">
        <f t="shared" ca="1" si="349"/>
        <v>49.844610000000024</v>
      </c>
      <c r="U776" s="311">
        <f t="shared" ca="1" si="350"/>
        <v>0</v>
      </c>
      <c r="V776" s="306">
        <f t="shared" ca="1" si="351"/>
        <v>1.2261016941287048</v>
      </c>
      <c r="W776" s="304">
        <f t="shared" ca="1" si="352"/>
        <v>43.870329945235078</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1.149238464351642</v>
      </c>
      <c r="AH776" s="304">
        <f t="shared" ca="1" si="376"/>
        <v>-8.6341643980755158</v>
      </c>
    </row>
    <row r="777" spans="1:34" x14ac:dyDescent="0.2">
      <c r="A777" s="347">
        <f t="shared" ca="1" si="354"/>
        <v>1E-4</v>
      </c>
      <c r="B777" s="304">
        <f t="shared" ca="1" si="355"/>
        <v>30.537800000000079</v>
      </c>
      <c r="D777" s="306">
        <f t="shared" ca="1" si="356"/>
        <v>-0.63536186764151492</v>
      </c>
      <c r="E777" s="307">
        <f t="shared" ca="1" si="357"/>
        <v>-1.1992167530202416</v>
      </c>
      <c r="F777" s="304">
        <f t="shared" ca="1" si="358"/>
        <v>1.3571313582617288</v>
      </c>
      <c r="G777" s="306">
        <f t="shared" ca="1" si="359"/>
        <v>7.9435832565546809</v>
      </c>
      <c r="H777" s="307">
        <f t="shared" ca="1" si="360"/>
        <v>-107.65691238353567</v>
      </c>
      <c r="I777" s="304">
        <f t="shared" ca="1" si="361"/>
        <v>107.94957757633928</v>
      </c>
      <c r="J777" s="306">
        <f t="shared" ca="1" si="362"/>
        <v>677.21007955475034</v>
      </c>
      <c r="K777" s="307">
        <f t="shared" ca="1" si="363"/>
        <v>-9.0001448802697936</v>
      </c>
      <c r="L777" s="304">
        <f t="shared" ca="1" si="348"/>
        <v>677.2698830292228</v>
      </c>
      <c r="M777" s="306">
        <f t="shared" ca="1" si="364"/>
        <v>-1.4971437019202085</v>
      </c>
      <c r="N777" s="304">
        <f t="shared" ca="1" si="365"/>
        <v>-85.780015444620105</v>
      </c>
      <c r="P777" s="310">
        <f t="shared" ca="1" si="366"/>
        <v>23</v>
      </c>
      <c r="Q777" s="304">
        <f t="shared" ca="1" si="367"/>
        <v>0</v>
      </c>
      <c r="R777" s="306">
        <f t="shared" ca="1" si="368"/>
        <v>0</v>
      </c>
      <c r="S777" s="307">
        <f t="shared" ca="1" si="369"/>
        <v>5.0810000000000022</v>
      </c>
      <c r="T777" s="304">
        <f t="shared" ca="1" si="349"/>
        <v>49.844610000000024</v>
      </c>
      <c r="U777" s="311">
        <f t="shared" ca="1" si="350"/>
        <v>0</v>
      </c>
      <c r="V777" s="306">
        <f t="shared" ca="1" si="351"/>
        <v>1.2261030141121738</v>
      </c>
      <c r="W777" s="304">
        <f t="shared" ca="1" si="352"/>
        <v>43.870470582041982</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1.1492112677839508</v>
      </c>
      <c r="AH777" s="304">
        <f t="shared" ca="1" si="376"/>
        <v>-8.6341920773932408</v>
      </c>
    </row>
    <row r="778" spans="1:34" x14ac:dyDescent="0.2">
      <c r="A778" s="347">
        <f t="shared" ca="1" si="354"/>
        <v>1E-4</v>
      </c>
      <c r="B778" s="304">
        <f t="shared" ca="1" si="355"/>
        <v>30.537900000000079</v>
      </c>
      <c r="D778" s="306">
        <f t="shared" ca="1" si="356"/>
        <v>-0.63535814618168218</v>
      </c>
      <c r="E778" s="307">
        <f t="shared" ca="1" si="357"/>
        <v>-1.1991887242188923</v>
      </c>
      <c r="F778" s="304">
        <f t="shared" ca="1" si="358"/>
        <v>1.3571048486440385</v>
      </c>
      <c r="G778" s="306">
        <f t="shared" ca="1" si="359"/>
        <v>7.9435197207400625</v>
      </c>
      <c r="H778" s="307">
        <f t="shared" ca="1" si="360"/>
        <v>-107.6570323024081</v>
      </c>
      <c r="I778" s="304">
        <f t="shared" ca="1" si="361"/>
        <v>107.94969249477057</v>
      </c>
      <c r="J778" s="306">
        <f t="shared" ca="1" si="362"/>
        <v>677.21007955475034</v>
      </c>
      <c r="K778" s="307">
        <f t="shared" ca="1" si="363"/>
        <v>-9.0109105775040916</v>
      </c>
      <c r="L778" s="304">
        <f t="shared" ca="1" si="348"/>
        <v>677.27002617861888</v>
      </c>
      <c r="M778" s="306">
        <f t="shared" ca="1" si="364"/>
        <v>-1.4971443706383456</v>
      </c>
      <c r="N778" s="304">
        <f t="shared" ca="1" si="365"/>
        <v>-85.780053759347055</v>
      </c>
      <c r="P778" s="310">
        <f t="shared" ca="1" si="366"/>
        <v>23</v>
      </c>
      <c r="Q778" s="304">
        <f t="shared" ca="1" si="367"/>
        <v>0</v>
      </c>
      <c r="R778" s="306">
        <f t="shared" ca="1" si="368"/>
        <v>0</v>
      </c>
      <c r="S778" s="307">
        <f t="shared" ca="1" si="369"/>
        <v>5.0810000000000022</v>
      </c>
      <c r="T778" s="304">
        <f t="shared" ca="1" si="349"/>
        <v>49.844610000000024</v>
      </c>
      <c r="U778" s="311">
        <f t="shared" ca="1" si="350"/>
        <v>0</v>
      </c>
      <c r="V778" s="306">
        <f t="shared" ca="1" si="351"/>
        <v>1.2261043340985347</v>
      </c>
      <c r="W778" s="304">
        <f t="shared" ca="1" si="352"/>
        <v>43.870611217042395</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1.1491840715625301</v>
      </c>
      <c r="AH778" s="304">
        <f t="shared" ca="1" si="376"/>
        <v>-8.634219756355435</v>
      </c>
    </row>
    <row r="779" spans="1:34" x14ac:dyDescent="0.2">
      <c r="A779" s="347">
        <f t="shared" ca="1" si="354"/>
        <v>1E-4</v>
      </c>
      <c r="B779" s="304">
        <f t="shared" ca="1" si="355"/>
        <v>30.538000000000078</v>
      </c>
      <c r="D779" s="306">
        <f t="shared" ca="1" si="356"/>
        <v>-0.63535442471680181</v>
      </c>
      <c r="E779" s="307">
        <f t="shared" ca="1" si="357"/>
        <v>-1.1991606957775485</v>
      </c>
      <c r="F779" s="304">
        <f t="shared" ca="1" si="358"/>
        <v>1.3570783394133563</v>
      </c>
      <c r="G779" s="306">
        <f t="shared" ca="1" si="359"/>
        <v>7.9434561852975909</v>
      </c>
      <c r="H779" s="307">
        <f t="shared" ca="1" si="360"/>
        <v>-107.65715221847768</v>
      </c>
      <c r="I779" s="304">
        <f t="shared" ca="1" si="361"/>
        <v>107.94980741048228</v>
      </c>
      <c r="J779" s="306">
        <f t="shared" ca="1" si="362"/>
        <v>677.21007955475034</v>
      </c>
      <c r="K779" s="307">
        <f t="shared" ca="1" si="363"/>
        <v>-9.0216762867301359</v>
      </c>
      <c r="L779" s="304">
        <f t="shared" ca="1" si="348"/>
        <v>677.27016949927292</v>
      </c>
      <c r="M779" s="306">
        <f t="shared" ca="1" si="364"/>
        <v>-1.4971450393497101</v>
      </c>
      <c r="N779" s="304">
        <f t="shared" ca="1" si="365"/>
        <v>-85.78009207368595</v>
      </c>
      <c r="P779" s="310">
        <f t="shared" ca="1" si="366"/>
        <v>23</v>
      </c>
      <c r="Q779" s="304">
        <f t="shared" ca="1" si="367"/>
        <v>0</v>
      </c>
      <c r="R779" s="306">
        <f t="shared" ca="1" si="368"/>
        <v>0</v>
      </c>
      <c r="S779" s="307">
        <f t="shared" ca="1" si="369"/>
        <v>5.0810000000000022</v>
      </c>
      <c r="T779" s="304">
        <f t="shared" ca="1" si="349"/>
        <v>49.844610000000024</v>
      </c>
      <c r="U779" s="311">
        <f t="shared" ca="1" si="350"/>
        <v>0</v>
      </c>
      <c r="V779" s="306">
        <f t="shared" ca="1" si="351"/>
        <v>1.2261056540877879</v>
      </c>
      <c r="W779" s="304">
        <f t="shared" ca="1" si="352"/>
        <v>43.870751850236388</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1.1491568756873836</v>
      </c>
      <c r="AH779" s="304">
        <f t="shared" ca="1" si="376"/>
        <v>-8.6342474349620897</v>
      </c>
    </row>
    <row r="780" spans="1:34" x14ac:dyDescent="0.2">
      <c r="A780" s="347">
        <f t="shared" ca="1" si="354"/>
        <v>1E-4</v>
      </c>
      <c r="B780" s="304">
        <f t="shared" ca="1" si="355"/>
        <v>30.538100000000078</v>
      </c>
      <c r="D780" s="306">
        <f t="shared" ca="1" si="356"/>
        <v>-0.6353507032468757</v>
      </c>
      <c r="E780" s="307">
        <f t="shared" ca="1" si="357"/>
        <v>-1.1991326676961958</v>
      </c>
      <c r="F780" s="304">
        <f t="shared" ca="1" si="358"/>
        <v>1.3570518305696708</v>
      </c>
      <c r="G780" s="306">
        <f t="shared" ca="1" si="359"/>
        <v>7.943392650227266</v>
      </c>
      <c r="H780" s="307">
        <f t="shared" ca="1" si="360"/>
        <v>-107.65727213174445</v>
      </c>
      <c r="I780" s="304">
        <f t="shared" ca="1" si="361"/>
        <v>107.94992232347444</v>
      </c>
      <c r="J780" s="306">
        <f t="shared" ca="1" si="362"/>
        <v>677.21007955475034</v>
      </c>
      <c r="K780" s="307">
        <f t="shared" ca="1" si="363"/>
        <v>-9.0324420079476475</v>
      </c>
      <c r="L780" s="304">
        <f t="shared" ca="1" si="348"/>
        <v>677.27031299118539</v>
      </c>
      <c r="M780" s="306">
        <f t="shared" ca="1" si="364"/>
        <v>-1.4971457080543025</v>
      </c>
      <c r="N780" s="304">
        <f t="shared" ca="1" si="365"/>
        <v>-85.780130387636831</v>
      </c>
      <c r="P780" s="310">
        <f t="shared" ca="1" si="366"/>
        <v>23</v>
      </c>
      <c r="Q780" s="304">
        <f t="shared" ca="1" si="367"/>
        <v>0</v>
      </c>
      <c r="R780" s="306">
        <f t="shared" ca="1" si="368"/>
        <v>0</v>
      </c>
      <c r="S780" s="307">
        <f t="shared" ca="1" si="369"/>
        <v>5.0810000000000022</v>
      </c>
      <c r="T780" s="304">
        <f t="shared" ca="1" si="349"/>
        <v>49.844610000000024</v>
      </c>
      <c r="U780" s="311">
        <f t="shared" ca="1" si="350"/>
        <v>0</v>
      </c>
      <c r="V780" s="306">
        <f t="shared" ca="1" si="351"/>
        <v>1.2261069740799329</v>
      </c>
      <c r="W780" s="304">
        <f t="shared" ca="1" si="352"/>
        <v>43.870892481623926</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1.1491296801584969</v>
      </c>
      <c r="AH780" s="304">
        <f t="shared" ca="1" si="376"/>
        <v>-8.6342751132132189</v>
      </c>
    </row>
    <row r="781" spans="1:34" x14ac:dyDescent="0.2">
      <c r="A781" s="347">
        <f t="shared" ca="1" si="354"/>
        <v>1E-4</v>
      </c>
      <c r="B781" s="304">
        <f t="shared" ca="1" si="355"/>
        <v>30.538200000000078</v>
      </c>
      <c r="D781" s="306">
        <f t="shared" ca="1" si="356"/>
        <v>-0.63534698177190119</v>
      </c>
      <c r="E781" s="307">
        <f t="shared" ca="1" si="357"/>
        <v>-1.1991046399748377</v>
      </c>
      <c r="F781" s="304">
        <f t="shared" ca="1" si="358"/>
        <v>1.3570253221129847</v>
      </c>
      <c r="G781" s="306">
        <f t="shared" ca="1" si="359"/>
        <v>7.9433291155290888</v>
      </c>
      <c r="H781" s="307">
        <f t="shared" ca="1" si="360"/>
        <v>-107.65739204220844</v>
      </c>
      <c r="I781" s="304">
        <f t="shared" ca="1" si="361"/>
        <v>107.95003723374707</v>
      </c>
      <c r="J781" s="306">
        <f t="shared" ca="1" si="362"/>
        <v>677.21007955475034</v>
      </c>
      <c r="K781" s="307">
        <f t="shared" ca="1" si="363"/>
        <v>-9.0432077411563458</v>
      </c>
      <c r="L781" s="304">
        <f t="shared" ca="1" si="348"/>
        <v>677.27045665435685</v>
      </c>
      <c r="M781" s="306">
        <f t="shared" ca="1" si="364"/>
        <v>-1.4971463767521227</v>
      </c>
      <c r="N781" s="304">
        <f t="shared" ca="1" si="365"/>
        <v>-85.780168701199699</v>
      </c>
      <c r="P781" s="310">
        <f t="shared" ca="1" si="366"/>
        <v>23</v>
      </c>
      <c r="Q781" s="304">
        <f t="shared" ca="1" si="367"/>
        <v>0</v>
      </c>
      <c r="R781" s="306">
        <f t="shared" ca="1" si="368"/>
        <v>0</v>
      </c>
      <c r="S781" s="307">
        <f t="shared" ca="1" si="369"/>
        <v>5.0810000000000022</v>
      </c>
      <c r="T781" s="304">
        <f t="shared" ca="1" si="349"/>
        <v>49.844610000000024</v>
      </c>
      <c r="U781" s="311">
        <f t="shared" ca="1" si="350"/>
        <v>0</v>
      </c>
      <c r="V781" s="306">
        <f t="shared" ca="1" si="351"/>
        <v>1.2261082940749697</v>
      </c>
      <c r="W781" s="304">
        <f t="shared" ca="1" si="352"/>
        <v>43.871033111205037</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1.1491024849758791</v>
      </c>
      <c r="AH781" s="304">
        <f t="shared" ca="1" si="376"/>
        <v>-8.6343027911088193</v>
      </c>
    </row>
    <row r="782" spans="1:34" x14ac:dyDescent="0.2">
      <c r="A782" s="347">
        <f t="shared" ca="1" si="354"/>
        <v>1E-4</v>
      </c>
      <c r="B782" s="304">
        <f t="shared" ca="1" si="355"/>
        <v>30.538300000000078</v>
      </c>
      <c r="D782" s="306">
        <f t="shared" ca="1" si="356"/>
        <v>-0.63534326029187971</v>
      </c>
      <c r="E782" s="307">
        <f t="shared" ca="1" si="357"/>
        <v>-1.1990766126134726</v>
      </c>
      <c r="F782" s="304">
        <f t="shared" ca="1" si="358"/>
        <v>1.3569988140432971</v>
      </c>
      <c r="G782" s="306">
        <f t="shared" ca="1" si="359"/>
        <v>7.9432655812030593</v>
      </c>
      <c r="H782" s="307">
        <f t="shared" ca="1" si="360"/>
        <v>-107.6575119498697</v>
      </c>
      <c r="I782" s="304">
        <f t="shared" ca="1" si="361"/>
        <v>107.95015214130021</v>
      </c>
      <c r="J782" s="306">
        <f t="shared" ca="1" si="362"/>
        <v>677.21007955475034</v>
      </c>
      <c r="K782" s="307">
        <f t="shared" ca="1" si="363"/>
        <v>-9.0539734863559502</v>
      </c>
      <c r="L782" s="304">
        <f t="shared" ca="1" si="348"/>
        <v>677.27060048878764</v>
      </c>
      <c r="M782" s="306">
        <f t="shared" ca="1" si="364"/>
        <v>-1.4971470454431708</v>
      </c>
      <c r="N782" s="304">
        <f t="shared" ca="1" si="365"/>
        <v>-85.780207014374554</v>
      </c>
      <c r="P782" s="310">
        <f t="shared" ca="1" si="366"/>
        <v>23</v>
      </c>
      <c r="Q782" s="304">
        <f t="shared" ca="1" si="367"/>
        <v>0</v>
      </c>
      <c r="R782" s="306">
        <f t="shared" ca="1" si="368"/>
        <v>0</v>
      </c>
      <c r="S782" s="307">
        <f t="shared" ca="1" si="369"/>
        <v>5.0810000000000022</v>
      </c>
      <c r="T782" s="304">
        <f t="shared" ca="1" si="349"/>
        <v>49.844610000000024</v>
      </c>
      <c r="U782" s="311">
        <f t="shared" ca="1" si="350"/>
        <v>0</v>
      </c>
      <c r="V782" s="306">
        <f t="shared" ca="1" si="351"/>
        <v>1.2261096140728984</v>
      </c>
      <c r="W782" s="304">
        <f t="shared" ca="1" si="352"/>
        <v>43.871173738979728</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1.1490752901395229</v>
      </c>
      <c r="AH782" s="304">
        <f t="shared" ca="1" si="376"/>
        <v>-8.6343304686488924</v>
      </c>
    </row>
    <row r="783" spans="1:34" x14ac:dyDescent="0.2">
      <c r="A783" s="347">
        <f t="shared" ca="1" si="354"/>
        <v>1E-4</v>
      </c>
      <c r="B783" s="304">
        <f t="shared" ca="1" si="355"/>
        <v>30.538400000000077</v>
      </c>
      <c r="D783" s="306">
        <f t="shared" ca="1" si="356"/>
        <v>-0.63533953880681271</v>
      </c>
      <c r="E783" s="307">
        <f t="shared" ca="1" si="357"/>
        <v>-1.1990485856120969</v>
      </c>
      <c r="F783" s="304">
        <f t="shared" ca="1" si="358"/>
        <v>1.3569723063606065</v>
      </c>
      <c r="G783" s="306">
        <f t="shared" ca="1" si="359"/>
        <v>7.9432020472491782</v>
      </c>
      <c r="H783" s="307">
        <f t="shared" ca="1" si="360"/>
        <v>-107.65763185472827</v>
      </c>
      <c r="I783" s="304">
        <f t="shared" ca="1" si="361"/>
        <v>107.95026704613392</v>
      </c>
      <c r="J783" s="306">
        <f t="shared" ca="1" si="362"/>
        <v>677.21007955475034</v>
      </c>
      <c r="K783" s="307">
        <f t="shared" ca="1" si="363"/>
        <v>-9.06473924354618</v>
      </c>
      <c r="L783" s="304">
        <f t="shared" ca="1" si="348"/>
        <v>677.27074449447821</v>
      </c>
      <c r="M783" s="306">
        <f t="shared" ca="1" si="364"/>
        <v>-1.4971477141274467</v>
      </c>
      <c r="N783" s="304">
        <f t="shared" ca="1" si="365"/>
        <v>-85.780245327161396</v>
      </c>
      <c r="P783" s="310">
        <f t="shared" ca="1" si="366"/>
        <v>23</v>
      </c>
      <c r="Q783" s="304">
        <f t="shared" ca="1" si="367"/>
        <v>0</v>
      </c>
      <c r="R783" s="306">
        <f t="shared" ca="1" si="368"/>
        <v>0</v>
      </c>
      <c r="S783" s="307">
        <f t="shared" ca="1" si="369"/>
        <v>5.0810000000000022</v>
      </c>
      <c r="T783" s="304">
        <f t="shared" ca="1" si="349"/>
        <v>49.844610000000024</v>
      </c>
      <c r="U783" s="311">
        <f t="shared" ca="1" si="350"/>
        <v>0</v>
      </c>
      <c r="V783" s="306">
        <f t="shared" ca="1" si="351"/>
        <v>1.2261109340737193</v>
      </c>
      <c r="W783" s="304">
        <f t="shared" ca="1" si="352"/>
        <v>43.871314364948049</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1.1490480956494284</v>
      </c>
      <c r="AH783" s="304">
        <f t="shared" ca="1" si="376"/>
        <v>-8.6343581458334402</v>
      </c>
    </row>
    <row r="784" spans="1:34" x14ac:dyDescent="0.2">
      <c r="A784" s="347">
        <f t="shared" ca="1" si="354"/>
        <v>1E-4</v>
      </c>
      <c r="B784" s="304">
        <f t="shared" ca="1" si="355"/>
        <v>30.538500000000077</v>
      </c>
      <c r="D784" s="306">
        <f t="shared" ca="1" si="356"/>
        <v>-0.6353358173167023</v>
      </c>
      <c r="E784" s="307">
        <f t="shared" ca="1" si="357"/>
        <v>-1.1990205589707035</v>
      </c>
      <c r="F784" s="304">
        <f t="shared" ca="1" si="358"/>
        <v>1.3569457990649074</v>
      </c>
      <c r="G784" s="306">
        <f t="shared" ca="1" si="359"/>
        <v>7.9431385136674466</v>
      </c>
      <c r="H784" s="307">
        <f t="shared" ca="1" si="360"/>
        <v>-107.65775175678417</v>
      </c>
      <c r="I784" s="304">
        <f t="shared" ca="1" si="361"/>
        <v>107.95038194824821</v>
      </c>
      <c r="J784" s="306">
        <f t="shared" ca="1" si="362"/>
        <v>677.21007955475034</v>
      </c>
      <c r="K784" s="307">
        <f t="shared" ca="1" si="363"/>
        <v>-9.0755050127267562</v>
      </c>
      <c r="L784" s="304">
        <f t="shared" ca="1" si="348"/>
        <v>677.27088867142902</v>
      </c>
      <c r="M784" s="306">
        <f t="shared" ca="1" si="364"/>
        <v>-1.4971483828049508</v>
      </c>
      <c r="N784" s="304">
        <f t="shared" ca="1" si="365"/>
        <v>-85.780283639560224</v>
      </c>
      <c r="P784" s="310">
        <f t="shared" ca="1" si="366"/>
        <v>23</v>
      </c>
      <c r="Q784" s="304">
        <f t="shared" ca="1" si="367"/>
        <v>0</v>
      </c>
      <c r="R784" s="306">
        <f t="shared" ca="1" si="368"/>
        <v>0</v>
      </c>
      <c r="S784" s="307">
        <f t="shared" ca="1" si="369"/>
        <v>5.0810000000000022</v>
      </c>
      <c r="T784" s="304">
        <f t="shared" ca="1" si="349"/>
        <v>49.844610000000024</v>
      </c>
      <c r="U784" s="311">
        <f t="shared" ca="1" si="350"/>
        <v>0</v>
      </c>
      <c r="V784" s="306">
        <f t="shared" ca="1" si="351"/>
        <v>1.2261122540774319</v>
      </c>
      <c r="W784" s="304">
        <f t="shared" ca="1" si="352"/>
        <v>43.871454989109978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1.1490209015055886</v>
      </c>
      <c r="AH784" s="304">
        <f t="shared" ca="1" si="376"/>
        <v>-8.6343858226624732</v>
      </c>
    </row>
    <row r="785" spans="1:34" x14ac:dyDescent="0.2">
      <c r="A785" s="347">
        <f t="shared" ca="1" si="354"/>
        <v>1E-4</v>
      </c>
      <c r="B785" s="304">
        <f t="shared" ca="1" si="355"/>
        <v>30.538600000000077</v>
      </c>
      <c r="D785" s="306">
        <f t="shared" ca="1" si="356"/>
        <v>-0.63533209582154748</v>
      </c>
      <c r="E785" s="307">
        <f t="shared" ca="1" si="357"/>
        <v>-1.1989925326892923</v>
      </c>
      <c r="F785" s="304">
        <f t="shared" ca="1" si="358"/>
        <v>1.3569192921562003</v>
      </c>
      <c r="G785" s="306">
        <f t="shared" ca="1" si="359"/>
        <v>7.9430749804578644</v>
      </c>
      <c r="H785" s="307">
        <f t="shared" ca="1" si="360"/>
        <v>-107.65787165603743</v>
      </c>
      <c r="I785" s="304">
        <f t="shared" ca="1" si="361"/>
        <v>107.95049684764309</v>
      </c>
      <c r="J785" s="306">
        <f t="shared" ca="1" si="362"/>
        <v>677.21007955475034</v>
      </c>
      <c r="K785" s="307">
        <f t="shared" ca="1" si="363"/>
        <v>-9.0862707938973966</v>
      </c>
      <c r="L785" s="304">
        <f t="shared" ca="1" si="348"/>
        <v>677.27103301964075</v>
      </c>
      <c r="M785" s="306">
        <f t="shared" ca="1" si="364"/>
        <v>-1.4971490514756829</v>
      </c>
      <c r="N785" s="304">
        <f t="shared" ca="1" si="365"/>
        <v>-85.780321951571068</v>
      </c>
      <c r="P785" s="310">
        <f t="shared" ca="1" si="366"/>
        <v>23</v>
      </c>
      <c r="Q785" s="304">
        <f t="shared" ca="1" si="367"/>
        <v>0</v>
      </c>
      <c r="R785" s="306">
        <f t="shared" ca="1" si="368"/>
        <v>0</v>
      </c>
      <c r="S785" s="307">
        <f t="shared" ca="1" si="369"/>
        <v>5.0810000000000022</v>
      </c>
      <c r="T785" s="304">
        <f t="shared" ca="1" si="349"/>
        <v>49.844610000000024</v>
      </c>
      <c r="U785" s="311">
        <f t="shared" ca="1" si="350"/>
        <v>0</v>
      </c>
      <c r="V785" s="306">
        <f t="shared" ca="1" si="351"/>
        <v>1.2261135740840363</v>
      </c>
      <c r="W785" s="304">
        <f t="shared" ca="1" si="352"/>
        <v>43.87159561146553</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1.1489937077080015</v>
      </c>
      <c r="AH785" s="304">
        <f t="shared" ca="1" si="376"/>
        <v>-8.634413499135988</v>
      </c>
    </row>
    <row r="786" spans="1:34" x14ac:dyDescent="0.2">
      <c r="A786" s="347">
        <f t="shared" ca="1" si="354"/>
        <v>1E-4</v>
      </c>
      <c r="B786" s="304">
        <f t="shared" ca="1" si="355"/>
        <v>30.538700000000077</v>
      </c>
      <c r="D786" s="306">
        <f t="shared" ca="1" si="356"/>
        <v>-0.63532837432134992</v>
      </c>
      <c r="E786" s="307">
        <f t="shared" ca="1" si="357"/>
        <v>-1.1989645067678616</v>
      </c>
      <c r="F786" s="304">
        <f t="shared" ca="1" si="358"/>
        <v>1.3568927856344843</v>
      </c>
      <c r="G786" s="306">
        <f t="shared" ca="1" si="359"/>
        <v>7.9430114476204325</v>
      </c>
      <c r="H786" s="307">
        <f t="shared" ca="1" si="360"/>
        <v>-107.6579915524881</v>
      </c>
      <c r="I786" s="304">
        <f t="shared" ca="1" si="361"/>
        <v>107.95061174431865</v>
      </c>
      <c r="J786" s="306">
        <f t="shared" ca="1" si="362"/>
        <v>677.21007955475034</v>
      </c>
      <c r="K786" s="307">
        <f t="shared" ca="1" si="363"/>
        <v>-9.097036587057822</v>
      </c>
      <c r="L786" s="304">
        <f t="shared" ca="1" si="348"/>
        <v>677.27117753911364</v>
      </c>
      <c r="M786" s="306">
        <f t="shared" ca="1" si="364"/>
        <v>-1.4971497201396433</v>
      </c>
      <c r="N786" s="304">
        <f t="shared" ca="1" si="365"/>
        <v>-85.780360263193913</v>
      </c>
      <c r="P786" s="310">
        <f t="shared" ca="1" si="366"/>
        <v>23</v>
      </c>
      <c r="Q786" s="304">
        <f t="shared" ca="1" si="367"/>
        <v>0</v>
      </c>
      <c r="R786" s="306">
        <f t="shared" ca="1" si="368"/>
        <v>0</v>
      </c>
      <c r="S786" s="307">
        <f t="shared" ca="1" si="369"/>
        <v>5.0810000000000022</v>
      </c>
      <c r="T786" s="304">
        <f t="shared" ca="1" si="349"/>
        <v>49.844610000000024</v>
      </c>
      <c r="U786" s="311">
        <f t="shared" ca="1" si="350"/>
        <v>0</v>
      </c>
      <c r="V786" s="306">
        <f t="shared" ca="1" si="351"/>
        <v>1.2261148940935325</v>
      </c>
      <c r="W786" s="304">
        <f t="shared" ca="1" si="352"/>
        <v>43.871736232014733</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1.1489665142566672</v>
      </c>
      <c r="AH786" s="304">
        <f t="shared" ca="1" si="376"/>
        <v>-8.634441175253988</v>
      </c>
    </row>
    <row r="787" spans="1:34" x14ac:dyDescent="0.2">
      <c r="A787" s="347">
        <f t="shared" ca="1" si="354"/>
        <v>1E-4</v>
      </c>
      <c r="B787" s="304">
        <f t="shared" ca="1" si="355"/>
        <v>30.538800000000077</v>
      </c>
      <c r="D787" s="306">
        <f t="shared" ca="1" si="356"/>
        <v>-0.63532465281610884</v>
      </c>
      <c r="E787" s="307">
        <f t="shared" ca="1" si="357"/>
        <v>-1.1989364812064096</v>
      </c>
      <c r="F787" s="304">
        <f t="shared" ca="1" si="358"/>
        <v>1.3568662794997584</v>
      </c>
      <c r="G787" s="306">
        <f t="shared" ca="1" si="359"/>
        <v>7.942947915155151</v>
      </c>
      <c r="H787" s="307">
        <f t="shared" ca="1" si="360"/>
        <v>-107.65811144613622</v>
      </c>
      <c r="I787" s="304">
        <f t="shared" ca="1" si="361"/>
        <v>107.95072663827489</v>
      </c>
      <c r="J787" s="306">
        <f t="shared" ca="1" si="362"/>
        <v>677.21007955475034</v>
      </c>
      <c r="K787" s="307">
        <f t="shared" ca="1" si="363"/>
        <v>-9.1078023922077538</v>
      </c>
      <c r="L787" s="304">
        <f t="shared" ca="1" si="348"/>
        <v>677.27132222984812</v>
      </c>
      <c r="M787" s="306">
        <f t="shared" ca="1" si="364"/>
        <v>-1.497150388796832</v>
      </c>
      <c r="N787" s="304">
        <f t="shared" ca="1" si="365"/>
        <v>-85.780398574428759</v>
      </c>
      <c r="P787" s="310">
        <f t="shared" ca="1" si="366"/>
        <v>23</v>
      </c>
      <c r="Q787" s="304">
        <f t="shared" ca="1" si="367"/>
        <v>0</v>
      </c>
      <c r="R787" s="306">
        <f t="shared" ca="1" si="368"/>
        <v>0</v>
      </c>
      <c r="S787" s="307">
        <f t="shared" ca="1" si="369"/>
        <v>5.0810000000000022</v>
      </c>
      <c r="T787" s="304">
        <f t="shared" ca="1" si="349"/>
        <v>49.844610000000024</v>
      </c>
      <c r="U787" s="311">
        <f t="shared" ca="1" si="350"/>
        <v>0</v>
      </c>
      <c r="V787" s="306">
        <f t="shared" ca="1" si="351"/>
        <v>1.226116214105921</v>
      </c>
      <c r="W787" s="304">
        <f t="shared" ca="1" si="352"/>
        <v>43.871876850757602</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1.1489393211515821</v>
      </c>
      <c r="AH787" s="304">
        <f t="shared" ca="1" si="376"/>
        <v>-8.6344688510164751</v>
      </c>
    </row>
    <row r="788" spans="1:34" x14ac:dyDescent="0.2">
      <c r="A788" s="347">
        <f t="shared" ca="1" si="354"/>
        <v>1E-4</v>
      </c>
      <c r="B788" s="304">
        <f t="shared" ca="1" si="355"/>
        <v>30.538900000000076</v>
      </c>
      <c r="D788" s="306">
        <f t="shared" ca="1" si="356"/>
        <v>-0.63532093130582634</v>
      </c>
      <c r="E788" s="307">
        <f t="shared" ca="1" si="357"/>
        <v>-1.1989084560049292</v>
      </c>
      <c r="F788" s="304">
        <f t="shared" ca="1" si="358"/>
        <v>1.3568397737520175</v>
      </c>
      <c r="G788" s="306">
        <f t="shared" ca="1" si="359"/>
        <v>7.9428843830620206</v>
      </c>
      <c r="H788" s="307">
        <f t="shared" ca="1" si="360"/>
        <v>-107.65823133698181</v>
      </c>
      <c r="I788" s="304">
        <f t="shared" ca="1" si="361"/>
        <v>107.95084152951186</v>
      </c>
      <c r="J788" s="306">
        <f t="shared" ca="1" si="362"/>
        <v>677.21007955475034</v>
      </c>
      <c r="K788" s="307">
        <f t="shared" ca="1" si="363"/>
        <v>-9.1185682093469094</v>
      </c>
      <c r="L788" s="304">
        <f t="shared" ca="1" si="348"/>
        <v>677.27146709184478</v>
      </c>
      <c r="M788" s="306">
        <f t="shared" ca="1" si="364"/>
        <v>-1.4971510574472491</v>
      </c>
      <c r="N788" s="304">
        <f t="shared" ca="1" si="365"/>
        <v>-85.780436885275634</v>
      </c>
      <c r="P788" s="310">
        <f t="shared" ca="1" si="366"/>
        <v>23</v>
      </c>
      <c r="Q788" s="304">
        <f t="shared" ca="1" si="367"/>
        <v>0</v>
      </c>
      <c r="R788" s="306">
        <f t="shared" ca="1" si="368"/>
        <v>0</v>
      </c>
      <c r="S788" s="307">
        <f t="shared" ca="1" si="369"/>
        <v>5.0810000000000022</v>
      </c>
      <c r="T788" s="304">
        <f t="shared" ca="1" si="349"/>
        <v>49.844610000000024</v>
      </c>
      <c r="U788" s="311">
        <f t="shared" ca="1" si="350"/>
        <v>0</v>
      </c>
      <c r="V788" s="306">
        <f t="shared" ca="1" si="351"/>
        <v>1.2261175341212003</v>
      </c>
      <c r="W788" s="304">
        <f t="shared" ca="1" si="352"/>
        <v>43.872017467694128</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1.1489121283927428</v>
      </c>
      <c r="AH788" s="304">
        <f t="shared" ca="1" si="376"/>
        <v>-8.6344965264234563</v>
      </c>
    </row>
    <row r="789" spans="1:34" x14ac:dyDescent="0.2">
      <c r="A789" s="347">
        <f t="shared" ca="1" si="354"/>
        <v>1E-4</v>
      </c>
      <c r="B789" s="304">
        <f t="shared" ca="1" si="355"/>
        <v>30.539000000000076</v>
      </c>
      <c r="D789" s="306">
        <f t="shared" ca="1" si="356"/>
        <v>-0.63531720979050332</v>
      </c>
      <c r="E789" s="307">
        <f t="shared" ca="1" si="357"/>
        <v>-1.1988804311634222</v>
      </c>
      <c r="F789" s="304">
        <f t="shared" ca="1" si="358"/>
        <v>1.3568132683912637</v>
      </c>
      <c r="G789" s="306">
        <f t="shared" ca="1" si="359"/>
        <v>7.9428208513410414</v>
      </c>
      <c r="H789" s="307">
        <f t="shared" ca="1" si="360"/>
        <v>-107.65835122502493</v>
      </c>
      <c r="I789" s="304">
        <f t="shared" ca="1" si="361"/>
        <v>107.95095641802959</v>
      </c>
      <c r="J789" s="306">
        <f t="shared" ca="1" si="362"/>
        <v>677.21007955475034</v>
      </c>
      <c r="K789" s="307">
        <f t="shared" ca="1" si="363"/>
        <v>-9.1293340384750099</v>
      </c>
      <c r="L789" s="304">
        <f t="shared" ca="1" si="348"/>
        <v>677.27161212510396</v>
      </c>
      <c r="M789" s="306">
        <f t="shared" ca="1" si="364"/>
        <v>-1.4971517260908946</v>
      </c>
      <c r="N789" s="304">
        <f t="shared" ca="1" si="365"/>
        <v>-85.780475195734525</v>
      </c>
      <c r="P789" s="310">
        <f t="shared" ca="1" si="366"/>
        <v>23</v>
      </c>
      <c r="Q789" s="304">
        <f t="shared" ca="1" si="367"/>
        <v>0</v>
      </c>
      <c r="R789" s="306">
        <f t="shared" ca="1" si="368"/>
        <v>0</v>
      </c>
      <c r="S789" s="307">
        <f t="shared" ca="1" si="369"/>
        <v>5.0810000000000022</v>
      </c>
      <c r="T789" s="304">
        <f t="shared" ca="1" si="349"/>
        <v>49.844610000000024</v>
      </c>
      <c r="U789" s="311">
        <f t="shared" ca="1" si="350"/>
        <v>0</v>
      </c>
      <c r="V789" s="306">
        <f t="shared" ca="1" si="351"/>
        <v>1.2261188541393724</v>
      </c>
      <c r="W789" s="304">
        <f t="shared" ca="1" si="352"/>
        <v>43.872158082824384</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1.148884935980151</v>
      </c>
      <c r="AH789" s="304">
        <f t="shared" ca="1" si="376"/>
        <v>-8.6345242014749282</v>
      </c>
    </row>
    <row r="790" spans="1:34" x14ac:dyDescent="0.2">
      <c r="A790" s="347">
        <f t="shared" ca="1" si="354"/>
        <v>1E-4</v>
      </c>
      <c r="B790" s="304">
        <f t="shared" ca="1" si="355"/>
        <v>30.539100000000076</v>
      </c>
      <c r="D790" s="306">
        <f t="shared" ca="1" si="356"/>
        <v>-0.63531348827014034</v>
      </c>
      <c r="E790" s="307">
        <f t="shared" ca="1" si="357"/>
        <v>-1.1988524066818762</v>
      </c>
      <c r="F790" s="304">
        <f t="shared" ca="1" si="358"/>
        <v>1.3567867634174873</v>
      </c>
      <c r="G790" s="306">
        <f t="shared" ca="1" si="359"/>
        <v>7.9427573199922143</v>
      </c>
      <c r="H790" s="307">
        <f t="shared" ca="1" si="360"/>
        <v>-107.65847111026559</v>
      </c>
      <c r="I790" s="304">
        <f t="shared" ca="1" si="361"/>
        <v>107.95107130382812</v>
      </c>
      <c r="J790" s="306">
        <f t="shared" ca="1" si="362"/>
        <v>677.21007955475034</v>
      </c>
      <c r="K790" s="307">
        <f t="shared" ca="1" si="363"/>
        <v>-9.1400998795917747</v>
      </c>
      <c r="L790" s="304">
        <f t="shared" ca="1" si="348"/>
        <v>677.27175732962633</v>
      </c>
      <c r="M790" s="306">
        <f t="shared" ca="1" si="364"/>
        <v>-1.497152394727769</v>
      </c>
      <c r="N790" s="304">
        <f t="shared" ca="1" si="365"/>
        <v>-85.780513505805445</v>
      </c>
      <c r="P790" s="310">
        <f t="shared" ca="1" si="366"/>
        <v>23</v>
      </c>
      <c r="Q790" s="304">
        <f t="shared" ca="1" si="367"/>
        <v>0</v>
      </c>
      <c r="R790" s="306">
        <f t="shared" ca="1" si="368"/>
        <v>0</v>
      </c>
      <c r="S790" s="307">
        <f t="shared" ca="1" si="369"/>
        <v>5.0810000000000022</v>
      </c>
      <c r="T790" s="304">
        <f t="shared" ca="1" si="349"/>
        <v>49.844610000000024</v>
      </c>
      <c r="U790" s="311">
        <f t="shared" ca="1" si="350"/>
        <v>0</v>
      </c>
      <c r="V790" s="306">
        <f t="shared" ca="1" si="351"/>
        <v>1.2261201741604355</v>
      </c>
      <c r="W790" s="304">
        <f t="shared" ca="1" si="352"/>
        <v>43.872298696148306</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1.1488577439137924</v>
      </c>
      <c r="AH790" s="304">
        <f t="shared" ca="1" si="376"/>
        <v>-8.6345518761709048</v>
      </c>
    </row>
    <row r="791" spans="1:34" x14ac:dyDescent="0.2">
      <c r="A791" s="347">
        <f t="shared" ca="1" si="354"/>
        <v>1E-4</v>
      </c>
      <c r="B791" s="304">
        <f t="shared" ca="1" si="355"/>
        <v>30.539200000000076</v>
      </c>
      <c r="D791" s="306">
        <f t="shared" ca="1" si="356"/>
        <v>-0.6353097667447356</v>
      </c>
      <c r="E791" s="307">
        <f t="shared" ca="1" si="357"/>
        <v>-1.1988243825603035</v>
      </c>
      <c r="F791" s="304">
        <f t="shared" ca="1" si="358"/>
        <v>1.3567602588306982</v>
      </c>
      <c r="G791" s="306">
        <f t="shared" ca="1" si="359"/>
        <v>7.9426937890155402</v>
      </c>
      <c r="H791" s="307">
        <f t="shared" ca="1" si="360"/>
        <v>-107.65859099270385</v>
      </c>
      <c r="I791" s="304">
        <f t="shared" ca="1" si="361"/>
        <v>107.95118618690746</v>
      </c>
      <c r="J791" s="306">
        <f t="shared" ca="1" si="362"/>
        <v>677.21007955475034</v>
      </c>
      <c r="K791" s="307">
        <f t="shared" ca="1" si="363"/>
        <v>-9.1508657326969232</v>
      </c>
      <c r="L791" s="304">
        <f t="shared" ca="1" si="348"/>
        <v>677.27190270541212</v>
      </c>
      <c r="M791" s="306">
        <f t="shared" ca="1" si="364"/>
        <v>-1.497153063357872</v>
      </c>
      <c r="N791" s="304">
        <f t="shared" ca="1" si="365"/>
        <v>-85.780551815488408</v>
      </c>
      <c r="P791" s="310">
        <f t="shared" ca="1" si="366"/>
        <v>23</v>
      </c>
      <c r="Q791" s="304">
        <f t="shared" ca="1" si="367"/>
        <v>0</v>
      </c>
      <c r="R791" s="306">
        <f t="shared" ca="1" si="368"/>
        <v>0</v>
      </c>
      <c r="S791" s="307">
        <f t="shared" ca="1" si="369"/>
        <v>5.0810000000000022</v>
      </c>
      <c r="T791" s="304">
        <f t="shared" ca="1" si="349"/>
        <v>49.844610000000024</v>
      </c>
      <c r="U791" s="311">
        <f t="shared" ca="1" si="350"/>
        <v>0</v>
      </c>
      <c r="V791" s="306">
        <f t="shared" ca="1" si="351"/>
        <v>1.2261214941843905</v>
      </c>
      <c r="W791" s="304">
        <f t="shared" ca="1" si="352"/>
        <v>43.872439307665964</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1.1488305521936795</v>
      </c>
      <c r="AH791" s="304">
        <f t="shared" ca="1" si="376"/>
        <v>-8.6345795505113738</v>
      </c>
    </row>
    <row r="792" spans="1:34" x14ac:dyDescent="0.2">
      <c r="A792" s="347">
        <f t="shared" ca="1" si="354"/>
        <v>1E-4</v>
      </c>
      <c r="B792" s="304">
        <f t="shared" ca="1" si="355"/>
        <v>30.539300000000075</v>
      </c>
      <c r="D792" s="306">
        <f t="shared" ca="1" si="356"/>
        <v>-0.63530604521429135</v>
      </c>
      <c r="E792" s="307">
        <f t="shared" ca="1" si="357"/>
        <v>-1.1987963587986901</v>
      </c>
      <c r="F792" s="304">
        <f t="shared" ca="1" si="358"/>
        <v>1.356733754630886</v>
      </c>
      <c r="G792" s="306">
        <f t="shared" ca="1" si="359"/>
        <v>7.9426302584110191</v>
      </c>
      <c r="H792" s="307">
        <f t="shared" ca="1" si="360"/>
        <v>-107.65871087233973</v>
      </c>
      <c r="I792" s="304">
        <f t="shared" ca="1" si="361"/>
        <v>107.95130106726766</v>
      </c>
      <c r="J792" s="306">
        <f t="shared" ca="1" si="362"/>
        <v>677.21007955475034</v>
      </c>
      <c r="K792" s="307">
        <f t="shared" ca="1" si="363"/>
        <v>-9.1616315977901746</v>
      </c>
      <c r="L792" s="304">
        <f t="shared" ca="1" si="348"/>
        <v>677.27204825246179</v>
      </c>
      <c r="M792" s="306">
        <f t="shared" ca="1" si="364"/>
        <v>-1.4971537319812038</v>
      </c>
      <c r="N792" s="304">
        <f t="shared" ca="1" si="365"/>
        <v>-85.780590124783402</v>
      </c>
      <c r="P792" s="310">
        <f t="shared" ca="1" si="366"/>
        <v>23</v>
      </c>
      <c r="Q792" s="304">
        <f t="shared" ca="1" si="367"/>
        <v>0</v>
      </c>
      <c r="R792" s="306">
        <f t="shared" ca="1" si="368"/>
        <v>0</v>
      </c>
      <c r="S792" s="307">
        <f t="shared" ca="1" si="369"/>
        <v>5.0810000000000022</v>
      </c>
      <c r="T792" s="304">
        <f t="shared" ca="1" si="349"/>
        <v>49.844610000000024</v>
      </c>
      <c r="U792" s="311">
        <f t="shared" ca="1" si="350"/>
        <v>0</v>
      </c>
      <c r="V792" s="306">
        <f t="shared" ca="1" si="351"/>
        <v>1.2261228142112375</v>
      </c>
      <c r="W792" s="304">
        <f t="shared" ca="1" si="352"/>
        <v>43.872579917377344</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1.1488033608198016</v>
      </c>
      <c r="AH792" s="304">
        <f t="shared" ca="1" si="376"/>
        <v>-8.6346072244963477</v>
      </c>
    </row>
    <row r="793" spans="1:34" x14ac:dyDescent="0.2">
      <c r="A793" s="347">
        <f t="shared" ca="1" si="354"/>
        <v>1E-4</v>
      </c>
      <c r="B793" s="304">
        <f t="shared" ca="1" si="355"/>
        <v>30.539400000000075</v>
      </c>
      <c r="D793" s="306">
        <f t="shared" ca="1" si="356"/>
        <v>-0.63530232367880912</v>
      </c>
      <c r="E793" s="307">
        <f t="shared" ca="1" si="357"/>
        <v>-1.1987683353970375</v>
      </c>
      <c r="F793" s="304">
        <f t="shared" ca="1" si="358"/>
        <v>1.3567072508180527</v>
      </c>
      <c r="G793" s="306">
        <f t="shared" ca="1" si="359"/>
        <v>7.9425667281786509</v>
      </c>
      <c r="H793" s="307">
        <f t="shared" ca="1" si="360"/>
        <v>-107.65883074917326</v>
      </c>
      <c r="I793" s="304">
        <f t="shared" ca="1" si="361"/>
        <v>107.95141594490877</v>
      </c>
      <c r="J793" s="306">
        <f t="shared" ca="1" si="362"/>
        <v>677.21007955475034</v>
      </c>
      <c r="K793" s="307">
        <f t="shared" ca="1" si="363"/>
        <v>-9.17239747487125</v>
      </c>
      <c r="L793" s="304">
        <f t="shared" ca="1" si="348"/>
        <v>677.2721939707759</v>
      </c>
      <c r="M793" s="306">
        <f t="shared" ca="1" si="364"/>
        <v>-1.4971544005977644</v>
      </c>
      <c r="N793" s="304">
        <f t="shared" ca="1" si="365"/>
        <v>-85.780628433690438</v>
      </c>
      <c r="P793" s="310">
        <f t="shared" ca="1" si="366"/>
        <v>23</v>
      </c>
      <c r="Q793" s="304">
        <f t="shared" ca="1" si="367"/>
        <v>0</v>
      </c>
      <c r="R793" s="306">
        <f t="shared" ca="1" si="368"/>
        <v>0</v>
      </c>
      <c r="S793" s="307">
        <f t="shared" ca="1" si="369"/>
        <v>5.0810000000000022</v>
      </c>
      <c r="T793" s="304">
        <f t="shared" ca="1" si="349"/>
        <v>49.844610000000024</v>
      </c>
      <c r="U793" s="311">
        <f t="shared" ca="1" si="350"/>
        <v>0</v>
      </c>
      <c r="V793" s="306">
        <f t="shared" ca="1" si="351"/>
        <v>1.2261241342409754</v>
      </c>
      <c r="W793" s="304">
        <f t="shared" ca="1" si="352"/>
        <v>43.872720525282467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1.1487761697921552</v>
      </c>
      <c r="AH793" s="304">
        <f t="shared" ca="1" si="376"/>
        <v>-8.6346348981258263</v>
      </c>
    </row>
    <row r="794" spans="1:34" x14ac:dyDescent="0.2">
      <c r="A794" s="347">
        <f t="shared" ca="1" si="354"/>
        <v>1E-4</v>
      </c>
      <c r="B794" s="304">
        <f t="shared" ca="1" si="355"/>
        <v>30.539500000000075</v>
      </c>
      <c r="D794" s="306">
        <f t="shared" ca="1" si="356"/>
        <v>-0.63529860213829015</v>
      </c>
      <c r="E794" s="307">
        <f t="shared" ca="1" si="357"/>
        <v>-1.1987403123553424</v>
      </c>
      <c r="F794" s="304">
        <f t="shared" ca="1" si="358"/>
        <v>1.3566807473921967</v>
      </c>
      <c r="G794" s="306">
        <f t="shared" ca="1" si="359"/>
        <v>7.9425031983184375</v>
      </c>
      <c r="H794" s="307">
        <f t="shared" ca="1" si="360"/>
        <v>-107.6589506232045</v>
      </c>
      <c r="I794" s="304">
        <f t="shared" ca="1" si="361"/>
        <v>107.95153081983082</v>
      </c>
      <c r="J794" s="306">
        <f t="shared" ca="1" si="362"/>
        <v>677.21007955475034</v>
      </c>
      <c r="K794" s="307">
        <f t="shared" ca="1" si="363"/>
        <v>-9.1831633639398689</v>
      </c>
      <c r="L794" s="304">
        <f t="shared" ca="1" si="348"/>
        <v>677.27233986035492</v>
      </c>
      <c r="M794" s="306">
        <f t="shared" ca="1" si="364"/>
        <v>-1.4971550692075539</v>
      </c>
      <c r="N794" s="304">
        <f t="shared" ca="1" si="365"/>
        <v>-85.780666742209519</v>
      </c>
      <c r="P794" s="310">
        <f t="shared" ca="1" si="366"/>
        <v>23</v>
      </c>
      <c r="Q794" s="304">
        <f t="shared" ca="1" si="367"/>
        <v>0</v>
      </c>
      <c r="R794" s="306">
        <f t="shared" ca="1" si="368"/>
        <v>0</v>
      </c>
      <c r="S794" s="307">
        <f t="shared" ca="1" si="369"/>
        <v>5.0810000000000022</v>
      </c>
      <c r="T794" s="304">
        <f t="shared" ca="1" si="349"/>
        <v>49.844610000000024</v>
      </c>
      <c r="U794" s="311">
        <f t="shared" ca="1" si="350"/>
        <v>0</v>
      </c>
      <c r="V794" s="306">
        <f t="shared" ca="1" si="351"/>
        <v>1.2261254542736055</v>
      </c>
      <c r="W794" s="304">
        <f t="shared" ca="1" si="352"/>
        <v>43.872861131381363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1.1487489791107404</v>
      </c>
      <c r="AH794" s="304">
        <f t="shared" ca="1" si="376"/>
        <v>-8.6346625713998133</v>
      </c>
    </row>
    <row r="795" spans="1:34" x14ac:dyDescent="0.2">
      <c r="A795" s="347">
        <f t="shared" ca="1" si="354"/>
        <v>1E-4</v>
      </c>
      <c r="B795" s="304">
        <f t="shared" ca="1" si="355"/>
        <v>30.539600000000075</v>
      </c>
      <c r="D795" s="306">
        <f t="shared" ca="1" si="356"/>
        <v>-0.63529488059273409</v>
      </c>
      <c r="E795" s="307">
        <f t="shared" ca="1" si="357"/>
        <v>-1.1987122896736011</v>
      </c>
      <c r="F795" s="304">
        <f t="shared" ca="1" si="358"/>
        <v>1.3566542443533147</v>
      </c>
      <c r="G795" s="306">
        <f t="shared" ca="1" si="359"/>
        <v>7.942439668830378</v>
      </c>
      <c r="H795" s="307">
        <f t="shared" ca="1" si="360"/>
        <v>-107.65907049443346</v>
      </c>
      <c r="I795" s="304">
        <f t="shared" ca="1" si="361"/>
        <v>107.95164569203382</v>
      </c>
      <c r="J795" s="306">
        <f t="shared" ca="1" si="362"/>
        <v>677.21007955475034</v>
      </c>
      <c r="K795" s="307">
        <f t="shared" ca="1" si="363"/>
        <v>-9.1939292649957505</v>
      </c>
      <c r="L795" s="304">
        <f t="shared" ca="1" si="348"/>
        <v>677.27248592119918</v>
      </c>
      <c r="M795" s="306">
        <f t="shared" ca="1" si="364"/>
        <v>-1.4971557378105727</v>
      </c>
      <c r="N795" s="304">
        <f t="shared" ca="1" si="365"/>
        <v>-85.780705050340657</v>
      </c>
      <c r="P795" s="310">
        <f t="shared" ca="1" si="366"/>
        <v>23</v>
      </c>
      <c r="Q795" s="304">
        <f t="shared" ca="1" si="367"/>
        <v>0</v>
      </c>
      <c r="R795" s="306">
        <f t="shared" ca="1" si="368"/>
        <v>0</v>
      </c>
      <c r="S795" s="307">
        <f t="shared" ca="1" si="369"/>
        <v>5.0810000000000022</v>
      </c>
      <c r="T795" s="304">
        <f t="shared" ca="1" si="349"/>
        <v>49.844610000000024</v>
      </c>
      <c r="U795" s="311">
        <f t="shared" ca="1" si="350"/>
        <v>0</v>
      </c>
      <c r="V795" s="306">
        <f t="shared" ca="1" si="351"/>
        <v>1.2261267743091269</v>
      </c>
      <c r="W795" s="304">
        <f t="shared" ca="1" si="352"/>
        <v>43.873001735674016</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1.1487217887755534</v>
      </c>
      <c r="AH795" s="304">
        <f t="shared" ca="1" si="376"/>
        <v>-8.6346902443183122</v>
      </c>
    </row>
    <row r="796" spans="1:34" x14ac:dyDescent="0.2">
      <c r="A796" s="347">
        <f t="shared" ca="1" si="354"/>
        <v>1E-4</v>
      </c>
      <c r="B796" s="304">
        <f t="shared" ca="1" si="355"/>
        <v>30.539700000000074</v>
      </c>
      <c r="D796" s="306">
        <f t="shared" ca="1" si="356"/>
        <v>-0.6352911590421404</v>
      </c>
      <c r="E796" s="307">
        <f t="shared" ca="1" si="357"/>
        <v>-1.1986842673518119</v>
      </c>
      <c r="F796" s="304">
        <f t="shared" ca="1" si="358"/>
        <v>1.3566277417014059</v>
      </c>
      <c r="G796" s="306">
        <f t="shared" ca="1" si="359"/>
        <v>7.9423761397144741</v>
      </c>
      <c r="H796" s="307">
        <f t="shared" ca="1" si="360"/>
        <v>-107.6591903628602</v>
      </c>
      <c r="I796" s="304">
        <f t="shared" ca="1" si="361"/>
        <v>107.95176056151783</v>
      </c>
      <c r="J796" s="306">
        <f t="shared" ca="1" si="362"/>
        <v>677.21007955475034</v>
      </c>
      <c r="K796" s="307">
        <f t="shared" ca="1" si="363"/>
        <v>-9.2046951780386159</v>
      </c>
      <c r="L796" s="304">
        <f t="shared" ca="1" si="348"/>
        <v>677.27263215330936</v>
      </c>
      <c r="M796" s="306">
        <f t="shared" ca="1" si="364"/>
        <v>-1.4971564064068206</v>
      </c>
      <c r="N796" s="304">
        <f t="shared" ca="1" si="365"/>
        <v>-85.780743358083868</v>
      </c>
      <c r="P796" s="310">
        <f t="shared" ca="1" si="366"/>
        <v>23</v>
      </c>
      <c r="Q796" s="304">
        <f t="shared" ca="1" si="367"/>
        <v>0</v>
      </c>
      <c r="R796" s="306">
        <f t="shared" ca="1" si="368"/>
        <v>0</v>
      </c>
      <c r="S796" s="307">
        <f t="shared" ca="1" si="369"/>
        <v>5.0810000000000022</v>
      </c>
      <c r="T796" s="304">
        <f t="shared" ca="1" si="349"/>
        <v>49.844610000000024</v>
      </c>
      <c r="U796" s="311">
        <f t="shared" ca="1" si="350"/>
        <v>0</v>
      </c>
      <c r="V796" s="306">
        <f t="shared" ca="1" si="351"/>
        <v>1.2261280943475401</v>
      </c>
      <c r="W796" s="304">
        <f t="shared" ca="1" si="352"/>
        <v>43.87314233816047</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1.1486945987865962</v>
      </c>
      <c r="AH796" s="304">
        <f t="shared" ca="1" si="376"/>
        <v>-8.6347179168813213</v>
      </c>
    </row>
    <row r="797" spans="1:34" x14ac:dyDescent="0.2">
      <c r="A797" s="347">
        <f t="shared" ca="1" si="354"/>
        <v>1E-4</v>
      </c>
      <c r="B797" s="304">
        <f t="shared" ca="1" si="355"/>
        <v>30.539800000000074</v>
      </c>
      <c r="D797" s="306">
        <f t="shared" ca="1" si="356"/>
        <v>-0.63528743748651095</v>
      </c>
      <c r="E797" s="307">
        <f t="shared" ca="1" si="357"/>
        <v>-1.1986562453899694</v>
      </c>
      <c r="F797" s="304">
        <f t="shared" ca="1" si="358"/>
        <v>1.3566012394364662</v>
      </c>
      <c r="G797" s="306">
        <f t="shared" ca="1" si="359"/>
        <v>7.9423126109707258</v>
      </c>
      <c r="H797" s="307">
        <f t="shared" ca="1" si="360"/>
        <v>-107.65931022848474</v>
      </c>
      <c r="I797" s="304">
        <f t="shared" ca="1" si="361"/>
        <v>107.95187542828288</v>
      </c>
      <c r="J797" s="306">
        <f t="shared" ca="1" si="362"/>
        <v>677.21007955475034</v>
      </c>
      <c r="K797" s="307">
        <f t="shared" ca="1" si="363"/>
        <v>-9.2154611030681828</v>
      </c>
      <c r="L797" s="304">
        <f t="shared" ca="1" si="348"/>
        <v>677.27277855668569</v>
      </c>
      <c r="M797" s="306">
        <f t="shared" ca="1" si="364"/>
        <v>-1.4971570749962977</v>
      </c>
      <c r="N797" s="304">
        <f t="shared" ca="1" si="365"/>
        <v>-85.780781665439122</v>
      </c>
      <c r="P797" s="310">
        <f t="shared" ca="1" si="366"/>
        <v>23</v>
      </c>
      <c r="Q797" s="304">
        <f t="shared" ca="1" si="367"/>
        <v>0</v>
      </c>
      <c r="R797" s="306">
        <f t="shared" ca="1" si="368"/>
        <v>0</v>
      </c>
      <c r="S797" s="307">
        <f t="shared" ca="1" si="369"/>
        <v>5.0810000000000022</v>
      </c>
      <c r="T797" s="304">
        <f t="shared" ca="1" si="349"/>
        <v>49.844610000000024</v>
      </c>
      <c r="U797" s="311">
        <f t="shared" ca="1" si="350"/>
        <v>0</v>
      </c>
      <c r="V797" s="306">
        <f t="shared" ca="1" si="351"/>
        <v>1.2261294143888444</v>
      </c>
      <c r="W797" s="304">
        <f t="shared" ca="1" si="352"/>
        <v>43.873282938840703</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1.1486674091438562</v>
      </c>
      <c r="AH797" s="304">
        <f t="shared" ca="1" si="376"/>
        <v>-8.6347455890888511</v>
      </c>
    </row>
    <row r="798" spans="1:34" x14ac:dyDescent="0.2">
      <c r="A798" s="347">
        <f t="shared" ca="1" si="354"/>
        <v>1E-4</v>
      </c>
      <c r="B798" s="304">
        <f t="shared" ca="1" si="355"/>
        <v>30.539900000000074</v>
      </c>
      <c r="D798" s="306">
        <f t="shared" ca="1" si="356"/>
        <v>-0.63528371592584665</v>
      </c>
      <c r="E798" s="307">
        <f t="shared" ca="1" si="357"/>
        <v>-1.1986282237880772</v>
      </c>
      <c r="F798" s="304">
        <f t="shared" ca="1" si="358"/>
        <v>1.3565747375584998</v>
      </c>
      <c r="G798" s="306">
        <f t="shared" ca="1" si="359"/>
        <v>7.9422490825991332</v>
      </c>
      <c r="H798" s="307">
        <f t="shared" ca="1" si="360"/>
        <v>-107.65943009130712</v>
      </c>
      <c r="I798" s="304">
        <f t="shared" ca="1" si="361"/>
        <v>107.95199029232899</v>
      </c>
      <c r="J798" s="306">
        <f t="shared" ca="1" si="362"/>
        <v>677.21007955475034</v>
      </c>
      <c r="K798" s="307">
        <f t="shared" ca="1" si="363"/>
        <v>-9.2262270400841722</v>
      </c>
      <c r="L798" s="304">
        <f t="shared" ca="1" si="348"/>
        <v>677.27292513132875</v>
      </c>
      <c r="M798" s="306">
        <f t="shared" ca="1" si="364"/>
        <v>-1.497157743579004</v>
      </c>
      <c r="N798" s="304">
        <f t="shared" ca="1" si="365"/>
        <v>-85.780819972406448</v>
      </c>
      <c r="P798" s="310">
        <f t="shared" ca="1" si="366"/>
        <v>23</v>
      </c>
      <c r="Q798" s="304">
        <f t="shared" ca="1" si="367"/>
        <v>0</v>
      </c>
      <c r="R798" s="306">
        <f t="shared" ca="1" si="368"/>
        <v>0</v>
      </c>
      <c r="S798" s="307">
        <f t="shared" ca="1" si="369"/>
        <v>5.0810000000000022</v>
      </c>
      <c r="T798" s="304">
        <f t="shared" ca="1" si="349"/>
        <v>49.844610000000024</v>
      </c>
      <c r="U798" s="311">
        <f t="shared" ca="1" si="350"/>
        <v>0</v>
      </c>
      <c r="V798" s="306">
        <f t="shared" ca="1" si="351"/>
        <v>1.2261307344330401</v>
      </c>
      <c r="W798" s="304">
        <f t="shared" ca="1" si="352"/>
        <v>43.873423537714757</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1.148640219847346</v>
      </c>
      <c r="AH798" s="304">
        <f t="shared" ca="1" si="376"/>
        <v>-8.6347732609408947</v>
      </c>
    </row>
    <row r="799" spans="1:34" x14ac:dyDescent="0.2">
      <c r="A799" s="347">
        <f t="shared" ca="1" si="354"/>
        <v>1E-4</v>
      </c>
      <c r="B799" s="304">
        <f t="shared" ca="1" si="355"/>
        <v>30.540000000000074</v>
      </c>
      <c r="D799" s="306">
        <f t="shared" ca="1" si="356"/>
        <v>-0.63527999436014937</v>
      </c>
      <c r="E799" s="307">
        <f t="shared" ca="1" si="357"/>
        <v>-1.1986002025461264</v>
      </c>
      <c r="F799" s="304">
        <f t="shared" ca="1" si="358"/>
        <v>1.3565482360675003</v>
      </c>
      <c r="G799" s="306">
        <f t="shared" ca="1" si="359"/>
        <v>7.9421855545996971</v>
      </c>
      <c r="H799" s="307">
        <f t="shared" ca="1" si="360"/>
        <v>-107.65954995132736</v>
      </c>
      <c r="I799" s="304">
        <f t="shared" ca="1" si="361"/>
        <v>107.95210515365619</v>
      </c>
      <c r="J799" s="306">
        <f t="shared" ca="1" si="362"/>
        <v>677.21007955475034</v>
      </c>
      <c r="K799" s="307">
        <f t="shared" ca="1" si="363"/>
        <v>-9.2369929890863034</v>
      </c>
      <c r="L799" s="304">
        <f t="shared" ca="1" si="348"/>
        <v>677.27307187723898</v>
      </c>
      <c r="M799" s="306">
        <f t="shared" ca="1" si="364"/>
        <v>-1.4971584121549399</v>
      </c>
      <c r="N799" s="304">
        <f t="shared" ca="1" si="365"/>
        <v>-85.780858278985875</v>
      </c>
      <c r="P799" s="310">
        <f t="shared" ca="1" si="366"/>
        <v>23</v>
      </c>
      <c r="Q799" s="304">
        <f t="shared" ca="1" si="367"/>
        <v>0</v>
      </c>
      <c r="R799" s="306">
        <f t="shared" ca="1" si="368"/>
        <v>0</v>
      </c>
      <c r="S799" s="307">
        <f t="shared" ca="1" si="369"/>
        <v>5.0810000000000022</v>
      </c>
      <c r="T799" s="304">
        <f t="shared" ca="1" si="349"/>
        <v>49.844610000000024</v>
      </c>
      <c r="U799" s="311">
        <f t="shared" ca="1" si="350"/>
        <v>0</v>
      </c>
      <c r="V799" s="306">
        <f t="shared" ca="1" si="351"/>
        <v>1.2261320544801277</v>
      </c>
      <c r="W799" s="304">
        <f t="shared" ca="1" si="352"/>
        <v>43.87356413478264</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1.1486130308970477</v>
      </c>
      <c r="AH799" s="304">
        <f t="shared" ca="1" si="376"/>
        <v>-8.6348009324374608</v>
      </c>
    </row>
    <row r="800" spans="1:34" x14ac:dyDescent="0.2">
      <c r="A800" s="347">
        <f t="shared" ca="1" si="354"/>
        <v>1E-4</v>
      </c>
      <c r="B800" s="304">
        <f t="shared" ca="1" si="355"/>
        <v>30.540100000000074</v>
      </c>
      <c r="D800" s="306">
        <f t="shared" ca="1" si="356"/>
        <v>-0.63527627278941667</v>
      </c>
      <c r="E800" s="307">
        <f t="shared" ca="1" si="357"/>
        <v>-1.1985721816641171</v>
      </c>
      <c r="F800" s="304">
        <f t="shared" ca="1" si="358"/>
        <v>1.3565217349634671</v>
      </c>
      <c r="G800" s="306">
        <f t="shared" ca="1" si="359"/>
        <v>7.9421220269724184</v>
      </c>
      <c r="H800" s="307">
        <f t="shared" ca="1" si="360"/>
        <v>-107.65966980854553</v>
      </c>
      <c r="I800" s="304">
        <f t="shared" ca="1" si="361"/>
        <v>107.95222001226455</v>
      </c>
      <c r="J800" s="306">
        <f t="shared" ca="1" si="362"/>
        <v>677.21007955475034</v>
      </c>
      <c r="K800" s="307">
        <f t="shared" ca="1" si="363"/>
        <v>-9.2477589500742976</v>
      </c>
      <c r="L800" s="304">
        <f t="shared" ca="1" si="348"/>
        <v>677.27321879441683</v>
      </c>
      <c r="M800" s="306">
        <f t="shared" ca="1" si="364"/>
        <v>-1.4971590807241053</v>
      </c>
      <c r="N800" s="304">
        <f t="shared" ca="1" si="365"/>
        <v>-85.780896585177359</v>
      </c>
      <c r="P800" s="310">
        <f t="shared" ca="1" si="366"/>
        <v>23</v>
      </c>
      <c r="Q800" s="304">
        <f t="shared" ca="1" si="367"/>
        <v>0</v>
      </c>
      <c r="R800" s="306">
        <f t="shared" ca="1" si="368"/>
        <v>0</v>
      </c>
      <c r="S800" s="307">
        <f t="shared" ca="1" si="369"/>
        <v>5.0810000000000022</v>
      </c>
      <c r="T800" s="304">
        <f t="shared" ca="1" si="349"/>
        <v>49.844610000000024</v>
      </c>
      <c r="U800" s="311">
        <f t="shared" ca="1" si="350"/>
        <v>0</v>
      </c>
      <c r="V800" s="306">
        <f t="shared" ca="1" si="351"/>
        <v>1.2261333745301068</v>
      </c>
      <c r="W800" s="304">
        <f t="shared" ca="1" si="352"/>
        <v>43.873704730044381</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1.1485858422929702</v>
      </c>
      <c r="AH800" s="304">
        <f t="shared" ca="1" si="376"/>
        <v>-8.6348286035785513</v>
      </c>
    </row>
    <row r="801" spans="1:34" x14ac:dyDescent="0.2">
      <c r="A801" s="347">
        <f t="shared" ca="1" si="354"/>
        <v>1E-4</v>
      </c>
      <c r="B801" s="304">
        <f t="shared" ca="1" si="355"/>
        <v>30.540200000000073</v>
      </c>
      <c r="D801" s="306">
        <f t="shared" ca="1" si="356"/>
        <v>-0.63527255121365223</v>
      </c>
      <c r="E801" s="307">
        <f t="shared" ca="1" si="357"/>
        <v>-1.198544161142042</v>
      </c>
      <c r="F801" s="304">
        <f t="shared" ca="1" si="358"/>
        <v>1.3564952342463956</v>
      </c>
      <c r="G801" s="306">
        <f t="shared" ca="1" si="359"/>
        <v>7.9420584997172972</v>
      </c>
      <c r="H801" s="307">
        <f t="shared" ca="1" si="360"/>
        <v>-107.65978966296164</v>
      </c>
      <c r="I801" s="304">
        <f t="shared" ca="1" si="361"/>
        <v>107.95233486815407</v>
      </c>
      <c r="J801" s="306">
        <f t="shared" ca="1" si="362"/>
        <v>677.21007955475034</v>
      </c>
      <c r="K801" s="307">
        <f t="shared" ca="1" si="363"/>
        <v>-9.2585249230478723</v>
      </c>
      <c r="L801" s="304">
        <f t="shared" ca="1" si="348"/>
        <v>677.27336588286266</v>
      </c>
      <c r="M801" s="306">
        <f t="shared" ca="1" si="364"/>
        <v>-1.4971597492865005</v>
      </c>
      <c r="N801" s="304">
        <f t="shared" ca="1" si="365"/>
        <v>-85.780934890980944</v>
      </c>
      <c r="P801" s="310">
        <f t="shared" ca="1" si="366"/>
        <v>23</v>
      </c>
      <c r="Q801" s="304">
        <f t="shared" ca="1" si="367"/>
        <v>0</v>
      </c>
      <c r="R801" s="306">
        <f t="shared" ca="1" si="368"/>
        <v>0</v>
      </c>
      <c r="S801" s="307">
        <f t="shared" ca="1" si="369"/>
        <v>5.0810000000000022</v>
      </c>
      <c r="T801" s="304">
        <f t="shared" ca="1" si="349"/>
        <v>49.844610000000024</v>
      </c>
      <c r="U801" s="311">
        <f t="shared" ca="1" si="350"/>
        <v>0</v>
      </c>
      <c r="V801" s="306">
        <f t="shared" ca="1" si="351"/>
        <v>1.2261346945829772</v>
      </c>
      <c r="W801" s="304">
        <f t="shared" ca="1" si="352"/>
        <v>43.873845323499957</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1.1485586540350994</v>
      </c>
      <c r="AH801" s="304">
        <f t="shared" ca="1" si="376"/>
        <v>-8.6348562743641732</v>
      </c>
    </row>
    <row r="802" spans="1:34" x14ac:dyDescent="0.2">
      <c r="A802" s="347">
        <f t="shared" ca="1" si="354"/>
        <v>1E-4</v>
      </c>
      <c r="B802" s="304">
        <f t="shared" ca="1" si="355"/>
        <v>30.540300000000073</v>
      </c>
      <c r="D802" s="306">
        <f t="shared" ca="1" si="356"/>
        <v>-0.63526882963285292</v>
      </c>
      <c r="E802" s="307">
        <f t="shared" ca="1" si="357"/>
        <v>-1.1985161409799066</v>
      </c>
      <c r="F802" s="304">
        <f t="shared" ca="1" si="358"/>
        <v>1.3564687339162897</v>
      </c>
      <c r="G802" s="306">
        <f t="shared" ca="1" si="359"/>
        <v>7.9419949728343342</v>
      </c>
      <c r="H802" s="307">
        <f t="shared" ca="1" si="360"/>
        <v>-107.65990951457574</v>
      </c>
      <c r="I802" s="304">
        <f t="shared" ca="1" si="361"/>
        <v>107.95244972132483</v>
      </c>
      <c r="J802" s="306">
        <f t="shared" ca="1" si="362"/>
        <v>677.21007955475034</v>
      </c>
      <c r="K802" s="307">
        <f t="shared" ca="1" si="363"/>
        <v>-9.2692909080067487</v>
      </c>
      <c r="L802" s="304">
        <f t="shared" ca="1" si="348"/>
        <v>677.27351314257714</v>
      </c>
      <c r="M802" s="306">
        <f t="shared" ca="1" si="364"/>
        <v>-1.4971604178421252</v>
      </c>
      <c r="N802" s="304">
        <f t="shared" ca="1" si="365"/>
        <v>-85.780973196396602</v>
      </c>
      <c r="P802" s="310">
        <f t="shared" ca="1" si="366"/>
        <v>23</v>
      </c>
      <c r="Q802" s="304">
        <f t="shared" ca="1" si="367"/>
        <v>0</v>
      </c>
      <c r="R802" s="306">
        <f t="shared" ca="1" si="368"/>
        <v>0</v>
      </c>
      <c r="S802" s="307">
        <f t="shared" ca="1" si="369"/>
        <v>5.0810000000000022</v>
      </c>
      <c r="T802" s="304">
        <f t="shared" ca="1" si="349"/>
        <v>49.844610000000024</v>
      </c>
      <c r="U802" s="311">
        <f t="shared" ca="1" si="350"/>
        <v>0</v>
      </c>
      <c r="V802" s="306">
        <f t="shared" ca="1" si="351"/>
        <v>1.226136014638739</v>
      </c>
      <c r="W802" s="304">
        <f t="shared" ca="1" si="352"/>
        <v>43.873985915149426</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1.1485314661234458</v>
      </c>
      <c r="AH802" s="304">
        <f t="shared" ca="1" si="376"/>
        <v>-8.6348839447943195</v>
      </c>
    </row>
    <row r="803" spans="1:34" x14ac:dyDescent="0.2">
      <c r="A803" s="347">
        <f t="shared" ca="1" si="354"/>
        <v>1E-4</v>
      </c>
      <c r="B803" s="304">
        <f t="shared" ca="1" si="355"/>
        <v>30.540400000000073</v>
      </c>
      <c r="D803" s="306">
        <f t="shared" ca="1" si="356"/>
        <v>-0.63526510804702507</v>
      </c>
      <c r="E803" s="307">
        <f t="shared" ca="1" si="357"/>
        <v>-1.1984881211776965</v>
      </c>
      <c r="F803" s="304">
        <f t="shared" ca="1" si="358"/>
        <v>1.3564422339731403</v>
      </c>
      <c r="G803" s="306">
        <f t="shared" ca="1" si="359"/>
        <v>7.9419314463235295</v>
      </c>
      <c r="H803" s="307">
        <f t="shared" ca="1" si="360"/>
        <v>-107.66002936338786</v>
      </c>
      <c r="I803" s="304">
        <f t="shared" ca="1" si="361"/>
        <v>107.9525645717768</v>
      </c>
      <c r="J803" s="306">
        <f t="shared" ca="1" si="362"/>
        <v>677.21007955475034</v>
      </c>
      <c r="K803" s="307">
        <f t="shared" ca="1" si="363"/>
        <v>-9.2800569049506461</v>
      </c>
      <c r="L803" s="304">
        <f t="shared" ca="1" si="348"/>
        <v>677.27366057356051</v>
      </c>
      <c r="M803" s="306">
        <f t="shared" ca="1" si="364"/>
        <v>-1.4971610863909797</v>
      </c>
      <c r="N803" s="304">
        <f t="shared" ca="1" si="365"/>
        <v>-85.781011501424373</v>
      </c>
      <c r="P803" s="310">
        <f t="shared" ca="1" si="366"/>
        <v>23</v>
      </c>
      <c r="Q803" s="304">
        <f t="shared" ca="1" si="367"/>
        <v>0</v>
      </c>
      <c r="R803" s="306">
        <f t="shared" ca="1" si="368"/>
        <v>0</v>
      </c>
      <c r="S803" s="307">
        <f t="shared" ca="1" si="369"/>
        <v>5.0810000000000022</v>
      </c>
      <c r="T803" s="304">
        <f t="shared" ca="1" si="349"/>
        <v>49.844610000000024</v>
      </c>
      <c r="U803" s="311">
        <f t="shared" ca="1" si="350"/>
        <v>0</v>
      </c>
      <c r="V803" s="306">
        <f t="shared" ca="1" si="351"/>
        <v>1.2261373346973921</v>
      </c>
      <c r="W803" s="304">
        <f t="shared" ca="1" si="352"/>
        <v>43.874126504992766</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1.1485042785579935</v>
      </c>
      <c r="AH803" s="304">
        <f t="shared" ca="1" si="376"/>
        <v>-8.6349116148690044</v>
      </c>
    </row>
    <row r="804" spans="1:34" x14ac:dyDescent="0.2">
      <c r="A804" s="347">
        <f t="shared" ca="1" si="354"/>
        <v>1E-4</v>
      </c>
      <c r="B804" s="304">
        <f t="shared" ca="1" si="355"/>
        <v>30.540500000000073</v>
      </c>
      <c r="D804" s="306">
        <f t="shared" ca="1" si="356"/>
        <v>-0.63526138645616559</v>
      </c>
      <c r="E804" s="307">
        <f t="shared" ca="1" si="357"/>
        <v>-1.1984601017354208</v>
      </c>
      <c r="F804" s="304">
        <f t="shared" ca="1" si="358"/>
        <v>1.3564157344169541</v>
      </c>
      <c r="G804" s="306">
        <f t="shared" ca="1" si="359"/>
        <v>7.9418679201848841</v>
      </c>
      <c r="H804" s="307">
        <f t="shared" ca="1" si="360"/>
        <v>-107.66014920939804</v>
      </c>
      <c r="I804" s="304">
        <f t="shared" ca="1" si="361"/>
        <v>107.95267941951006</v>
      </c>
      <c r="J804" s="306">
        <f t="shared" ca="1" si="362"/>
        <v>677.21007955475034</v>
      </c>
      <c r="K804" s="307">
        <f t="shared" ca="1" si="363"/>
        <v>-9.2908229138792855</v>
      </c>
      <c r="L804" s="304">
        <f t="shared" ca="1" si="348"/>
        <v>677.27380817581331</v>
      </c>
      <c r="M804" s="306">
        <f t="shared" ca="1" si="364"/>
        <v>-1.4971617549330642</v>
      </c>
      <c r="N804" s="304">
        <f t="shared" ca="1" si="365"/>
        <v>-85.781049806064246</v>
      </c>
      <c r="P804" s="310">
        <f t="shared" ca="1" si="366"/>
        <v>23</v>
      </c>
      <c r="Q804" s="304">
        <f t="shared" ca="1" si="367"/>
        <v>0</v>
      </c>
      <c r="R804" s="306">
        <f t="shared" ca="1" si="368"/>
        <v>0</v>
      </c>
      <c r="S804" s="307">
        <f t="shared" ca="1" si="369"/>
        <v>5.0810000000000022</v>
      </c>
      <c r="T804" s="304">
        <f t="shared" ca="1" si="349"/>
        <v>49.844610000000024</v>
      </c>
      <c r="U804" s="311">
        <f t="shared" ca="1" si="350"/>
        <v>0</v>
      </c>
      <c r="V804" s="306">
        <f t="shared" ca="1" si="351"/>
        <v>1.2261386547589364</v>
      </c>
      <c r="W804" s="304">
        <f t="shared" ca="1" si="352"/>
        <v>43.874267093029999</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1.1484770913387496</v>
      </c>
      <c r="AH804" s="304">
        <f t="shared" ca="1" si="376"/>
        <v>-8.6349392845882207</v>
      </c>
    </row>
    <row r="805" spans="1:34" x14ac:dyDescent="0.2">
      <c r="A805" s="347">
        <f t="shared" ca="1" si="354"/>
        <v>1E-4</v>
      </c>
      <c r="B805" s="304">
        <f t="shared" ca="1" si="355"/>
        <v>30.540600000000072</v>
      </c>
      <c r="D805" s="306">
        <f t="shared" ca="1" si="356"/>
        <v>-0.63525766486027413</v>
      </c>
      <c r="E805" s="307">
        <f t="shared" ca="1" si="357"/>
        <v>-1.1984320826530723</v>
      </c>
      <c r="F805" s="304">
        <f t="shared" ca="1" si="358"/>
        <v>1.3563892352477251</v>
      </c>
      <c r="G805" s="306">
        <f t="shared" ca="1" si="359"/>
        <v>7.9418043944183978</v>
      </c>
      <c r="H805" s="307">
        <f t="shared" ca="1" si="360"/>
        <v>-107.66026905260631</v>
      </c>
      <c r="I805" s="304">
        <f t="shared" ca="1" si="361"/>
        <v>107.95279426452464</v>
      </c>
      <c r="J805" s="306">
        <f t="shared" ca="1" si="362"/>
        <v>677.21007955475034</v>
      </c>
      <c r="K805" s="307">
        <f t="shared" ca="1" si="363"/>
        <v>-9.3015889347923864</v>
      </c>
      <c r="L805" s="304">
        <f t="shared" ca="1" si="348"/>
        <v>677.27395594933603</v>
      </c>
      <c r="M805" s="306">
        <f t="shared" ca="1" si="364"/>
        <v>-1.4971624234683787</v>
      </c>
      <c r="N805" s="304">
        <f t="shared" ca="1" si="365"/>
        <v>-85.781088110316219</v>
      </c>
      <c r="P805" s="310">
        <f t="shared" ca="1" si="366"/>
        <v>23</v>
      </c>
      <c r="Q805" s="304">
        <f t="shared" ca="1" si="367"/>
        <v>0</v>
      </c>
      <c r="R805" s="306">
        <f t="shared" ca="1" si="368"/>
        <v>0</v>
      </c>
      <c r="S805" s="307">
        <f t="shared" ca="1" si="369"/>
        <v>5.0810000000000022</v>
      </c>
      <c r="T805" s="304">
        <f t="shared" ca="1" si="349"/>
        <v>49.844610000000024</v>
      </c>
      <c r="U805" s="311">
        <f t="shared" ca="1" si="350"/>
        <v>0</v>
      </c>
      <c r="V805" s="306">
        <f t="shared" ca="1" si="351"/>
        <v>1.2261399748233723</v>
      </c>
      <c r="W805" s="304">
        <f t="shared" ca="1" si="352"/>
        <v>43.874407679261175</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1.1484499044657142</v>
      </c>
      <c r="AH805" s="304">
        <f t="shared" ca="1" si="376"/>
        <v>-8.6349669539519738</v>
      </c>
    </row>
    <row r="806" spans="1:34" x14ac:dyDescent="0.2">
      <c r="A806" s="347">
        <f t="shared" ca="1" si="354"/>
        <v>1E-4</v>
      </c>
      <c r="B806" s="304">
        <f t="shared" ca="1" si="355"/>
        <v>30.540700000000072</v>
      </c>
      <c r="D806" s="306">
        <f t="shared" ca="1" si="356"/>
        <v>-0.6352539432593548</v>
      </c>
      <c r="E806" s="307">
        <f t="shared" ca="1" si="357"/>
        <v>-1.1984040639306421</v>
      </c>
      <c r="F806" s="304">
        <f t="shared" ca="1" si="358"/>
        <v>1.3563627364654478</v>
      </c>
      <c r="G806" s="306">
        <f t="shared" ca="1" si="359"/>
        <v>7.9417408690240716</v>
      </c>
      <c r="H806" s="307">
        <f t="shared" ca="1" si="360"/>
        <v>-107.66038889301271</v>
      </c>
      <c r="I806" s="304">
        <f t="shared" ca="1" si="361"/>
        <v>107.95290910682056</v>
      </c>
      <c r="J806" s="306">
        <f t="shared" ca="1" si="362"/>
        <v>677.21007955475034</v>
      </c>
      <c r="K806" s="307">
        <f t="shared" ca="1" si="363"/>
        <v>-9.312354967689668</v>
      </c>
      <c r="L806" s="304">
        <f t="shared" ca="1" si="348"/>
        <v>677.2741038941291</v>
      </c>
      <c r="M806" s="306">
        <f t="shared" ca="1" si="364"/>
        <v>-1.4971630919969232</v>
      </c>
      <c r="N806" s="304">
        <f t="shared" ca="1" si="365"/>
        <v>-85.781126414180292</v>
      </c>
      <c r="P806" s="310">
        <f t="shared" ca="1" si="366"/>
        <v>23</v>
      </c>
      <c r="Q806" s="304">
        <f t="shared" ca="1" si="367"/>
        <v>0</v>
      </c>
      <c r="R806" s="306">
        <f t="shared" ca="1" si="368"/>
        <v>0</v>
      </c>
      <c r="S806" s="307">
        <f t="shared" ca="1" si="369"/>
        <v>5.0810000000000022</v>
      </c>
      <c r="T806" s="304">
        <f t="shared" ca="1" si="349"/>
        <v>49.844610000000024</v>
      </c>
      <c r="U806" s="311">
        <f t="shared" ca="1" si="350"/>
        <v>0</v>
      </c>
      <c r="V806" s="306">
        <f t="shared" ca="1" si="351"/>
        <v>1.2261412948906993</v>
      </c>
      <c r="W806" s="304">
        <f t="shared" ca="1" si="352"/>
        <v>43.874548263686243</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1.1484227179388693</v>
      </c>
      <c r="AH806" s="304">
        <f t="shared" ca="1" si="376"/>
        <v>-8.6349946229602743</v>
      </c>
    </row>
    <row r="807" spans="1:34" x14ac:dyDescent="0.2">
      <c r="A807" s="347">
        <f t="shared" ca="1" si="354"/>
        <v>1E-4</v>
      </c>
      <c r="B807" s="304">
        <f t="shared" ca="1" si="355"/>
        <v>30.540800000000072</v>
      </c>
      <c r="D807" s="306">
        <f t="shared" ca="1" si="356"/>
        <v>-0.63525022165340606</v>
      </c>
      <c r="E807" s="307">
        <f t="shared" ca="1" si="357"/>
        <v>-1.1983760455681391</v>
      </c>
      <c r="F807" s="304">
        <f t="shared" ca="1" si="358"/>
        <v>1.3563362380701298</v>
      </c>
      <c r="G807" s="306">
        <f t="shared" ca="1" si="359"/>
        <v>7.9416773440019064</v>
      </c>
      <c r="H807" s="307">
        <f t="shared" ca="1" si="360"/>
        <v>-107.66050873061727</v>
      </c>
      <c r="I807" s="304">
        <f t="shared" ca="1" si="361"/>
        <v>107.95302394639786</v>
      </c>
      <c r="J807" s="306">
        <f t="shared" ca="1" si="362"/>
        <v>677.21007955475034</v>
      </c>
      <c r="K807" s="307">
        <f t="shared" ca="1" si="363"/>
        <v>-9.3231210125708497</v>
      </c>
      <c r="L807" s="304">
        <f t="shared" ca="1" si="348"/>
        <v>677.27425201019287</v>
      </c>
      <c r="M807" s="306">
        <f t="shared" ca="1" si="364"/>
        <v>-1.497163760518698</v>
      </c>
      <c r="N807" s="304">
        <f t="shared" ca="1" si="365"/>
        <v>-85.781164717656509</v>
      </c>
      <c r="P807" s="310">
        <f t="shared" ca="1" si="366"/>
        <v>23</v>
      </c>
      <c r="Q807" s="304">
        <f t="shared" ca="1" si="367"/>
        <v>0</v>
      </c>
      <c r="R807" s="306">
        <f t="shared" ca="1" si="368"/>
        <v>0</v>
      </c>
      <c r="S807" s="307">
        <f t="shared" ca="1" si="369"/>
        <v>5.0810000000000022</v>
      </c>
      <c r="T807" s="304">
        <f t="shared" ca="1" si="349"/>
        <v>49.844610000000024</v>
      </c>
      <c r="U807" s="311">
        <f t="shared" ca="1" si="350"/>
        <v>0</v>
      </c>
      <c r="V807" s="306">
        <f t="shared" ca="1" si="351"/>
        <v>1.2261426149609176</v>
      </c>
      <c r="W807" s="304">
        <f t="shared" ca="1" si="352"/>
        <v>43.874688846305268</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1.1483955317582311</v>
      </c>
      <c r="AH807" s="304">
        <f t="shared" ca="1" si="376"/>
        <v>-8.6350222916131116</v>
      </c>
    </row>
    <row r="808" spans="1:34" x14ac:dyDescent="0.2">
      <c r="A808" s="347">
        <f t="shared" ca="1" si="354"/>
        <v>1E-4</v>
      </c>
      <c r="B808" s="304">
        <f t="shared" ca="1" si="355"/>
        <v>30.540900000000072</v>
      </c>
      <c r="D808" s="306">
        <f t="shared" ca="1" si="356"/>
        <v>-0.63524650004242844</v>
      </c>
      <c r="E808" s="307">
        <f t="shared" ca="1" si="357"/>
        <v>-1.1983480275655491</v>
      </c>
      <c r="F808" s="304">
        <f t="shared" ca="1" si="358"/>
        <v>1.3563097400617594</v>
      </c>
      <c r="G808" s="306">
        <f t="shared" ca="1" si="359"/>
        <v>7.9416138193519021</v>
      </c>
      <c r="H808" s="307">
        <f t="shared" ca="1" si="360"/>
        <v>-107.66062856542003</v>
      </c>
      <c r="I808" s="304">
        <f t="shared" ca="1" si="361"/>
        <v>107.95313878325658</v>
      </c>
      <c r="J808" s="306">
        <f t="shared" ca="1" si="362"/>
        <v>677.21007955475034</v>
      </c>
      <c r="K808" s="307">
        <f t="shared" ca="1" si="363"/>
        <v>-9.3338870694356508</v>
      </c>
      <c r="L808" s="304">
        <f t="shared" ca="1" si="348"/>
        <v>677.27440029752802</v>
      </c>
      <c r="M808" s="306">
        <f t="shared" ca="1" si="364"/>
        <v>-1.4971644290337029</v>
      </c>
      <c r="N808" s="304">
        <f t="shared" ca="1" si="365"/>
        <v>-85.781203020744826</v>
      </c>
      <c r="P808" s="310">
        <f t="shared" ca="1" si="366"/>
        <v>23</v>
      </c>
      <c r="Q808" s="304">
        <f t="shared" ca="1" si="367"/>
        <v>0</v>
      </c>
      <c r="R808" s="306">
        <f t="shared" ca="1" si="368"/>
        <v>0</v>
      </c>
      <c r="S808" s="307">
        <f t="shared" ca="1" si="369"/>
        <v>5.0810000000000022</v>
      </c>
      <c r="T808" s="304">
        <f t="shared" ca="1" si="349"/>
        <v>49.844610000000024</v>
      </c>
      <c r="U808" s="311">
        <f t="shared" ca="1" si="350"/>
        <v>0</v>
      </c>
      <c r="V808" s="306">
        <f t="shared" ca="1" si="351"/>
        <v>1.2261439350340271</v>
      </c>
      <c r="W808" s="304">
        <f t="shared" ca="1" si="352"/>
        <v>43.874829427118236</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1.1483683459237817</v>
      </c>
      <c r="AH808" s="304">
        <f t="shared" ca="1" si="376"/>
        <v>-8.6350499599105</v>
      </c>
    </row>
    <row r="809" spans="1:34" x14ac:dyDescent="0.2">
      <c r="A809" s="347">
        <f t="shared" ca="1" si="354"/>
        <v>1E-4</v>
      </c>
      <c r="B809" s="304">
        <f t="shared" ca="1" si="355"/>
        <v>30.541000000000071</v>
      </c>
      <c r="D809" s="306">
        <f t="shared" ca="1" si="356"/>
        <v>-0.63524277842642451</v>
      </c>
      <c r="E809" s="307">
        <f t="shared" ca="1" si="357"/>
        <v>-1.1983200099228792</v>
      </c>
      <c r="F809" s="304">
        <f t="shared" ca="1" si="358"/>
        <v>1.3562832424403439</v>
      </c>
      <c r="G809" s="306">
        <f t="shared" ca="1" si="359"/>
        <v>7.9415502950740597</v>
      </c>
      <c r="H809" s="307">
        <f t="shared" ca="1" si="360"/>
        <v>-107.66074839742102</v>
      </c>
      <c r="I809" s="304">
        <f t="shared" ca="1" si="361"/>
        <v>107.95325361739674</v>
      </c>
      <c r="J809" s="306">
        <f t="shared" ca="1" si="362"/>
        <v>677.21007955475034</v>
      </c>
      <c r="K809" s="307">
        <f t="shared" ca="1" si="363"/>
        <v>-9.3446531382837925</v>
      </c>
      <c r="L809" s="304">
        <f t="shared" ca="1" si="348"/>
        <v>677.27454875613489</v>
      </c>
      <c r="M809" s="306">
        <f t="shared" ca="1" si="364"/>
        <v>-1.4971650975419382</v>
      </c>
      <c r="N809" s="304">
        <f t="shared" ca="1" si="365"/>
        <v>-85.781241323445272</v>
      </c>
      <c r="P809" s="310">
        <f t="shared" ca="1" si="366"/>
        <v>23</v>
      </c>
      <c r="Q809" s="304">
        <f t="shared" ca="1" si="367"/>
        <v>0</v>
      </c>
      <c r="R809" s="306">
        <f t="shared" ca="1" si="368"/>
        <v>0</v>
      </c>
      <c r="S809" s="307">
        <f t="shared" ca="1" si="369"/>
        <v>5.0810000000000022</v>
      </c>
      <c r="T809" s="304">
        <f t="shared" ca="1" si="349"/>
        <v>49.844610000000024</v>
      </c>
      <c r="U809" s="311">
        <f t="shared" ca="1" si="350"/>
        <v>0</v>
      </c>
      <c r="V809" s="306">
        <f t="shared" ca="1" si="351"/>
        <v>1.2261452551100278</v>
      </c>
      <c r="W809" s="304">
        <f t="shared" ca="1" si="352"/>
        <v>43.874970006125174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1.14834116043553</v>
      </c>
      <c r="AH809" s="304">
        <f t="shared" ca="1" si="376"/>
        <v>-8.6350776278524339</v>
      </c>
    </row>
    <row r="810" spans="1:34" x14ac:dyDescent="0.2">
      <c r="A810" s="347">
        <f t="shared" ca="1" si="354"/>
        <v>1E-4</v>
      </c>
      <c r="B810" s="304">
        <f t="shared" ca="1" si="355"/>
        <v>30.541100000000071</v>
      </c>
      <c r="D810" s="306">
        <f t="shared" ca="1" si="356"/>
        <v>-0.63523905680539439</v>
      </c>
      <c r="E810" s="307">
        <f t="shared" ca="1" si="357"/>
        <v>-1.1982919926401205</v>
      </c>
      <c r="F810" s="304">
        <f t="shared" ca="1" si="358"/>
        <v>1.3562567452058765</v>
      </c>
      <c r="G810" s="306">
        <f t="shared" ca="1" si="359"/>
        <v>7.9414867711683792</v>
      </c>
      <c r="H810" s="307">
        <f t="shared" ca="1" si="360"/>
        <v>-107.66086822662028</v>
      </c>
      <c r="I810" s="304">
        <f t="shared" ca="1" si="361"/>
        <v>107.9533684488184</v>
      </c>
      <c r="J810" s="306">
        <f t="shared" ca="1" si="362"/>
        <v>677.21007955475034</v>
      </c>
      <c r="K810" s="307">
        <f t="shared" ca="1" si="363"/>
        <v>-9.3554192191149941</v>
      </c>
      <c r="L810" s="304">
        <f t="shared" ca="1" si="348"/>
        <v>677.27469738601383</v>
      </c>
      <c r="M810" s="306">
        <f t="shared" ca="1" si="364"/>
        <v>-1.4971657660434041</v>
      </c>
      <c r="N810" s="304">
        <f t="shared" ca="1" si="365"/>
        <v>-85.781279625757875</v>
      </c>
      <c r="P810" s="310">
        <f t="shared" ca="1" si="366"/>
        <v>23</v>
      </c>
      <c r="Q810" s="304">
        <f t="shared" ca="1" si="367"/>
        <v>0</v>
      </c>
      <c r="R810" s="306">
        <f t="shared" ca="1" si="368"/>
        <v>0</v>
      </c>
      <c r="S810" s="307">
        <f t="shared" ca="1" si="369"/>
        <v>5.0810000000000022</v>
      </c>
      <c r="T810" s="304">
        <f t="shared" ca="1" si="349"/>
        <v>49.844610000000024</v>
      </c>
      <c r="U810" s="311">
        <f t="shared" ca="1" si="350"/>
        <v>0</v>
      </c>
      <c r="V810" s="306">
        <f t="shared" ca="1" si="351"/>
        <v>1.2261465751889196</v>
      </c>
      <c r="W810" s="304">
        <f t="shared" ca="1" si="352"/>
        <v>43.875110583326098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1.1483139752934672</v>
      </c>
      <c r="AH810" s="304">
        <f t="shared" ca="1" si="376"/>
        <v>-8.6351052954389207</v>
      </c>
    </row>
    <row r="811" spans="1:34" x14ac:dyDescent="0.2">
      <c r="A811" s="347">
        <f t="shared" ca="1" si="354"/>
        <v>1E-4</v>
      </c>
      <c r="B811" s="304">
        <f t="shared" ca="1" si="355"/>
        <v>30.541200000000071</v>
      </c>
      <c r="D811" s="306">
        <f t="shared" ca="1" si="356"/>
        <v>-0.63523533517933561</v>
      </c>
      <c r="E811" s="307">
        <f t="shared" ca="1" si="357"/>
        <v>-1.1982639757172713</v>
      </c>
      <c r="F811" s="304">
        <f t="shared" ca="1" si="358"/>
        <v>1.3562302483583546</v>
      </c>
      <c r="G811" s="306">
        <f t="shared" ca="1" si="359"/>
        <v>7.9414232476348614</v>
      </c>
      <c r="H811" s="307">
        <f t="shared" ca="1" si="360"/>
        <v>-107.66098805301785</v>
      </c>
      <c r="I811" s="304">
        <f t="shared" ca="1" si="361"/>
        <v>107.95348327752156</v>
      </c>
      <c r="J811" s="306">
        <f t="shared" ca="1" si="362"/>
        <v>677.21007955475034</v>
      </c>
      <c r="K811" s="307">
        <f t="shared" ca="1" si="363"/>
        <v>-9.3661853119289766</v>
      </c>
      <c r="L811" s="304">
        <f t="shared" ca="1" si="348"/>
        <v>677.27484618716551</v>
      </c>
      <c r="M811" s="306">
        <f t="shared" ca="1" si="364"/>
        <v>-1.4971664345381004</v>
      </c>
      <c r="N811" s="304">
        <f t="shared" ca="1" si="365"/>
        <v>-85.781317927682593</v>
      </c>
      <c r="P811" s="310">
        <f t="shared" ca="1" si="366"/>
        <v>23</v>
      </c>
      <c r="Q811" s="304">
        <f t="shared" ca="1" si="367"/>
        <v>0</v>
      </c>
      <c r="R811" s="306">
        <f t="shared" ca="1" si="368"/>
        <v>0</v>
      </c>
      <c r="S811" s="307">
        <f t="shared" ca="1" si="369"/>
        <v>5.0810000000000022</v>
      </c>
      <c r="T811" s="304">
        <f t="shared" ca="1" si="349"/>
        <v>49.844610000000024</v>
      </c>
      <c r="U811" s="311">
        <f t="shared" ca="1" si="350"/>
        <v>0</v>
      </c>
      <c r="V811" s="306">
        <f t="shared" ca="1" si="351"/>
        <v>1.2261478952707028</v>
      </c>
      <c r="W811" s="304">
        <f t="shared" ca="1" si="352"/>
        <v>43.875251158721014</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1.1482867904975933</v>
      </c>
      <c r="AH811" s="304">
        <f t="shared" ca="1" si="376"/>
        <v>-8.635132962669962</v>
      </c>
    </row>
    <row r="812" spans="1:34" x14ac:dyDescent="0.2">
      <c r="A812" s="347">
        <f t="shared" ca="1" si="354"/>
        <v>1E-4</v>
      </c>
      <c r="B812" s="304">
        <f t="shared" ca="1" si="355"/>
        <v>30.541300000000071</v>
      </c>
      <c r="D812" s="306">
        <f t="shared" ca="1" si="356"/>
        <v>-0.63523161354825353</v>
      </c>
      <c r="E812" s="307">
        <f t="shared" ca="1" si="357"/>
        <v>-1.1982359591543279</v>
      </c>
      <c r="F812" s="304">
        <f t="shared" ca="1" si="358"/>
        <v>1.3562037518977781</v>
      </c>
      <c r="G812" s="306">
        <f t="shared" ca="1" si="359"/>
        <v>7.9413597244735064</v>
      </c>
      <c r="H812" s="307">
        <f t="shared" ca="1" si="360"/>
        <v>-107.66110787661376</v>
      </c>
      <c r="I812" s="304">
        <f t="shared" ca="1" si="361"/>
        <v>107.95359810350628</v>
      </c>
      <c r="J812" s="306">
        <f t="shared" ca="1" si="362"/>
        <v>677.21007955475034</v>
      </c>
      <c r="K812" s="307">
        <f t="shared" ca="1" si="363"/>
        <v>-9.3769514167254577</v>
      </c>
      <c r="L812" s="304">
        <f t="shared" ca="1" si="348"/>
        <v>677.27499515959016</v>
      </c>
      <c r="M812" s="306">
        <f t="shared" ca="1" si="364"/>
        <v>-1.4971671030260274</v>
      </c>
      <c r="N812" s="304">
        <f t="shared" ca="1" si="365"/>
        <v>-85.781356229219469</v>
      </c>
      <c r="P812" s="310">
        <f t="shared" ca="1" si="366"/>
        <v>23</v>
      </c>
      <c r="Q812" s="304">
        <f t="shared" ca="1" si="367"/>
        <v>0</v>
      </c>
      <c r="R812" s="306">
        <f t="shared" ca="1" si="368"/>
        <v>0</v>
      </c>
      <c r="S812" s="307">
        <f t="shared" ca="1" si="369"/>
        <v>5.0810000000000022</v>
      </c>
      <c r="T812" s="304">
        <f t="shared" ca="1" si="349"/>
        <v>49.844610000000024</v>
      </c>
      <c r="U812" s="311">
        <f t="shared" ca="1" si="350"/>
        <v>0</v>
      </c>
      <c r="V812" s="306">
        <f t="shared" ca="1" si="351"/>
        <v>1.2261492153553766</v>
      </c>
      <c r="W812" s="304">
        <f t="shared" ca="1" si="352"/>
        <v>43.875391732309929</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1.1482596060479029</v>
      </c>
      <c r="AH812" s="304">
        <f t="shared" ca="1" si="376"/>
        <v>-8.6351606295455614</v>
      </c>
    </row>
    <row r="813" spans="1:34" x14ac:dyDescent="0.2">
      <c r="A813" s="347">
        <f t="shared" ca="1" si="354"/>
        <v>1E-4</v>
      </c>
      <c r="B813" s="304">
        <f t="shared" ca="1" si="355"/>
        <v>30.54140000000007</v>
      </c>
      <c r="D813" s="306">
        <f t="shared" ca="1" si="356"/>
        <v>-0.63522789191214546</v>
      </c>
      <c r="E813" s="307">
        <f t="shared" ca="1" si="357"/>
        <v>-1.198207942951294</v>
      </c>
      <c r="F813" s="304">
        <f t="shared" ca="1" si="358"/>
        <v>1.3561772558241492</v>
      </c>
      <c r="G813" s="306">
        <f t="shared" ca="1" si="359"/>
        <v>7.9412962016843149</v>
      </c>
      <c r="H813" s="307">
        <f t="shared" ca="1" si="360"/>
        <v>-107.66122769740805</v>
      </c>
      <c r="I813" s="304">
        <f t="shared" ca="1" si="361"/>
        <v>107.9537129267726</v>
      </c>
      <c r="J813" s="306">
        <f t="shared" ca="1" si="362"/>
        <v>677.21007955475034</v>
      </c>
      <c r="K813" s="307">
        <f t="shared" ca="1" si="363"/>
        <v>-9.3877175335041585</v>
      </c>
      <c r="L813" s="304">
        <f t="shared" ca="1" si="348"/>
        <v>677.27514430328836</v>
      </c>
      <c r="M813" s="306">
        <f t="shared" ca="1" si="364"/>
        <v>-1.4971677715071852</v>
      </c>
      <c r="N813" s="304">
        <f t="shared" ca="1" si="365"/>
        <v>-85.781394530368502</v>
      </c>
      <c r="P813" s="310">
        <f t="shared" ca="1" si="366"/>
        <v>23</v>
      </c>
      <c r="Q813" s="304">
        <f t="shared" ca="1" si="367"/>
        <v>0</v>
      </c>
      <c r="R813" s="306">
        <f t="shared" ca="1" si="368"/>
        <v>0</v>
      </c>
      <c r="S813" s="307">
        <f t="shared" ca="1" si="369"/>
        <v>5.0810000000000022</v>
      </c>
      <c r="T813" s="304">
        <f t="shared" ca="1" si="349"/>
        <v>49.844610000000024</v>
      </c>
      <c r="U813" s="311">
        <f t="shared" ca="1" si="350"/>
        <v>0</v>
      </c>
      <c r="V813" s="306">
        <f t="shared" ca="1" si="351"/>
        <v>1.2261505354429418</v>
      </c>
      <c r="W813" s="304">
        <f t="shared" ca="1" si="352"/>
        <v>43.875532304092879</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1.1482324219443996</v>
      </c>
      <c r="AH813" s="304">
        <f t="shared" ca="1" si="376"/>
        <v>-8.6351882960657171</v>
      </c>
    </row>
    <row r="814" spans="1:34" x14ac:dyDescent="0.2">
      <c r="A814" s="347">
        <f t="shared" ca="1" si="354"/>
        <v>1E-4</v>
      </c>
      <c r="B814" s="304">
        <f t="shared" ca="1" si="355"/>
        <v>30.54150000000007</v>
      </c>
      <c r="D814" s="306">
        <f t="shared" ca="1" si="356"/>
        <v>-0.6352241702710133</v>
      </c>
      <c r="E814" s="307">
        <f t="shared" ca="1" si="357"/>
        <v>-1.1981799271081588</v>
      </c>
      <c r="F814" s="304">
        <f t="shared" ca="1" si="358"/>
        <v>1.3561507601374598</v>
      </c>
      <c r="G814" s="306">
        <f t="shared" ca="1" si="359"/>
        <v>7.941232679267288</v>
      </c>
      <c r="H814" s="307">
        <f t="shared" ca="1" si="360"/>
        <v>-107.66134751540076</v>
      </c>
      <c r="I814" s="304">
        <f t="shared" ca="1" si="361"/>
        <v>107.95382774732053</v>
      </c>
      <c r="J814" s="306">
        <f t="shared" ca="1" si="362"/>
        <v>677.21007955475034</v>
      </c>
      <c r="K814" s="307">
        <f t="shared" ca="1" si="363"/>
        <v>-9.3984836622647983</v>
      </c>
      <c r="L814" s="304">
        <f t="shared" ca="1" si="348"/>
        <v>677.27529361826066</v>
      </c>
      <c r="M814" s="306">
        <f t="shared" ca="1" si="364"/>
        <v>-1.4971684399815737</v>
      </c>
      <c r="N814" s="304">
        <f t="shared" ca="1" si="365"/>
        <v>-85.781432831129663</v>
      </c>
      <c r="P814" s="310">
        <f t="shared" ca="1" si="366"/>
        <v>23</v>
      </c>
      <c r="Q814" s="304">
        <f t="shared" ca="1" si="367"/>
        <v>0</v>
      </c>
      <c r="R814" s="306">
        <f t="shared" ca="1" si="368"/>
        <v>0</v>
      </c>
      <c r="S814" s="307">
        <f t="shared" ca="1" si="369"/>
        <v>5.0810000000000022</v>
      </c>
      <c r="T814" s="304">
        <f t="shared" ca="1" si="349"/>
        <v>49.844610000000024</v>
      </c>
      <c r="U814" s="311">
        <f t="shared" ca="1" si="350"/>
        <v>0</v>
      </c>
      <c r="V814" s="306">
        <f t="shared" ca="1" si="351"/>
        <v>1.2261518555333983</v>
      </c>
      <c r="W814" s="304">
        <f t="shared" ca="1" si="352"/>
        <v>43.875672874069878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1.1482052381870744</v>
      </c>
      <c r="AH814" s="304">
        <f t="shared" ca="1" si="376"/>
        <v>-8.6352159622304381</v>
      </c>
    </row>
    <row r="815" spans="1:34" x14ac:dyDescent="0.2">
      <c r="A815" s="347">
        <f t="shared" ca="1" si="354"/>
        <v>1E-4</v>
      </c>
      <c r="B815" s="304">
        <f t="shared" ca="1" si="355"/>
        <v>30.54160000000007</v>
      </c>
      <c r="D815" s="306">
        <f t="shared" ca="1" si="356"/>
        <v>-0.63522044862485871</v>
      </c>
      <c r="E815" s="307">
        <f t="shared" ca="1" si="357"/>
        <v>-1.1981519116249189</v>
      </c>
      <c r="F815" s="304">
        <f t="shared" ca="1" si="358"/>
        <v>1.3561242648377081</v>
      </c>
      <c r="G815" s="306">
        <f t="shared" ca="1" si="359"/>
        <v>7.9411691572224257</v>
      </c>
      <c r="H815" s="307">
        <f t="shared" ca="1" si="360"/>
        <v>-107.66146733059193</v>
      </c>
      <c r="I815" s="304">
        <f t="shared" ca="1" si="361"/>
        <v>107.95394256515013</v>
      </c>
      <c r="J815" s="306">
        <f t="shared" ca="1" si="362"/>
        <v>677.21007955475034</v>
      </c>
      <c r="K815" s="307">
        <f t="shared" ca="1" si="363"/>
        <v>-9.4092498030070981</v>
      </c>
      <c r="L815" s="304">
        <f t="shared" ca="1" si="348"/>
        <v>677.2754431045073</v>
      </c>
      <c r="M815" s="306">
        <f t="shared" ca="1" si="364"/>
        <v>-1.4971691084491932</v>
      </c>
      <c r="N815" s="304">
        <f t="shared" ca="1" si="365"/>
        <v>-85.781471131503011</v>
      </c>
      <c r="P815" s="310">
        <f t="shared" ca="1" si="366"/>
        <v>23</v>
      </c>
      <c r="Q815" s="304">
        <f t="shared" ca="1" si="367"/>
        <v>0</v>
      </c>
      <c r="R815" s="306">
        <f t="shared" ca="1" si="368"/>
        <v>0</v>
      </c>
      <c r="S815" s="307">
        <f t="shared" ca="1" si="369"/>
        <v>5.0810000000000022</v>
      </c>
      <c r="T815" s="304">
        <f t="shared" ca="1" si="349"/>
        <v>49.844610000000024</v>
      </c>
      <c r="U815" s="311">
        <f t="shared" ca="1" si="350"/>
        <v>0</v>
      </c>
      <c r="V815" s="306">
        <f t="shared" ca="1" si="351"/>
        <v>1.2261531756267454</v>
      </c>
      <c r="W815" s="304">
        <f t="shared" ca="1" si="352"/>
        <v>43.875813442240904</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1.1481780547759239</v>
      </c>
      <c r="AH815" s="304">
        <f t="shared" ca="1" si="376"/>
        <v>-8.6352436280397278</v>
      </c>
    </row>
    <row r="816" spans="1:34" x14ac:dyDescent="0.2">
      <c r="A816" s="347">
        <f t="shared" ca="1" si="354"/>
        <v>1E-4</v>
      </c>
      <c r="B816" s="304">
        <f t="shared" ca="1" si="355"/>
        <v>30.54170000000007</v>
      </c>
      <c r="D816" s="306">
        <f t="shared" ca="1" si="356"/>
        <v>-0.63521672697368059</v>
      </c>
      <c r="E816" s="307">
        <f t="shared" ca="1" si="357"/>
        <v>-1.1981238965015795</v>
      </c>
      <c r="F816" s="304">
        <f t="shared" ca="1" si="358"/>
        <v>1.3560977699248984</v>
      </c>
      <c r="G816" s="306">
        <f t="shared" ca="1" si="359"/>
        <v>7.9411056355497287</v>
      </c>
      <c r="H816" s="307">
        <f t="shared" ca="1" si="360"/>
        <v>-107.66158714298159</v>
      </c>
      <c r="I816" s="304">
        <f t="shared" ca="1" si="361"/>
        <v>107.95405738026143</v>
      </c>
      <c r="J816" s="306">
        <f t="shared" ca="1" si="362"/>
        <v>677.21007955475034</v>
      </c>
      <c r="K816" s="307">
        <f t="shared" ca="1" si="363"/>
        <v>-9.4200159557307774</v>
      </c>
      <c r="L816" s="304">
        <f t="shared" ca="1" si="348"/>
        <v>677.27559276202885</v>
      </c>
      <c r="M816" s="306">
        <f t="shared" ca="1" si="364"/>
        <v>-1.4971697769100436</v>
      </c>
      <c r="N816" s="304">
        <f t="shared" ca="1" si="365"/>
        <v>-85.781509431488502</v>
      </c>
      <c r="P816" s="310">
        <f t="shared" ca="1" si="366"/>
        <v>23</v>
      </c>
      <c r="Q816" s="304">
        <f t="shared" ca="1" si="367"/>
        <v>0</v>
      </c>
      <c r="R816" s="306">
        <f t="shared" ca="1" si="368"/>
        <v>0</v>
      </c>
      <c r="S816" s="307">
        <f t="shared" ca="1" si="369"/>
        <v>5.0810000000000022</v>
      </c>
      <c r="T816" s="304">
        <f t="shared" ca="1" si="349"/>
        <v>49.844610000000024</v>
      </c>
      <c r="U816" s="311">
        <f t="shared" ca="1" si="350"/>
        <v>0</v>
      </c>
      <c r="V816" s="306">
        <f t="shared" ca="1" si="351"/>
        <v>1.2261544957229835</v>
      </c>
      <c r="W816" s="304">
        <f t="shared" ca="1" si="352"/>
        <v>43.875954008606023</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1.1481508717109516</v>
      </c>
      <c r="AH816" s="304">
        <f t="shared" ca="1" si="376"/>
        <v>-8.6352712934935809</v>
      </c>
    </row>
    <row r="817" spans="1:34" x14ac:dyDescent="0.2">
      <c r="A817" s="347">
        <f t="shared" ca="1" si="354"/>
        <v>1E-4</v>
      </c>
      <c r="B817" s="304">
        <f t="shared" ca="1" si="355"/>
        <v>30.54180000000007</v>
      </c>
      <c r="D817" s="306">
        <f t="shared" ca="1" si="356"/>
        <v>-0.63521300531748104</v>
      </c>
      <c r="E817" s="307">
        <f t="shared" ca="1" si="357"/>
        <v>-1.1980958817381282</v>
      </c>
      <c r="F817" s="304">
        <f t="shared" ca="1" si="358"/>
        <v>1.3560712753990216</v>
      </c>
      <c r="G817" s="306">
        <f t="shared" ca="1" si="359"/>
        <v>7.9410421142491971</v>
      </c>
      <c r="H817" s="307">
        <f t="shared" ca="1" si="360"/>
        <v>-107.66170695256976</v>
      </c>
      <c r="I817" s="304">
        <f t="shared" ca="1" si="361"/>
        <v>107.95417219265445</v>
      </c>
      <c r="J817" s="306">
        <f t="shared" ca="1" si="362"/>
        <v>677.21007955475034</v>
      </c>
      <c r="K817" s="307">
        <f t="shared" ca="1" si="363"/>
        <v>-9.4307821204355555</v>
      </c>
      <c r="L817" s="304">
        <f t="shared" ca="1" si="348"/>
        <v>677.27574259082564</v>
      </c>
      <c r="M817" s="306">
        <f t="shared" ca="1" si="364"/>
        <v>-1.497170445364125</v>
      </c>
      <c r="N817" s="304">
        <f t="shared" ca="1" si="365"/>
        <v>-85.781547731086178</v>
      </c>
      <c r="P817" s="310">
        <f t="shared" ca="1" si="366"/>
        <v>23</v>
      </c>
      <c r="Q817" s="304">
        <f t="shared" ca="1" si="367"/>
        <v>0</v>
      </c>
      <c r="R817" s="306">
        <f t="shared" ca="1" si="368"/>
        <v>0</v>
      </c>
      <c r="S817" s="307">
        <f t="shared" ca="1" si="369"/>
        <v>5.0810000000000022</v>
      </c>
      <c r="T817" s="304">
        <f t="shared" ca="1" si="349"/>
        <v>49.844610000000024</v>
      </c>
      <c r="U817" s="311">
        <f t="shared" ca="1" si="350"/>
        <v>0</v>
      </c>
      <c r="V817" s="306">
        <f t="shared" ca="1" si="351"/>
        <v>1.2261558158221129</v>
      </c>
      <c r="W817" s="304">
        <f t="shared" ca="1" si="352"/>
        <v>43.876094573165211</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1.1481236889921487</v>
      </c>
      <c r="AH817" s="304">
        <f t="shared" ca="1" si="376"/>
        <v>-8.6352989585920099</v>
      </c>
    </row>
    <row r="818" spans="1:34" x14ac:dyDescent="0.2">
      <c r="A818" s="347">
        <f t="shared" ca="1" si="354"/>
        <v>1E-4</v>
      </c>
      <c r="B818" s="304">
        <f t="shared" ca="1" si="355"/>
        <v>30.541900000000069</v>
      </c>
      <c r="D818" s="306">
        <f t="shared" ca="1" si="356"/>
        <v>-0.63520928365626117</v>
      </c>
      <c r="E818" s="307">
        <f t="shared" ca="1" si="357"/>
        <v>-1.1980678673345704</v>
      </c>
      <c r="F818" s="304">
        <f t="shared" ca="1" si="358"/>
        <v>1.3560447812600829</v>
      </c>
      <c r="G818" s="306">
        <f t="shared" ca="1" si="359"/>
        <v>7.9409785933208319</v>
      </c>
      <c r="H818" s="307">
        <f t="shared" ca="1" si="360"/>
        <v>-107.66182675935649</v>
      </c>
      <c r="I818" s="304">
        <f t="shared" ca="1" si="361"/>
        <v>107.95428700232922</v>
      </c>
      <c r="J818" s="306">
        <f t="shared" ca="1" si="362"/>
        <v>677.21007955475034</v>
      </c>
      <c r="K818" s="307">
        <f t="shared" ca="1" si="363"/>
        <v>-9.4415482971211517</v>
      </c>
      <c r="L818" s="304">
        <f t="shared" ca="1" si="348"/>
        <v>677.27589259089837</v>
      </c>
      <c r="M818" s="306">
        <f t="shared" ca="1" si="364"/>
        <v>-1.4971711138114379</v>
      </c>
      <c r="N818" s="304">
        <f t="shared" ca="1" si="365"/>
        <v>-85.781586030296026</v>
      </c>
      <c r="P818" s="310">
        <f t="shared" ca="1" si="366"/>
        <v>23</v>
      </c>
      <c r="Q818" s="304">
        <f t="shared" ca="1" si="367"/>
        <v>0</v>
      </c>
      <c r="R818" s="306">
        <f t="shared" ca="1" si="368"/>
        <v>0</v>
      </c>
      <c r="S818" s="307">
        <f t="shared" ca="1" si="369"/>
        <v>5.0810000000000022</v>
      </c>
      <c r="T818" s="304">
        <f t="shared" ca="1" si="349"/>
        <v>49.844610000000024</v>
      </c>
      <c r="U818" s="311">
        <f t="shared" ca="1" si="350"/>
        <v>0</v>
      </c>
      <c r="V818" s="306">
        <f t="shared" ca="1" si="351"/>
        <v>1.226157135924133</v>
      </c>
      <c r="W818" s="304">
        <f t="shared" ca="1" si="352"/>
        <v>43.876235135918485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1.148096506619515</v>
      </c>
      <c r="AH818" s="304">
        <f t="shared" ca="1" si="376"/>
        <v>-8.6353266233350112</v>
      </c>
    </row>
    <row r="819" spans="1:34" x14ac:dyDescent="0.2">
      <c r="A819" s="347">
        <f t="shared" ca="1" si="354"/>
        <v>1E-4</v>
      </c>
      <c r="B819" s="304">
        <f t="shared" ca="1" si="355"/>
        <v>30.542000000000069</v>
      </c>
      <c r="D819" s="306">
        <f t="shared" ca="1" si="356"/>
        <v>-0.63520556199001865</v>
      </c>
      <c r="E819" s="307">
        <f t="shared" ca="1" si="357"/>
        <v>-1.1980398532909007</v>
      </c>
      <c r="F819" s="304">
        <f t="shared" ca="1" si="358"/>
        <v>1.3560182875080771</v>
      </c>
      <c r="G819" s="306">
        <f t="shared" ca="1" si="359"/>
        <v>7.9409150727646329</v>
      </c>
      <c r="H819" s="307">
        <f t="shared" ca="1" si="360"/>
        <v>-107.66194656334181</v>
      </c>
      <c r="I819" s="304">
        <f t="shared" ca="1" si="361"/>
        <v>107.9544018092858</v>
      </c>
      <c r="J819" s="306">
        <f t="shared" ca="1" si="362"/>
        <v>677.21007955475034</v>
      </c>
      <c r="K819" s="307">
        <f t="shared" ca="1" si="363"/>
        <v>-9.4523144857872872</v>
      </c>
      <c r="L819" s="304">
        <f t="shared" ca="1" si="348"/>
        <v>677.27604276224736</v>
      </c>
      <c r="M819" s="306">
        <f t="shared" ca="1" si="364"/>
        <v>-1.4971717822519819</v>
      </c>
      <c r="N819" s="304">
        <f t="shared" ca="1" si="365"/>
        <v>-85.781624329118046</v>
      </c>
      <c r="P819" s="310">
        <f t="shared" ca="1" si="366"/>
        <v>23</v>
      </c>
      <c r="Q819" s="304">
        <f t="shared" ca="1" si="367"/>
        <v>0</v>
      </c>
      <c r="R819" s="306">
        <f t="shared" ca="1" si="368"/>
        <v>0</v>
      </c>
      <c r="S819" s="307">
        <f t="shared" ca="1" si="369"/>
        <v>5.0810000000000022</v>
      </c>
      <c r="T819" s="304">
        <f t="shared" ca="1" si="349"/>
        <v>49.844610000000024</v>
      </c>
      <c r="U819" s="311">
        <f t="shared" ca="1" si="350"/>
        <v>0</v>
      </c>
      <c r="V819" s="306">
        <f t="shared" ca="1" si="351"/>
        <v>1.2261584560290444</v>
      </c>
      <c r="W819" s="304">
        <f t="shared" ca="1" si="352"/>
        <v>43.876375696865878</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1.1480693245930542</v>
      </c>
      <c r="AH819" s="304">
        <f t="shared" ca="1" si="376"/>
        <v>-8.6353542877225866</v>
      </c>
    </row>
    <row r="820" spans="1:34" x14ac:dyDescent="0.2">
      <c r="A820" s="347">
        <f t="shared" ca="1" si="354"/>
        <v>1E-4</v>
      </c>
      <c r="B820" s="304">
        <f t="shared" ca="1" si="355"/>
        <v>30.542100000000069</v>
      </c>
      <c r="D820" s="306">
        <f t="shared" ca="1" si="356"/>
        <v>-0.63520184031875715</v>
      </c>
      <c r="E820" s="307">
        <f t="shared" ca="1" si="357"/>
        <v>-1.1980118396071138</v>
      </c>
      <c r="F820" s="304">
        <f t="shared" ca="1" si="358"/>
        <v>1.3559917941430017</v>
      </c>
      <c r="G820" s="306">
        <f t="shared" ca="1" si="359"/>
        <v>7.9408515525806012</v>
      </c>
      <c r="H820" s="307">
        <f t="shared" ca="1" si="360"/>
        <v>-107.66206636452577</v>
      </c>
      <c r="I820" s="304">
        <f t="shared" ca="1" si="361"/>
        <v>107.95451661352421</v>
      </c>
      <c r="J820" s="306">
        <f t="shared" ca="1" si="362"/>
        <v>677.21007955475034</v>
      </c>
      <c r="K820" s="307">
        <f t="shared" ca="1" si="363"/>
        <v>-9.4630806864336812</v>
      </c>
      <c r="L820" s="304">
        <f t="shared" ca="1" si="348"/>
        <v>677.27619310487296</v>
      </c>
      <c r="M820" s="306">
        <f t="shared" ca="1" si="364"/>
        <v>-1.4971724506857573</v>
      </c>
      <c r="N820" s="304">
        <f t="shared" ca="1" si="365"/>
        <v>-85.781662627552265</v>
      </c>
      <c r="P820" s="310">
        <f t="shared" ca="1" si="366"/>
        <v>23</v>
      </c>
      <c r="Q820" s="304">
        <f t="shared" ca="1" si="367"/>
        <v>0</v>
      </c>
      <c r="R820" s="306">
        <f t="shared" ca="1" si="368"/>
        <v>0</v>
      </c>
      <c r="S820" s="307">
        <f t="shared" ca="1" si="369"/>
        <v>5.0810000000000022</v>
      </c>
      <c r="T820" s="304">
        <f t="shared" ca="1" si="349"/>
        <v>49.844610000000024</v>
      </c>
      <c r="U820" s="311">
        <f t="shared" ca="1" si="350"/>
        <v>0</v>
      </c>
      <c r="V820" s="306">
        <f t="shared" ca="1" si="351"/>
        <v>1.2261597761368463</v>
      </c>
      <c r="W820" s="304">
        <f t="shared" ca="1" si="352"/>
        <v>43.876516256007378</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1.1480421429127539</v>
      </c>
      <c r="AH820" s="304">
        <f t="shared" ca="1" si="376"/>
        <v>-8.635381951754745</v>
      </c>
    </row>
    <row r="821" spans="1:34" x14ac:dyDescent="0.2">
      <c r="A821" s="347">
        <f t="shared" ca="1" si="354"/>
        <v>1E-4</v>
      </c>
      <c r="B821" s="304">
        <f t="shared" ca="1" si="355"/>
        <v>30.542200000000069</v>
      </c>
      <c r="D821" s="306">
        <f t="shared" ca="1" si="356"/>
        <v>-0.63519811864247588</v>
      </c>
      <c r="E821" s="307">
        <f t="shared" ca="1" si="357"/>
        <v>-1.1979838262832132</v>
      </c>
      <c r="F821" s="304">
        <f t="shared" ca="1" si="358"/>
        <v>1.3559653011648598</v>
      </c>
      <c r="G821" s="306">
        <f t="shared" ca="1" si="359"/>
        <v>7.9407880327687366</v>
      </c>
      <c r="H821" s="307">
        <f t="shared" ca="1" si="360"/>
        <v>-107.6621861629084</v>
      </c>
      <c r="I821" s="304">
        <f t="shared" ca="1" si="361"/>
        <v>107.95463141504447</v>
      </c>
      <c r="J821" s="306">
        <f t="shared" ca="1" si="362"/>
        <v>677.21007955475034</v>
      </c>
      <c r="K821" s="307">
        <f t="shared" ca="1" si="363"/>
        <v>-9.4738468990600531</v>
      </c>
      <c r="L821" s="304">
        <f t="shared" ca="1" si="348"/>
        <v>677.27634361877585</v>
      </c>
      <c r="M821" s="306">
        <f t="shared" ca="1" si="364"/>
        <v>-1.4971731191127642</v>
      </c>
      <c r="N821" s="304">
        <f t="shared" ca="1" si="365"/>
        <v>-85.78170092559867</v>
      </c>
      <c r="P821" s="310">
        <f t="shared" ca="1" si="366"/>
        <v>23</v>
      </c>
      <c r="Q821" s="304">
        <f t="shared" ca="1" si="367"/>
        <v>0</v>
      </c>
      <c r="R821" s="306">
        <f t="shared" ca="1" si="368"/>
        <v>0</v>
      </c>
      <c r="S821" s="307">
        <f t="shared" ca="1" si="369"/>
        <v>5.0810000000000022</v>
      </c>
      <c r="T821" s="304">
        <f t="shared" ca="1" si="349"/>
        <v>49.844610000000024</v>
      </c>
      <c r="U821" s="311">
        <f t="shared" ca="1" si="350"/>
        <v>0</v>
      </c>
      <c r="V821" s="306">
        <f t="shared" ca="1" si="351"/>
        <v>1.2261610962475393</v>
      </c>
      <c r="W821" s="304">
        <f t="shared" ca="1" si="352"/>
        <v>43.876656813343018</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1.1480149615786193</v>
      </c>
      <c r="AH821" s="304">
        <f t="shared" ca="1" si="376"/>
        <v>-8.635409615431481</v>
      </c>
    </row>
    <row r="822" spans="1:34" x14ac:dyDescent="0.2">
      <c r="A822" s="347">
        <f t="shared" ca="1" si="354"/>
        <v>1E-4</v>
      </c>
      <c r="B822" s="304">
        <f t="shared" ca="1" si="355"/>
        <v>30.542300000000068</v>
      </c>
      <c r="D822" s="306">
        <f t="shared" ca="1" si="356"/>
        <v>-0.63519439696117663</v>
      </c>
      <c r="E822" s="307">
        <f t="shared" ca="1" si="357"/>
        <v>-1.1979558133191865</v>
      </c>
      <c r="F822" s="304">
        <f t="shared" ca="1" si="358"/>
        <v>1.3559388085736417</v>
      </c>
      <c r="G822" s="306">
        <f t="shared" ca="1" si="359"/>
        <v>7.9407245133290401</v>
      </c>
      <c r="H822" s="307">
        <f t="shared" ca="1" si="360"/>
        <v>-107.66230595848972</v>
      </c>
      <c r="I822" s="304">
        <f t="shared" ca="1" si="361"/>
        <v>107.95474621384665</v>
      </c>
      <c r="J822" s="306">
        <f t="shared" ca="1" si="362"/>
        <v>677.21007955475034</v>
      </c>
      <c r="K822" s="307">
        <f t="shared" ca="1" si="363"/>
        <v>-9.4846131236661222</v>
      </c>
      <c r="L822" s="304">
        <f t="shared" ca="1" si="348"/>
        <v>677.27649430395627</v>
      </c>
      <c r="M822" s="306">
        <f t="shared" ca="1" si="364"/>
        <v>-1.4971737875330027</v>
      </c>
      <c r="N822" s="304">
        <f t="shared" ca="1" si="365"/>
        <v>-85.781739223257276</v>
      </c>
      <c r="P822" s="310">
        <f t="shared" ca="1" si="366"/>
        <v>23</v>
      </c>
      <c r="Q822" s="304">
        <f t="shared" ca="1" si="367"/>
        <v>0</v>
      </c>
      <c r="R822" s="306">
        <f t="shared" ca="1" si="368"/>
        <v>0</v>
      </c>
      <c r="S822" s="307">
        <f t="shared" ca="1" si="369"/>
        <v>5.0810000000000022</v>
      </c>
      <c r="T822" s="304">
        <f t="shared" ca="1" si="349"/>
        <v>49.844610000000024</v>
      </c>
      <c r="U822" s="311">
        <f t="shared" ca="1" si="350"/>
        <v>0</v>
      </c>
      <c r="V822" s="306">
        <f t="shared" ca="1" si="351"/>
        <v>1.2261624163611229</v>
      </c>
      <c r="W822" s="304">
        <f t="shared" ca="1" si="352"/>
        <v>43.876797368872808</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1.1479877805906415</v>
      </c>
      <c r="AH822" s="304">
        <f t="shared" ca="1" si="376"/>
        <v>-8.6354372787528053</v>
      </c>
    </row>
    <row r="823" spans="1:34" x14ac:dyDescent="0.2">
      <c r="A823" s="347">
        <f t="shared" ca="1" si="354"/>
        <v>1E-4</v>
      </c>
      <c r="B823" s="304">
        <f t="shared" ca="1" si="355"/>
        <v>30.542400000000068</v>
      </c>
      <c r="D823" s="306">
        <f t="shared" ca="1" si="356"/>
        <v>-0.63519067527485862</v>
      </c>
      <c r="E823" s="307">
        <f t="shared" ca="1" si="357"/>
        <v>-1.1979278007150409</v>
      </c>
      <c r="F823" s="304">
        <f t="shared" ca="1" si="358"/>
        <v>1.3559123163693534</v>
      </c>
      <c r="G823" s="306">
        <f t="shared" ca="1" si="359"/>
        <v>7.9406609942615125</v>
      </c>
      <c r="H823" s="307">
        <f t="shared" ca="1" si="360"/>
        <v>-107.66242575126979</v>
      </c>
      <c r="I823" s="304">
        <f t="shared" ca="1" si="361"/>
        <v>107.95486100993075</v>
      </c>
      <c r="J823" s="306">
        <f t="shared" ca="1" si="362"/>
        <v>677.21007955475034</v>
      </c>
      <c r="K823" s="307">
        <f t="shared" ca="1" si="363"/>
        <v>-9.4953793602516097</v>
      </c>
      <c r="L823" s="304">
        <f t="shared" ca="1" si="348"/>
        <v>677.27664516041477</v>
      </c>
      <c r="M823" s="306">
        <f t="shared" ca="1" si="364"/>
        <v>-1.4971744559464726</v>
      </c>
      <c r="N823" s="304">
        <f t="shared" ca="1" si="365"/>
        <v>-85.781777520528081</v>
      </c>
      <c r="P823" s="310">
        <f t="shared" ca="1" si="366"/>
        <v>23</v>
      </c>
      <c r="Q823" s="304">
        <f t="shared" ca="1" si="367"/>
        <v>0</v>
      </c>
      <c r="R823" s="306">
        <f t="shared" ca="1" si="368"/>
        <v>0</v>
      </c>
      <c r="S823" s="307">
        <f t="shared" ca="1" si="369"/>
        <v>5.0810000000000022</v>
      </c>
      <c r="T823" s="304">
        <f t="shared" ca="1" si="349"/>
        <v>49.844610000000024</v>
      </c>
      <c r="U823" s="311">
        <f t="shared" ca="1" si="350"/>
        <v>0</v>
      </c>
      <c r="V823" s="306">
        <f t="shared" ca="1" si="351"/>
        <v>1.2261637364775972</v>
      </c>
      <c r="W823" s="304">
        <f t="shared" ca="1" si="352"/>
        <v>43.876937922596738</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1.1479605999488243</v>
      </c>
      <c r="AH823" s="304">
        <f t="shared" ca="1" si="376"/>
        <v>-8.6354649417187144</v>
      </c>
    </row>
    <row r="824" spans="1:34" x14ac:dyDescent="0.2">
      <c r="A824" s="347">
        <f t="shared" ca="1" si="354"/>
        <v>1E-4</v>
      </c>
      <c r="B824" s="304">
        <f t="shared" ca="1" si="355"/>
        <v>30.542500000000068</v>
      </c>
      <c r="D824" s="306">
        <f t="shared" ca="1" si="356"/>
        <v>-0.63518695358352517</v>
      </c>
      <c r="E824" s="307">
        <f t="shared" ca="1" si="357"/>
        <v>-1.1978997884707727</v>
      </c>
      <c r="F824" s="304">
        <f t="shared" ca="1" si="358"/>
        <v>1.3558858245519942</v>
      </c>
      <c r="G824" s="306">
        <f t="shared" ca="1" si="359"/>
        <v>7.9405974755661539</v>
      </c>
      <c r="H824" s="307">
        <f t="shared" ca="1" si="360"/>
        <v>-107.66254554124865</v>
      </c>
      <c r="I824" s="304">
        <f t="shared" ca="1" si="361"/>
        <v>107.95497580329683</v>
      </c>
      <c r="J824" s="306">
        <f t="shared" ca="1" si="362"/>
        <v>677.21007955475034</v>
      </c>
      <c r="K824" s="307">
        <f t="shared" ca="1" si="363"/>
        <v>-9.5061456088162348</v>
      </c>
      <c r="L824" s="304">
        <f t="shared" ca="1" si="348"/>
        <v>677.27679618815182</v>
      </c>
      <c r="M824" s="306">
        <f t="shared" ca="1" si="364"/>
        <v>-1.4971751243531746</v>
      </c>
      <c r="N824" s="304">
        <f t="shared" ca="1" si="365"/>
        <v>-85.781815817411101</v>
      </c>
      <c r="P824" s="310">
        <f t="shared" ca="1" si="366"/>
        <v>23</v>
      </c>
      <c r="Q824" s="304">
        <f t="shared" ca="1" si="367"/>
        <v>0</v>
      </c>
      <c r="R824" s="306">
        <f t="shared" ca="1" si="368"/>
        <v>0</v>
      </c>
      <c r="S824" s="307">
        <f t="shared" ca="1" si="369"/>
        <v>5.0810000000000022</v>
      </c>
      <c r="T824" s="304">
        <f t="shared" ca="1" si="349"/>
        <v>49.844610000000024</v>
      </c>
      <c r="U824" s="311">
        <f t="shared" ca="1" si="350"/>
        <v>0</v>
      </c>
      <c r="V824" s="306">
        <f t="shared" ca="1" si="351"/>
        <v>1.2261650565969626</v>
      </c>
      <c r="W824" s="304">
        <f t="shared" ca="1" si="352"/>
        <v>43.877078474514875</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1.1479334196531656</v>
      </c>
      <c r="AH824" s="304">
        <f t="shared" ca="1" si="376"/>
        <v>-8.63549260432921</v>
      </c>
    </row>
    <row r="825" spans="1:34" x14ac:dyDescent="0.2">
      <c r="A825" s="347">
        <f t="shared" ca="1" si="354"/>
        <v>1E-4</v>
      </c>
      <c r="B825" s="304">
        <f t="shared" ca="1" si="355"/>
        <v>30.542600000000068</v>
      </c>
      <c r="D825" s="306">
        <f t="shared" ca="1" si="356"/>
        <v>-0.63518323188717307</v>
      </c>
      <c r="E825" s="307">
        <f t="shared" ca="1" si="357"/>
        <v>-1.1978717765863678</v>
      </c>
      <c r="F825" s="304">
        <f t="shared" ca="1" si="358"/>
        <v>1.3558593331215505</v>
      </c>
      <c r="G825" s="306">
        <f t="shared" ca="1" si="359"/>
        <v>7.9405339572429652</v>
      </c>
      <c r="H825" s="307">
        <f t="shared" ca="1" si="360"/>
        <v>-107.6626653284263</v>
      </c>
      <c r="I825" s="304">
        <f t="shared" ca="1" si="361"/>
        <v>107.95509059394492</v>
      </c>
      <c r="J825" s="306">
        <f t="shared" ca="1" si="362"/>
        <v>677.21007955475034</v>
      </c>
      <c r="K825" s="307">
        <f t="shared" ca="1" si="363"/>
        <v>-9.5169118693597188</v>
      </c>
      <c r="L825" s="304">
        <f t="shared" ca="1" si="348"/>
        <v>677.27694738716775</v>
      </c>
      <c r="M825" s="306">
        <f t="shared" ca="1" si="364"/>
        <v>-1.4971757927531082</v>
      </c>
      <c r="N825" s="304">
        <f t="shared" ca="1" si="365"/>
        <v>-85.78185411390632</v>
      </c>
      <c r="P825" s="310">
        <f t="shared" ca="1" si="366"/>
        <v>23</v>
      </c>
      <c r="Q825" s="304">
        <f t="shared" ca="1" si="367"/>
        <v>0</v>
      </c>
      <c r="R825" s="306">
        <f t="shared" ca="1" si="368"/>
        <v>0</v>
      </c>
      <c r="S825" s="307">
        <f t="shared" ca="1" si="369"/>
        <v>5.0810000000000022</v>
      </c>
      <c r="T825" s="304">
        <f t="shared" ca="1" si="349"/>
        <v>49.844610000000024</v>
      </c>
      <c r="U825" s="311">
        <f t="shared" ca="1" si="350"/>
        <v>0</v>
      </c>
      <c r="V825" s="306">
        <f t="shared" ca="1" si="351"/>
        <v>1.2261663767192188</v>
      </c>
      <c r="W825" s="304">
        <f t="shared" ca="1" si="352"/>
        <v>43.877219024627202</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1.1479062397036497</v>
      </c>
      <c r="AH825" s="304">
        <f t="shared" ca="1" si="376"/>
        <v>-8.6355202665843063</v>
      </c>
    </row>
    <row r="826" spans="1:34" x14ac:dyDescent="0.2">
      <c r="A826" s="347">
        <f t="shared" ca="1" si="354"/>
        <v>1E-4</v>
      </c>
      <c r="B826" s="304">
        <f t="shared" ca="1" si="355"/>
        <v>30.542700000000067</v>
      </c>
      <c r="D826" s="306">
        <f t="shared" ca="1" si="356"/>
        <v>-0.63517951018580654</v>
      </c>
      <c r="E826" s="307">
        <f t="shared" ca="1" si="357"/>
        <v>-1.1978437650618332</v>
      </c>
      <c r="F826" s="304">
        <f t="shared" ca="1" si="358"/>
        <v>1.3558328420780303</v>
      </c>
      <c r="G826" s="306">
        <f t="shared" ca="1" si="359"/>
        <v>7.9404704392919463</v>
      </c>
      <c r="H826" s="307">
        <f t="shared" ca="1" si="360"/>
        <v>-107.66278511280281</v>
      </c>
      <c r="I826" s="304">
        <f t="shared" ca="1" si="361"/>
        <v>107.95520538187505</v>
      </c>
      <c r="J826" s="306">
        <f t="shared" ca="1" si="362"/>
        <v>677.21007955475034</v>
      </c>
      <c r="K826" s="307">
        <f t="shared" ca="1" si="363"/>
        <v>-9.5276781418817809</v>
      </c>
      <c r="L826" s="304">
        <f t="shared" ca="1" si="348"/>
        <v>677.27709875746325</v>
      </c>
      <c r="M826" s="306">
        <f t="shared" ca="1" si="364"/>
        <v>-1.4971764611462739</v>
      </c>
      <c r="N826" s="304">
        <f t="shared" ca="1" si="365"/>
        <v>-85.781892410013768</v>
      </c>
      <c r="P826" s="310">
        <f t="shared" ca="1" si="366"/>
        <v>23</v>
      </c>
      <c r="Q826" s="304">
        <f t="shared" ca="1" si="367"/>
        <v>0</v>
      </c>
      <c r="R826" s="306">
        <f t="shared" ca="1" si="368"/>
        <v>0</v>
      </c>
      <c r="S826" s="307">
        <f t="shared" ca="1" si="369"/>
        <v>5.0810000000000022</v>
      </c>
      <c r="T826" s="304">
        <f t="shared" ca="1" si="349"/>
        <v>49.844610000000024</v>
      </c>
      <c r="U826" s="311">
        <f t="shared" ca="1" si="350"/>
        <v>0</v>
      </c>
      <c r="V826" s="306">
        <f t="shared" ca="1" si="351"/>
        <v>1.2261676968443658</v>
      </c>
      <c r="W826" s="304">
        <f t="shared" ca="1" si="352"/>
        <v>43.877359572933742</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1.1478790601002871</v>
      </c>
      <c r="AH826" s="304">
        <f t="shared" ca="1" si="376"/>
        <v>-8.6355479284839962</v>
      </c>
    </row>
    <row r="827" spans="1:34" x14ac:dyDescent="0.2">
      <c r="A827" s="347">
        <f t="shared" ca="1" si="354"/>
        <v>1E-4</v>
      </c>
      <c r="B827" s="304">
        <f t="shared" ca="1" si="355"/>
        <v>30.542800000000067</v>
      </c>
      <c r="D827" s="306">
        <f t="shared" ca="1" si="356"/>
        <v>-0.6351757884794238</v>
      </c>
      <c r="E827" s="307">
        <f t="shared" ca="1" si="357"/>
        <v>-1.1978157538971601</v>
      </c>
      <c r="F827" s="304">
        <f t="shared" ca="1" si="358"/>
        <v>1.3558063514214262</v>
      </c>
      <c r="G827" s="306">
        <f t="shared" ca="1" si="359"/>
        <v>7.9404069217130981</v>
      </c>
      <c r="H827" s="307">
        <f t="shared" ca="1" si="360"/>
        <v>-107.6629048943782</v>
      </c>
      <c r="I827" s="304">
        <f t="shared" ca="1" si="361"/>
        <v>107.95532016708725</v>
      </c>
      <c r="J827" s="306">
        <f t="shared" ca="1" si="362"/>
        <v>677.21007955475034</v>
      </c>
      <c r="K827" s="307">
        <f t="shared" ca="1" si="363"/>
        <v>-9.5384444263821404</v>
      </c>
      <c r="L827" s="304">
        <f t="shared" ca="1" si="348"/>
        <v>677.27725029903854</v>
      </c>
      <c r="M827" s="306">
        <f t="shared" ca="1" si="364"/>
        <v>-1.4971771295326715</v>
      </c>
      <c r="N827" s="304">
        <f t="shared" ca="1" si="365"/>
        <v>-85.78193070573343</v>
      </c>
      <c r="P827" s="310">
        <f t="shared" ca="1" si="366"/>
        <v>23</v>
      </c>
      <c r="Q827" s="304">
        <f t="shared" ca="1" si="367"/>
        <v>0</v>
      </c>
      <c r="R827" s="306">
        <f t="shared" ca="1" si="368"/>
        <v>0</v>
      </c>
      <c r="S827" s="307">
        <f t="shared" ca="1" si="369"/>
        <v>5.0810000000000022</v>
      </c>
      <c r="T827" s="304">
        <f t="shared" ca="1" si="349"/>
        <v>49.844610000000024</v>
      </c>
      <c r="U827" s="311">
        <f t="shared" ca="1" si="350"/>
        <v>0</v>
      </c>
      <c r="V827" s="306">
        <f t="shared" ca="1" si="351"/>
        <v>1.2261690169724033</v>
      </c>
      <c r="W827" s="304">
        <f t="shared" ca="1" si="352"/>
        <v>43.877500119434494</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1.1478518808430689</v>
      </c>
      <c r="AH827" s="304">
        <f t="shared" ca="1" si="376"/>
        <v>-8.6355755900282869</v>
      </c>
    </row>
    <row r="828" spans="1:34" x14ac:dyDescent="0.2">
      <c r="A828" s="347">
        <f t="shared" ca="1" si="354"/>
        <v>1E-4</v>
      </c>
      <c r="B828" s="304">
        <f t="shared" ca="1" si="355"/>
        <v>30.542900000000067</v>
      </c>
      <c r="D828" s="306">
        <f t="shared" ca="1" si="356"/>
        <v>-0.63517206676802784</v>
      </c>
      <c r="E828" s="307">
        <f t="shared" ca="1" si="357"/>
        <v>-1.1977877430923538</v>
      </c>
      <c r="F828" s="304">
        <f t="shared" ca="1" si="358"/>
        <v>1.3557798611517442</v>
      </c>
      <c r="G828" s="306">
        <f t="shared" ca="1" si="359"/>
        <v>7.9403434045064216</v>
      </c>
      <c r="H828" s="307">
        <f t="shared" ca="1" si="360"/>
        <v>-107.66302467315251</v>
      </c>
      <c r="I828" s="304">
        <f t="shared" ca="1" si="361"/>
        <v>107.95543494958154</v>
      </c>
      <c r="J828" s="306">
        <f t="shared" ca="1" si="362"/>
        <v>677.21007955475034</v>
      </c>
      <c r="K828" s="307">
        <f t="shared" ca="1" si="363"/>
        <v>-9.5492107228605168</v>
      </c>
      <c r="L828" s="304">
        <f t="shared" ca="1" si="348"/>
        <v>677.27740201189408</v>
      </c>
      <c r="M828" s="306">
        <f t="shared" ca="1" si="364"/>
        <v>-1.4971777979123011</v>
      </c>
      <c r="N828" s="304">
        <f t="shared" ca="1" si="365"/>
        <v>-85.781969001065335</v>
      </c>
      <c r="P828" s="310">
        <f t="shared" ca="1" si="366"/>
        <v>23</v>
      </c>
      <c r="Q828" s="304">
        <f t="shared" ca="1" si="367"/>
        <v>0</v>
      </c>
      <c r="R828" s="306">
        <f t="shared" ca="1" si="368"/>
        <v>0</v>
      </c>
      <c r="S828" s="307">
        <f t="shared" ca="1" si="369"/>
        <v>5.0810000000000022</v>
      </c>
      <c r="T828" s="304">
        <f t="shared" ca="1" si="349"/>
        <v>49.844610000000024</v>
      </c>
      <c r="U828" s="311">
        <f t="shared" ca="1" si="350"/>
        <v>0</v>
      </c>
      <c r="V828" s="306">
        <f t="shared" ca="1" si="351"/>
        <v>1.2261703371033315</v>
      </c>
      <c r="W828" s="304">
        <f t="shared" ca="1" si="352"/>
        <v>43.877640664129466</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1.1478247019319969</v>
      </c>
      <c r="AH828" s="304">
        <f t="shared" ca="1" si="376"/>
        <v>-8.6356032512171765</v>
      </c>
    </row>
    <row r="829" spans="1:34" x14ac:dyDescent="0.2">
      <c r="A829" s="347">
        <f t="shared" ca="1" si="354"/>
        <v>1E-4</v>
      </c>
      <c r="B829" s="304">
        <f t="shared" ca="1" si="355"/>
        <v>30.543000000000067</v>
      </c>
      <c r="D829" s="306">
        <f t="shared" ca="1" si="356"/>
        <v>-0.63516834505161823</v>
      </c>
      <c r="E829" s="307">
        <f t="shared" ca="1" si="357"/>
        <v>-1.197759732647409</v>
      </c>
      <c r="F829" s="304">
        <f t="shared" ca="1" si="358"/>
        <v>1.3557533712689798</v>
      </c>
      <c r="G829" s="306">
        <f t="shared" ca="1" si="359"/>
        <v>7.9402798876719167</v>
      </c>
      <c r="H829" s="307">
        <f t="shared" ca="1" si="360"/>
        <v>-107.66314444912577</v>
      </c>
      <c r="I829" s="304">
        <f t="shared" ca="1" si="361"/>
        <v>107.955549729358</v>
      </c>
      <c r="J829" s="306">
        <f t="shared" ca="1" si="362"/>
        <v>677.21007955475034</v>
      </c>
      <c r="K829" s="307">
        <f t="shared" ca="1" si="363"/>
        <v>-9.559977031316631</v>
      </c>
      <c r="L829" s="304">
        <f t="shared" ca="1" si="348"/>
        <v>677.27755389603055</v>
      </c>
      <c r="M829" s="306">
        <f t="shared" ca="1" si="364"/>
        <v>-1.497178466285163</v>
      </c>
      <c r="N829" s="304">
        <f t="shared" ca="1" si="365"/>
        <v>-85.782007296009454</v>
      </c>
      <c r="P829" s="310">
        <f t="shared" ca="1" si="366"/>
        <v>23</v>
      </c>
      <c r="Q829" s="304">
        <f t="shared" ca="1" si="367"/>
        <v>0</v>
      </c>
      <c r="R829" s="306">
        <f t="shared" ca="1" si="368"/>
        <v>0</v>
      </c>
      <c r="S829" s="307">
        <f t="shared" ca="1" si="369"/>
        <v>5.0810000000000022</v>
      </c>
      <c r="T829" s="304">
        <f t="shared" ca="1" si="349"/>
        <v>49.844610000000024</v>
      </c>
      <c r="U829" s="311">
        <f t="shared" ca="1" si="350"/>
        <v>0</v>
      </c>
      <c r="V829" s="306">
        <f t="shared" ca="1" si="351"/>
        <v>1.2261716572371502</v>
      </c>
      <c r="W829" s="304">
        <f t="shared" ca="1" si="352"/>
        <v>43.877781207018685</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1.1477975233670694</v>
      </c>
      <c r="AH829" s="304">
        <f t="shared" ca="1" si="376"/>
        <v>-8.6356309120506687</v>
      </c>
    </row>
    <row r="830" spans="1:34" x14ac:dyDescent="0.2">
      <c r="A830" s="347">
        <f t="shared" ca="1" si="354"/>
        <v>1E-4</v>
      </c>
      <c r="B830" s="304">
        <f t="shared" ca="1" si="355"/>
        <v>30.543100000000067</v>
      </c>
      <c r="D830" s="306">
        <f t="shared" ca="1" si="356"/>
        <v>-0.63516462333019463</v>
      </c>
      <c r="E830" s="307">
        <f t="shared" ca="1" si="357"/>
        <v>-1.1977317225623203</v>
      </c>
      <c r="F830" s="304">
        <f t="shared" ca="1" si="358"/>
        <v>1.3557268817731287</v>
      </c>
      <c r="G830" s="306">
        <f t="shared" ca="1" si="359"/>
        <v>7.9402163712095835</v>
      </c>
      <c r="H830" s="307">
        <f t="shared" ca="1" si="360"/>
        <v>-107.66326422229803</v>
      </c>
      <c r="I830" s="304">
        <f t="shared" ca="1" si="361"/>
        <v>107.95566450641662</v>
      </c>
      <c r="J830" s="306">
        <f t="shared" ca="1" si="362"/>
        <v>677.21007955475034</v>
      </c>
      <c r="K830" s="307">
        <f t="shared" ca="1" si="363"/>
        <v>-9.5707433517502025</v>
      </c>
      <c r="L830" s="304">
        <f t="shared" ca="1" si="348"/>
        <v>677.27770595144818</v>
      </c>
      <c r="M830" s="306">
        <f t="shared" ca="1" si="364"/>
        <v>-1.4971791346512573</v>
      </c>
      <c r="N830" s="304">
        <f t="shared" ca="1" si="365"/>
        <v>-85.782045590565829</v>
      </c>
      <c r="P830" s="310">
        <f t="shared" ca="1" si="366"/>
        <v>23</v>
      </c>
      <c r="Q830" s="304">
        <f t="shared" ca="1" si="367"/>
        <v>0</v>
      </c>
      <c r="R830" s="306">
        <f t="shared" ca="1" si="368"/>
        <v>0</v>
      </c>
      <c r="S830" s="307">
        <f t="shared" ca="1" si="369"/>
        <v>5.0810000000000022</v>
      </c>
      <c r="T830" s="304">
        <f t="shared" ca="1" si="349"/>
        <v>49.844610000000024</v>
      </c>
      <c r="U830" s="311">
        <f t="shared" ca="1" si="350"/>
        <v>0</v>
      </c>
      <c r="V830" s="306">
        <f t="shared" ca="1" si="351"/>
        <v>1.2261729773738597</v>
      </c>
      <c r="W830" s="304">
        <f t="shared" ca="1" si="352"/>
        <v>43.877921748102175</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1.1477703451482828</v>
      </c>
      <c r="AH830" s="304">
        <f t="shared" ca="1" si="376"/>
        <v>-8.6356585725287669</v>
      </c>
    </row>
    <row r="831" spans="1:34" x14ac:dyDescent="0.2">
      <c r="A831" s="347">
        <f t="shared" ca="1" si="354"/>
        <v>1E-4</v>
      </c>
      <c r="B831" s="304">
        <f t="shared" ca="1" si="355"/>
        <v>30.543200000000066</v>
      </c>
      <c r="D831" s="306">
        <f t="shared" ca="1" si="356"/>
        <v>-0.63516090160375893</v>
      </c>
      <c r="E831" s="307">
        <f t="shared" ca="1" si="357"/>
        <v>-1.1977037128370842</v>
      </c>
      <c r="F831" s="304">
        <f t="shared" ca="1" si="358"/>
        <v>1.3557003926641891</v>
      </c>
      <c r="G831" s="306">
        <f t="shared" ca="1" si="359"/>
        <v>7.9401528551194227</v>
      </c>
      <c r="H831" s="307">
        <f t="shared" ca="1" si="360"/>
        <v>-107.66338399266931</v>
      </c>
      <c r="I831" s="304">
        <f t="shared" ca="1" si="361"/>
        <v>107.95577928075747</v>
      </c>
      <c r="J831" s="306">
        <f t="shared" ca="1" si="362"/>
        <v>677.21007955475034</v>
      </c>
      <c r="K831" s="307">
        <f t="shared" ca="1" si="363"/>
        <v>-9.5815096841609506</v>
      </c>
      <c r="L831" s="304">
        <f t="shared" ca="1" si="348"/>
        <v>677.27785817814754</v>
      </c>
      <c r="M831" s="306">
        <f t="shared" ca="1" si="364"/>
        <v>-1.4971798030105841</v>
      </c>
      <c r="N831" s="304">
        <f t="shared" ca="1" si="365"/>
        <v>-85.782083884734448</v>
      </c>
      <c r="P831" s="310">
        <f t="shared" ca="1" si="366"/>
        <v>23</v>
      </c>
      <c r="Q831" s="304">
        <f t="shared" ca="1" si="367"/>
        <v>0</v>
      </c>
      <c r="R831" s="306">
        <f t="shared" ca="1" si="368"/>
        <v>0</v>
      </c>
      <c r="S831" s="307">
        <f t="shared" ca="1" si="369"/>
        <v>5.0810000000000022</v>
      </c>
      <c r="T831" s="304">
        <f t="shared" ca="1" si="349"/>
        <v>49.844610000000024</v>
      </c>
      <c r="U831" s="311">
        <f t="shared" ca="1" si="350"/>
        <v>0</v>
      </c>
      <c r="V831" s="306">
        <f t="shared" ca="1" si="351"/>
        <v>1.2261742975134597</v>
      </c>
      <c r="W831" s="304">
        <f t="shared" ca="1" si="352"/>
        <v>43.87806228737994</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1.14774316727563</v>
      </c>
      <c r="AH831" s="304">
        <f t="shared" ca="1" si="376"/>
        <v>-8.6356862326514765</v>
      </c>
    </row>
    <row r="832" spans="1:34" x14ac:dyDescent="0.2">
      <c r="A832" s="347">
        <f t="shared" ca="1" si="354"/>
        <v>1E-4</v>
      </c>
      <c r="B832" s="304">
        <f t="shared" ca="1" si="355"/>
        <v>30.543300000000066</v>
      </c>
      <c r="D832" s="306">
        <f t="shared" ca="1" si="356"/>
        <v>-0.63515717987231024</v>
      </c>
      <c r="E832" s="307">
        <f t="shared" ca="1" si="357"/>
        <v>-1.1976757034716989</v>
      </c>
      <c r="F832" s="304">
        <f t="shared" ca="1" si="358"/>
        <v>1.3556739039421595</v>
      </c>
      <c r="G832" s="306">
        <f t="shared" ca="1" si="359"/>
        <v>7.9400893394014354</v>
      </c>
      <c r="H832" s="307">
        <f t="shared" ca="1" si="360"/>
        <v>-107.66350376023966</v>
      </c>
      <c r="I832" s="304">
        <f t="shared" ca="1" si="361"/>
        <v>107.95589405238056</v>
      </c>
      <c r="J832" s="306">
        <f t="shared" ca="1" si="362"/>
        <v>677.21007955475034</v>
      </c>
      <c r="K832" s="307">
        <f t="shared" ca="1" si="363"/>
        <v>-9.5922760285485964</v>
      </c>
      <c r="L832" s="304">
        <f t="shared" ca="1" si="348"/>
        <v>677.27801057612908</v>
      </c>
      <c r="M832" s="306">
        <f t="shared" ca="1" si="364"/>
        <v>-1.4971804713631431</v>
      </c>
      <c r="N832" s="304">
        <f t="shared" ca="1" si="365"/>
        <v>-85.782122178515309</v>
      </c>
      <c r="P832" s="310">
        <f t="shared" ca="1" si="366"/>
        <v>23</v>
      </c>
      <c r="Q832" s="304">
        <f t="shared" ca="1" si="367"/>
        <v>0</v>
      </c>
      <c r="R832" s="306">
        <f t="shared" ca="1" si="368"/>
        <v>0</v>
      </c>
      <c r="S832" s="307">
        <f t="shared" ca="1" si="369"/>
        <v>5.0810000000000022</v>
      </c>
      <c r="T832" s="304">
        <f t="shared" ca="1" si="349"/>
        <v>49.844610000000024</v>
      </c>
      <c r="U832" s="311">
        <f t="shared" ca="1" si="350"/>
        <v>0</v>
      </c>
      <c r="V832" s="306">
        <f t="shared" ca="1" si="351"/>
        <v>1.2261756176559506</v>
      </c>
      <c r="W832" s="304">
        <f t="shared" ca="1" si="352"/>
        <v>43.878202824852011</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1.1477159897491127</v>
      </c>
      <c r="AH832" s="304">
        <f t="shared" ca="1" si="376"/>
        <v>-8.6357138924187993</v>
      </c>
    </row>
    <row r="833" spans="1:34" x14ac:dyDescent="0.2">
      <c r="A833" s="347">
        <f t="shared" ca="1" si="354"/>
        <v>1E-4</v>
      </c>
      <c r="B833" s="304">
        <f t="shared" ca="1" si="355"/>
        <v>30.543400000000066</v>
      </c>
      <c r="D833" s="306">
        <f t="shared" ca="1" si="356"/>
        <v>-0.63515345813585244</v>
      </c>
      <c r="E833" s="307">
        <f t="shared" ca="1" si="357"/>
        <v>-1.1976476944661592</v>
      </c>
      <c r="F833" s="304">
        <f t="shared" ca="1" si="358"/>
        <v>1.3556474156070371</v>
      </c>
      <c r="G833" s="306">
        <f t="shared" ca="1" si="359"/>
        <v>7.9400258240556214</v>
      </c>
      <c r="H833" s="307">
        <f t="shared" ca="1" si="360"/>
        <v>-107.66362352500911</v>
      </c>
      <c r="I833" s="304">
        <f t="shared" ca="1" si="361"/>
        <v>107.95600882128593</v>
      </c>
      <c r="J833" s="306">
        <f t="shared" ca="1" si="362"/>
        <v>677.21007955475034</v>
      </c>
      <c r="K833" s="307">
        <f t="shared" ca="1" si="363"/>
        <v>-9.6030423849128592</v>
      </c>
      <c r="L833" s="304">
        <f t="shared" ca="1" si="348"/>
        <v>677.27816314539302</v>
      </c>
      <c r="M833" s="306">
        <f t="shared" ca="1" si="364"/>
        <v>-1.4971811397089347</v>
      </c>
      <c r="N833" s="304">
        <f t="shared" ca="1" si="365"/>
        <v>-85.782160471908426</v>
      </c>
      <c r="P833" s="310">
        <f t="shared" ca="1" si="366"/>
        <v>23</v>
      </c>
      <c r="Q833" s="304">
        <f t="shared" ca="1" si="367"/>
        <v>0</v>
      </c>
      <c r="R833" s="306">
        <f t="shared" ca="1" si="368"/>
        <v>0</v>
      </c>
      <c r="S833" s="307">
        <f t="shared" ca="1" si="369"/>
        <v>5.0810000000000022</v>
      </c>
      <c r="T833" s="304">
        <f t="shared" ca="1" si="349"/>
        <v>49.844610000000024</v>
      </c>
      <c r="U833" s="311">
        <f t="shared" ca="1" si="350"/>
        <v>0</v>
      </c>
      <c r="V833" s="306">
        <f t="shared" ca="1" si="351"/>
        <v>1.2261769378013314</v>
      </c>
      <c r="W833" s="304">
        <f t="shared" ca="1" si="352"/>
        <v>43.878343360518357</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1.1476888125687204</v>
      </c>
      <c r="AH833" s="304">
        <f t="shared" ca="1" si="376"/>
        <v>-8.6357415518307405</v>
      </c>
    </row>
    <row r="834" spans="1:34" x14ac:dyDescent="0.2">
      <c r="A834" s="347">
        <f t="shared" ca="1" si="354"/>
        <v>1E-4</v>
      </c>
      <c r="B834" s="304">
        <f t="shared" ca="1" si="355"/>
        <v>30.543500000000066</v>
      </c>
      <c r="D834" s="306">
        <f t="shared" ca="1" si="356"/>
        <v>-0.63514973639438421</v>
      </c>
      <c r="E834" s="307">
        <f t="shared" ca="1" si="357"/>
        <v>-1.197619685820472</v>
      </c>
      <c r="F834" s="304">
        <f t="shared" ca="1" si="358"/>
        <v>1.355620927658828</v>
      </c>
      <c r="G834" s="306">
        <f t="shared" ca="1" si="359"/>
        <v>7.9399623090819818</v>
      </c>
      <c r="H834" s="307">
        <f t="shared" ca="1" si="360"/>
        <v>-107.66374328697769</v>
      </c>
      <c r="I834" s="304">
        <f t="shared" ca="1" si="361"/>
        <v>107.95612358747361</v>
      </c>
      <c r="J834" s="306">
        <f t="shared" ca="1" si="362"/>
        <v>677.21007955475034</v>
      </c>
      <c r="K834" s="307">
        <f t="shared" ca="1" si="363"/>
        <v>-9.6138087532534584</v>
      </c>
      <c r="L834" s="304">
        <f t="shared" ca="1" si="348"/>
        <v>677.27831588594017</v>
      </c>
      <c r="M834" s="306">
        <f t="shared" ca="1" si="364"/>
        <v>-1.4971818080479591</v>
      </c>
      <c r="N834" s="304">
        <f t="shared" ca="1" si="365"/>
        <v>-85.782198764913801</v>
      </c>
      <c r="P834" s="310">
        <f t="shared" ca="1" si="366"/>
        <v>23</v>
      </c>
      <c r="Q834" s="304">
        <f t="shared" ca="1" si="367"/>
        <v>0</v>
      </c>
      <c r="R834" s="306">
        <f t="shared" ca="1" si="368"/>
        <v>0</v>
      </c>
      <c r="S834" s="307">
        <f t="shared" ca="1" si="369"/>
        <v>5.0810000000000022</v>
      </c>
      <c r="T834" s="304">
        <f t="shared" ca="1" si="349"/>
        <v>49.844610000000024</v>
      </c>
      <c r="U834" s="311">
        <f t="shared" ca="1" si="350"/>
        <v>0</v>
      </c>
      <c r="V834" s="306">
        <f t="shared" ca="1" si="351"/>
        <v>1.226178257949603</v>
      </c>
      <c r="W834" s="304">
        <f t="shared" ca="1" si="352"/>
        <v>43.878483894379023</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1.1476616357344653</v>
      </c>
      <c r="AH834" s="304">
        <f t="shared" ca="1" si="376"/>
        <v>-8.6357692108872932</v>
      </c>
    </row>
    <row r="835" spans="1:34" x14ac:dyDescent="0.2">
      <c r="A835" s="347">
        <f t="shared" ca="1" si="354"/>
        <v>1E-4</v>
      </c>
      <c r="B835" s="304">
        <f t="shared" ca="1" si="355"/>
        <v>30.543600000000065</v>
      </c>
      <c r="D835" s="306">
        <f t="shared" ca="1" si="356"/>
        <v>-0.63514601464790599</v>
      </c>
      <c r="E835" s="307">
        <f t="shared" ca="1" si="357"/>
        <v>-1.1975916775346249</v>
      </c>
      <c r="F835" s="304">
        <f t="shared" ca="1" si="358"/>
        <v>1.3555944400975224</v>
      </c>
      <c r="G835" s="306">
        <f t="shared" ca="1" si="359"/>
        <v>7.9398987944805173</v>
      </c>
      <c r="H835" s="307">
        <f t="shared" ca="1" si="360"/>
        <v>-107.66386304614545</v>
      </c>
      <c r="I835" s="304">
        <f t="shared" ca="1" si="361"/>
        <v>107.95623835094365</v>
      </c>
      <c r="J835" s="306">
        <f t="shared" ca="1" si="362"/>
        <v>677.21007955475034</v>
      </c>
      <c r="K835" s="307">
        <f t="shared" ca="1" si="363"/>
        <v>-9.6245751335701151</v>
      </c>
      <c r="L835" s="304">
        <f t="shared" ca="1" si="348"/>
        <v>677.27846879777087</v>
      </c>
      <c r="M835" s="306">
        <f t="shared" ca="1" si="364"/>
        <v>-1.4971824763802162</v>
      </c>
      <c r="N835" s="304">
        <f t="shared" ca="1" si="365"/>
        <v>-85.782237057531447</v>
      </c>
      <c r="P835" s="310">
        <f t="shared" ca="1" si="366"/>
        <v>23</v>
      </c>
      <c r="Q835" s="304">
        <f t="shared" ca="1" si="367"/>
        <v>0</v>
      </c>
      <c r="R835" s="306">
        <f t="shared" ca="1" si="368"/>
        <v>0</v>
      </c>
      <c r="S835" s="307">
        <f t="shared" ca="1" si="369"/>
        <v>5.0810000000000022</v>
      </c>
      <c r="T835" s="304">
        <f t="shared" ca="1" si="349"/>
        <v>49.844610000000024</v>
      </c>
      <c r="U835" s="311">
        <f t="shared" ca="1" si="350"/>
        <v>0</v>
      </c>
      <c r="V835" s="306">
        <f t="shared" ca="1" si="351"/>
        <v>1.2261795781007652</v>
      </c>
      <c r="W835" s="304">
        <f t="shared" ca="1" si="352"/>
        <v>43.878624426434023</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1.1476344592463352</v>
      </c>
      <c r="AH835" s="304">
        <f t="shared" ca="1" si="376"/>
        <v>-8.6357968695884679</v>
      </c>
    </row>
    <row r="836" spans="1:34" x14ac:dyDescent="0.2">
      <c r="A836" s="347">
        <f t="shared" ca="1" si="354"/>
        <v>1E-4</v>
      </c>
      <c r="B836" s="304">
        <f t="shared" ca="1" si="355"/>
        <v>30.543700000000065</v>
      </c>
      <c r="D836" s="306">
        <f t="shared" ca="1" si="356"/>
        <v>-0.63514229289641877</v>
      </c>
      <c r="E836" s="307">
        <f t="shared" ca="1" si="357"/>
        <v>-1.197563669608618</v>
      </c>
      <c r="F836" s="304">
        <f t="shared" ca="1" si="358"/>
        <v>1.3555679529231204</v>
      </c>
      <c r="G836" s="306">
        <f t="shared" ca="1" si="359"/>
        <v>7.939835280251228</v>
      </c>
      <c r="H836" s="307">
        <f t="shared" ca="1" si="360"/>
        <v>-107.66398280251241</v>
      </c>
      <c r="I836" s="304">
        <f t="shared" ca="1" si="361"/>
        <v>107.95635311169607</v>
      </c>
      <c r="J836" s="306">
        <f t="shared" ca="1" si="362"/>
        <v>677.21007955475034</v>
      </c>
      <c r="K836" s="307">
        <f t="shared" ca="1" si="363"/>
        <v>-9.6353415258625486</v>
      </c>
      <c r="L836" s="304">
        <f t="shared" ref="L836:L899" ca="1" si="377">SQRT(pos_x^2+pos_z^2)</f>
        <v>677.27862188088534</v>
      </c>
      <c r="M836" s="306">
        <f t="shared" ca="1" si="364"/>
        <v>-1.4971831447057062</v>
      </c>
      <c r="N836" s="304">
        <f t="shared" ca="1" si="365"/>
        <v>-85.782275349761363</v>
      </c>
      <c r="P836" s="310">
        <f t="shared" ca="1" si="366"/>
        <v>23</v>
      </c>
      <c r="Q836" s="304">
        <f t="shared" ca="1" si="367"/>
        <v>0</v>
      </c>
      <c r="R836" s="306">
        <f t="shared" ca="1" si="368"/>
        <v>0</v>
      </c>
      <c r="S836" s="307">
        <f t="shared" ca="1" si="369"/>
        <v>5.0810000000000022</v>
      </c>
      <c r="T836" s="304">
        <f t="shared" ref="T836:T899" ca="1" si="378">m*g</f>
        <v>49.844610000000024</v>
      </c>
      <c r="U836" s="311">
        <f t="shared" ref="U836:U899" ca="1" si="379">IF(pos_xz&lt;L_rampe,Poids*COS(Beta),0)</f>
        <v>0</v>
      </c>
      <c r="V836" s="306">
        <f t="shared" ref="V836:V899" ca="1" si="380">Rho_moyen*(20000-Alt_rampe-pos_z)/(20000+Alt_rampe+pos_z)</f>
        <v>1.2261808982548179</v>
      </c>
      <c r="W836" s="304">
        <f t="shared" ref="W836:W899" ca="1" si="381">1/2*Rho*Sref*Cx*vit_xz^2</f>
        <v>43.878764956683384</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1.14760728310433</v>
      </c>
      <c r="AH836" s="304">
        <f t="shared" ca="1" si="376"/>
        <v>-8.6358245279342665</v>
      </c>
    </row>
    <row r="837" spans="1:34" x14ac:dyDescent="0.2">
      <c r="A837" s="347">
        <f t="shared" ref="A837:A900" ca="1" si="383">IF(B836+0.01&lt;=T_ini+ROUNDUP(Temps_fin_propu,0), 0.01, IF(K836&gt;0, 0.1, 0.0001))</f>
        <v>1E-4</v>
      </c>
      <c r="B837" s="304">
        <f t="shared" ref="B837:B900" ca="1" si="384">B836+pas</f>
        <v>30.543800000000065</v>
      </c>
      <c r="D837" s="306">
        <f t="shared" ref="D837:D900" ca="1" si="385">IF(AND(L836&lt;L_rampe,Poussee&lt;Poids*SIN(M836)),0,(-W836+Poussee)/m*COS(M836)-U836/m*SIN(M836))</f>
        <v>-0.63513857113992234</v>
      </c>
      <c r="E837" s="307">
        <f t="shared" ref="E837:E900" ca="1" si="386">IF(AND(L836&lt;L_rampe,Poussee&lt;Poids*SIN(M836)),0,(-W836+Poussee)/m*SIN(M836)+U836/m*COS(M836)-Poids/m)</f>
        <v>-1.1975356620424478</v>
      </c>
      <c r="F837" s="304">
        <f t="shared" ref="F837:F900" ca="1" si="387">SQRT(acc_x^2+acc_z^2)</f>
        <v>1.3555414661356198</v>
      </c>
      <c r="G837" s="306">
        <f t="shared" ref="G837:G900" ca="1" si="388">G836+acc_x*pas</f>
        <v>7.9397717663941139</v>
      </c>
      <c r="H837" s="307">
        <f t="shared" ref="H837:H900" ca="1" si="389">H836+acc_z*pas</f>
        <v>-107.66410255607862</v>
      </c>
      <c r="I837" s="304">
        <f t="shared" ref="I837:I900" ca="1" si="390">SQRT(vit_x^2+vit_z^2)</f>
        <v>107.95646786973091</v>
      </c>
      <c r="J837" s="306">
        <f t="shared" ref="J837:J900" ca="1" si="391">J836+0.5*(vit_x+G836)*pas*(K836&gt;=0)</f>
        <v>677.21007955475034</v>
      </c>
      <c r="K837" s="307">
        <f t="shared" ref="K837:K900" ca="1" si="392">K836+0.5*(vit_z+H836)*pas</f>
        <v>-9.6461079301304782</v>
      </c>
      <c r="L837" s="304">
        <f t="shared" ca="1" si="377"/>
        <v>677.27877513528426</v>
      </c>
      <c r="M837" s="306">
        <f t="shared" ref="M837:M900" ca="1" si="393">IF(AND(L836&gt;L_rampe,G837&gt;0),ATAN2(G837,H837),$M$4)</f>
        <v>-1.497183813024429</v>
      </c>
      <c r="N837" s="304">
        <f t="shared" ref="N837:N900" ca="1" si="394">DEGREES(Beta)</f>
        <v>-85.782313641603551</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5.0810000000000022</v>
      </c>
      <c r="T837" s="304">
        <f t="shared" ca="1" si="378"/>
        <v>49.844610000000024</v>
      </c>
      <c r="U837" s="311">
        <f t="shared" ca="1" si="379"/>
        <v>0</v>
      </c>
      <c r="V837" s="306">
        <f t="shared" ca="1" si="380"/>
        <v>1.2261822184117608</v>
      </c>
      <c r="W837" s="304">
        <f t="shared" ca="1" si="381"/>
        <v>43.878905485127085</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1.1475801073084426</v>
      </c>
      <c r="AH837" s="304">
        <f t="shared" ref="AH837:AH900" ca="1" si="405">IF(AND(L836&lt;L_rampe,Poussee&lt;Poids*SIN(M836)), g*SIN(M836), (-W836+Poussee)/m)</f>
        <v>-8.6358521859246924</v>
      </c>
    </row>
    <row r="838" spans="1:34" x14ac:dyDescent="0.2">
      <c r="A838" s="347">
        <f t="shared" ca="1" si="383"/>
        <v>1E-4</v>
      </c>
      <c r="B838" s="304">
        <f t="shared" ca="1" si="384"/>
        <v>30.543900000000065</v>
      </c>
      <c r="D838" s="306">
        <f t="shared" ca="1" si="385"/>
        <v>-0.63513484937842002</v>
      </c>
      <c r="E838" s="307">
        <f t="shared" ca="1" si="386"/>
        <v>-1.1975076548361141</v>
      </c>
      <c r="F838" s="304">
        <f t="shared" ca="1" si="387"/>
        <v>1.3555149797350223</v>
      </c>
      <c r="G838" s="306">
        <f t="shared" ca="1" si="388"/>
        <v>7.9397082529091758</v>
      </c>
      <c r="H838" s="307">
        <f t="shared" ca="1" si="389"/>
        <v>-107.6642223068441</v>
      </c>
      <c r="I838" s="304">
        <f t="shared" ca="1" si="390"/>
        <v>107.95658262504821</v>
      </c>
      <c r="J838" s="306">
        <f t="shared" ca="1" si="391"/>
        <v>677.21007955475034</v>
      </c>
      <c r="K838" s="307">
        <f t="shared" ca="1" si="392"/>
        <v>-9.6568743463736251</v>
      </c>
      <c r="L838" s="304">
        <f t="shared" ca="1" si="377"/>
        <v>677.2789285609681</v>
      </c>
      <c r="M838" s="306">
        <f t="shared" ca="1" si="393"/>
        <v>-1.497184481336385</v>
      </c>
      <c r="N838" s="304">
        <f t="shared" ca="1" si="394"/>
        <v>-85.782351933058038</v>
      </c>
      <c r="P838" s="310">
        <f t="shared" ca="1" si="395"/>
        <v>23</v>
      </c>
      <c r="Q838" s="304">
        <f t="shared" ca="1" si="396"/>
        <v>0</v>
      </c>
      <c r="R838" s="306">
        <f t="shared" ca="1" si="397"/>
        <v>0</v>
      </c>
      <c r="S838" s="307">
        <f t="shared" ca="1" si="398"/>
        <v>5.0810000000000022</v>
      </c>
      <c r="T838" s="304">
        <f t="shared" ca="1" si="378"/>
        <v>49.844610000000024</v>
      </c>
      <c r="U838" s="311">
        <f t="shared" ca="1" si="379"/>
        <v>0</v>
      </c>
      <c r="V838" s="306">
        <f t="shared" ca="1" si="380"/>
        <v>1.2261835385715942</v>
      </c>
      <c r="W838" s="304">
        <f t="shared" ca="1" si="381"/>
        <v>43.879046011765162</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1.1475529318586766</v>
      </c>
      <c r="AH838" s="304">
        <f t="shared" ca="1" si="405"/>
        <v>-8.6358798435597457</v>
      </c>
    </row>
    <row r="839" spans="1:34" x14ac:dyDescent="0.2">
      <c r="A839" s="347">
        <f t="shared" ca="1" si="383"/>
        <v>1E-4</v>
      </c>
      <c r="B839" s="304">
        <f t="shared" ca="1" si="384"/>
        <v>30.544000000000064</v>
      </c>
      <c r="D839" s="306">
        <f t="shared" ca="1" si="385"/>
        <v>-0.63513112761190937</v>
      </c>
      <c r="E839" s="307">
        <f t="shared" ca="1" si="386"/>
        <v>-1.1974796479896117</v>
      </c>
      <c r="F839" s="304">
        <f t="shared" ca="1" si="387"/>
        <v>1.3554884937213225</v>
      </c>
      <c r="G839" s="306">
        <f t="shared" ca="1" si="388"/>
        <v>7.9396447397964147</v>
      </c>
      <c r="H839" s="307">
        <f t="shared" ca="1" si="389"/>
        <v>-107.6643420548089</v>
      </c>
      <c r="I839" s="304">
        <f t="shared" ca="1" si="390"/>
        <v>107.956697377648</v>
      </c>
      <c r="J839" s="306">
        <f t="shared" ca="1" si="391"/>
        <v>677.21007955475034</v>
      </c>
      <c r="K839" s="307">
        <f t="shared" ca="1" si="392"/>
        <v>-9.6676407745917086</v>
      </c>
      <c r="L839" s="304">
        <f t="shared" ca="1" si="377"/>
        <v>677.27908215793718</v>
      </c>
      <c r="M839" s="306">
        <f t="shared" ca="1" si="393"/>
        <v>-1.4971851496415742</v>
      </c>
      <c r="N839" s="304">
        <f t="shared" ca="1" si="394"/>
        <v>-85.782390224124796</v>
      </c>
      <c r="P839" s="310">
        <f t="shared" ca="1" si="395"/>
        <v>23</v>
      </c>
      <c r="Q839" s="304">
        <f t="shared" ca="1" si="396"/>
        <v>0</v>
      </c>
      <c r="R839" s="306">
        <f t="shared" ca="1" si="397"/>
        <v>0</v>
      </c>
      <c r="S839" s="307">
        <f t="shared" ca="1" si="398"/>
        <v>5.0810000000000022</v>
      </c>
      <c r="T839" s="304">
        <f t="shared" ca="1" si="378"/>
        <v>49.844610000000024</v>
      </c>
      <c r="U839" s="311">
        <f t="shared" ca="1" si="379"/>
        <v>0</v>
      </c>
      <c r="V839" s="306">
        <f t="shared" ca="1" si="380"/>
        <v>1.226184858734318</v>
      </c>
      <c r="W839" s="304">
        <f t="shared" ca="1" si="381"/>
        <v>43.879186536597622</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1.1475257567550283</v>
      </c>
      <c r="AH839" s="304">
        <f t="shared" ca="1" si="405"/>
        <v>-8.6359075008394299</v>
      </c>
    </row>
    <row r="840" spans="1:34" x14ac:dyDescent="0.2">
      <c r="A840" s="347">
        <f t="shared" ca="1" si="383"/>
        <v>1E-4</v>
      </c>
      <c r="B840" s="304">
        <f t="shared" ca="1" si="384"/>
        <v>30.544100000000064</v>
      </c>
      <c r="D840" s="306">
        <f t="shared" ca="1" si="385"/>
        <v>-0.63512740584039207</v>
      </c>
      <c r="E840" s="307">
        <f t="shared" ca="1" si="386"/>
        <v>-1.1974516415029388</v>
      </c>
      <c r="F840" s="304">
        <f t="shared" ca="1" si="387"/>
        <v>1.3554620080945201</v>
      </c>
      <c r="G840" s="306">
        <f t="shared" ca="1" si="388"/>
        <v>7.9395812270558306</v>
      </c>
      <c r="H840" s="307">
        <f t="shared" ca="1" si="389"/>
        <v>-107.66446179997305</v>
      </c>
      <c r="I840" s="304">
        <f t="shared" ca="1" si="390"/>
        <v>107.9568121275303</v>
      </c>
      <c r="J840" s="306">
        <f t="shared" ca="1" si="391"/>
        <v>677.21007955475034</v>
      </c>
      <c r="K840" s="307">
        <f t="shared" ca="1" si="392"/>
        <v>-9.678407214784448</v>
      </c>
      <c r="L840" s="304">
        <f t="shared" ca="1" si="377"/>
        <v>677.27923592619197</v>
      </c>
      <c r="M840" s="306">
        <f t="shared" ca="1" si="393"/>
        <v>-1.4971858179399964</v>
      </c>
      <c r="N840" s="304">
        <f t="shared" ca="1" si="394"/>
        <v>-85.78242851480384</v>
      </c>
      <c r="P840" s="310">
        <f t="shared" ca="1" si="395"/>
        <v>23</v>
      </c>
      <c r="Q840" s="304">
        <f t="shared" ca="1" si="396"/>
        <v>0</v>
      </c>
      <c r="R840" s="306">
        <f t="shared" ca="1" si="397"/>
        <v>0</v>
      </c>
      <c r="S840" s="307">
        <f t="shared" ca="1" si="398"/>
        <v>5.0810000000000022</v>
      </c>
      <c r="T840" s="304">
        <f t="shared" ca="1" si="378"/>
        <v>49.844610000000024</v>
      </c>
      <c r="U840" s="311">
        <f t="shared" ca="1" si="379"/>
        <v>0</v>
      </c>
      <c r="V840" s="306">
        <f t="shared" ca="1" si="380"/>
        <v>1.2261861788999326</v>
      </c>
      <c r="W840" s="304">
        <f t="shared" ca="1" si="381"/>
        <v>43.879327059624501</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1.1474985819974943</v>
      </c>
      <c r="AH840" s="304">
        <f t="shared" ca="1" si="405"/>
        <v>-8.6359351577637486</v>
      </c>
    </row>
    <row r="841" spans="1:34" x14ac:dyDescent="0.2">
      <c r="A841" s="347">
        <f t="shared" ca="1" si="383"/>
        <v>1E-4</v>
      </c>
      <c r="B841" s="304">
        <f t="shared" ca="1" si="384"/>
        <v>30.544200000000064</v>
      </c>
      <c r="D841" s="306">
        <f t="shared" ca="1" si="385"/>
        <v>-0.63512368406387154</v>
      </c>
      <c r="E841" s="307">
        <f t="shared" ca="1" si="386"/>
        <v>-1.1974236353760883</v>
      </c>
      <c r="F841" s="304">
        <f t="shared" ca="1" si="387"/>
        <v>1.3554355228546107</v>
      </c>
      <c r="G841" s="306">
        <f t="shared" ca="1" si="388"/>
        <v>7.9395177146874243</v>
      </c>
      <c r="H841" s="307">
        <f t="shared" ca="1" si="389"/>
        <v>-107.66458154233659</v>
      </c>
      <c r="I841" s="304">
        <f t="shared" ca="1" si="390"/>
        <v>107.95692687469517</v>
      </c>
      <c r="J841" s="306">
        <f t="shared" ca="1" si="391"/>
        <v>677.21007955475034</v>
      </c>
      <c r="K841" s="307">
        <f t="shared" ca="1" si="392"/>
        <v>-9.6891736669515627</v>
      </c>
      <c r="L841" s="304">
        <f t="shared" ca="1" si="377"/>
        <v>677.27938986573304</v>
      </c>
      <c r="M841" s="306">
        <f t="shared" ca="1" si="393"/>
        <v>-1.4971864862316522</v>
      </c>
      <c r="N841" s="304">
        <f t="shared" ca="1" si="394"/>
        <v>-85.782466805095211</v>
      </c>
      <c r="P841" s="310">
        <f t="shared" ca="1" si="395"/>
        <v>23</v>
      </c>
      <c r="Q841" s="304">
        <f t="shared" ca="1" si="396"/>
        <v>0</v>
      </c>
      <c r="R841" s="306">
        <f t="shared" ca="1" si="397"/>
        <v>0</v>
      </c>
      <c r="S841" s="307">
        <f t="shared" ca="1" si="398"/>
        <v>5.0810000000000022</v>
      </c>
      <c r="T841" s="304">
        <f t="shared" ca="1" si="378"/>
        <v>49.844610000000024</v>
      </c>
      <c r="U841" s="311">
        <f t="shared" ca="1" si="379"/>
        <v>0</v>
      </c>
      <c r="V841" s="306">
        <f t="shared" ca="1" si="380"/>
        <v>1.2261874990684369</v>
      </c>
      <c r="W841" s="304">
        <f t="shared" ca="1" si="381"/>
        <v>43.879467580845784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1.1474714075860675</v>
      </c>
      <c r="AH841" s="304">
        <f t="shared" ca="1" si="405"/>
        <v>-8.6359628143327072</v>
      </c>
    </row>
    <row r="842" spans="1:34" x14ac:dyDescent="0.2">
      <c r="A842" s="347">
        <f t="shared" ca="1" si="383"/>
        <v>1E-4</v>
      </c>
      <c r="B842" s="304">
        <f t="shared" ca="1" si="384"/>
        <v>30.544300000000064</v>
      </c>
      <c r="D842" s="306">
        <f t="shared" ca="1" si="385"/>
        <v>-0.63511996228234324</v>
      </c>
      <c r="E842" s="307">
        <f t="shared" ca="1" si="386"/>
        <v>-1.1973956296090638</v>
      </c>
      <c r="F842" s="304">
        <f t="shared" ca="1" si="387"/>
        <v>1.3554090380015957</v>
      </c>
      <c r="G842" s="306">
        <f t="shared" ca="1" si="388"/>
        <v>7.9394542026911958</v>
      </c>
      <c r="H842" s="307">
        <f t="shared" ca="1" si="389"/>
        <v>-107.66470128189955</v>
      </c>
      <c r="I842" s="304">
        <f t="shared" ca="1" si="390"/>
        <v>107.95704161914264</v>
      </c>
      <c r="J842" s="306">
        <f t="shared" ca="1" si="391"/>
        <v>677.21007955475034</v>
      </c>
      <c r="K842" s="307">
        <f t="shared" ca="1" si="392"/>
        <v>-9.6999401310927738</v>
      </c>
      <c r="L842" s="304">
        <f t="shared" ca="1" si="377"/>
        <v>677.27954397656072</v>
      </c>
      <c r="M842" s="306">
        <f t="shared" ca="1" si="393"/>
        <v>-1.4971871545165412</v>
      </c>
      <c r="N842" s="304">
        <f t="shared" ca="1" si="394"/>
        <v>-85.782505094998854</v>
      </c>
      <c r="P842" s="310">
        <f t="shared" ca="1" si="395"/>
        <v>23</v>
      </c>
      <c r="Q842" s="304">
        <f t="shared" ca="1" si="396"/>
        <v>0</v>
      </c>
      <c r="R842" s="306">
        <f t="shared" ca="1" si="397"/>
        <v>0</v>
      </c>
      <c r="S842" s="307">
        <f t="shared" ca="1" si="398"/>
        <v>5.0810000000000022</v>
      </c>
      <c r="T842" s="304">
        <f t="shared" ca="1" si="378"/>
        <v>49.844610000000024</v>
      </c>
      <c r="U842" s="311">
        <f t="shared" ca="1" si="379"/>
        <v>0</v>
      </c>
      <c r="V842" s="306">
        <f t="shared" ca="1" si="380"/>
        <v>1.2261888192398316</v>
      </c>
      <c r="W842" s="304">
        <f t="shared" ca="1" si="381"/>
        <v>43.8796081002615</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1.1474442335207513</v>
      </c>
      <c r="AH842" s="304">
        <f t="shared" ca="1" si="405"/>
        <v>-8.6359904705463038</v>
      </c>
    </row>
    <row r="843" spans="1:34" x14ac:dyDescent="0.2">
      <c r="A843" s="347">
        <f t="shared" ca="1" si="383"/>
        <v>1E-4</v>
      </c>
      <c r="B843" s="304">
        <f t="shared" ca="1" si="384"/>
        <v>30.544400000000063</v>
      </c>
      <c r="D843" s="306">
        <f t="shared" ca="1" si="385"/>
        <v>-0.63511624049581272</v>
      </c>
      <c r="E843" s="307">
        <f t="shared" ca="1" si="386"/>
        <v>-1.1973676242018634</v>
      </c>
      <c r="F843" s="304">
        <f t="shared" ca="1" si="387"/>
        <v>1.3553825535354769</v>
      </c>
      <c r="G843" s="306">
        <f t="shared" ca="1" si="388"/>
        <v>7.9393906910671461</v>
      </c>
      <c r="H843" s="307">
        <f t="shared" ca="1" si="389"/>
        <v>-107.66482101866197</v>
      </c>
      <c r="I843" s="304">
        <f t="shared" ca="1" si="390"/>
        <v>107.95715636087272</v>
      </c>
      <c r="J843" s="306">
        <f t="shared" ca="1" si="391"/>
        <v>677.21007955475034</v>
      </c>
      <c r="K843" s="307">
        <f t="shared" ca="1" si="392"/>
        <v>-9.7107066072078023</v>
      </c>
      <c r="L843" s="304">
        <f t="shared" ca="1" si="377"/>
        <v>677.27969825867558</v>
      </c>
      <c r="M843" s="306">
        <f t="shared" ca="1" si="393"/>
        <v>-1.4971878227946636</v>
      </c>
      <c r="N843" s="304">
        <f t="shared" ca="1" si="394"/>
        <v>-85.78254338451481</v>
      </c>
      <c r="P843" s="310">
        <f t="shared" ca="1" si="395"/>
        <v>23</v>
      </c>
      <c r="Q843" s="304">
        <f t="shared" ca="1" si="396"/>
        <v>0</v>
      </c>
      <c r="R843" s="306">
        <f t="shared" ca="1" si="397"/>
        <v>0</v>
      </c>
      <c r="S843" s="307">
        <f t="shared" ca="1" si="398"/>
        <v>5.0810000000000022</v>
      </c>
      <c r="T843" s="304">
        <f t="shared" ca="1" si="378"/>
        <v>49.844610000000024</v>
      </c>
      <c r="U843" s="311">
        <f t="shared" ca="1" si="379"/>
        <v>0</v>
      </c>
      <c r="V843" s="306">
        <f t="shared" ca="1" si="380"/>
        <v>1.2261901394141168</v>
      </c>
      <c r="W843" s="304">
        <f t="shared" ca="1" si="381"/>
        <v>43.879748617871641</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1.1474170598015423</v>
      </c>
      <c r="AH843" s="304">
        <f t="shared" ca="1" si="405"/>
        <v>-8.6360181264045419</v>
      </c>
    </row>
    <row r="844" spans="1:34" x14ac:dyDescent="0.2">
      <c r="A844" s="347">
        <f t="shared" ca="1" si="383"/>
        <v>1E-4</v>
      </c>
      <c r="B844" s="304">
        <f t="shared" ca="1" si="384"/>
        <v>30.544500000000063</v>
      </c>
      <c r="D844" s="306">
        <f t="shared" ca="1" si="385"/>
        <v>-0.63511251870427921</v>
      </c>
      <c r="E844" s="307">
        <f t="shared" ca="1" si="386"/>
        <v>-1.1973396191544801</v>
      </c>
      <c r="F844" s="304">
        <f t="shared" ca="1" si="387"/>
        <v>1.3553560694562476</v>
      </c>
      <c r="G844" s="306">
        <f t="shared" ca="1" si="388"/>
        <v>7.939327179815276</v>
      </c>
      <c r="H844" s="307">
        <f t="shared" ca="1" si="389"/>
        <v>-107.66494075262388</v>
      </c>
      <c r="I844" s="304">
        <f t="shared" ca="1" si="390"/>
        <v>107.95727109988546</v>
      </c>
      <c r="J844" s="306">
        <f t="shared" ca="1" si="391"/>
        <v>677.21007955475034</v>
      </c>
      <c r="K844" s="307">
        <f t="shared" ca="1" si="392"/>
        <v>-9.7214730952963659</v>
      </c>
      <c r="L844" s="304">
        <f t="shared" ca="1" si="377"/>
        <v>677.27985271207785</v>
      </c>
      <c r="M844" s="306">
        <f t="shared" ca="1" si="393"/>
        <v>-1.4971884910660198</v>
      </c>
      <c r="N844" s="304">
        <f t="shared" ca="1" si="394"/>
        <v>-85.782581673643094</v>
      </c>
      <c r="P844" s="310">
        <f t="shared" ca="1" si="395"/>
        <v>23</v>
      </c>
      <c r="Q844" s="304">
        <f t="shared" ca="1" si="396"/>
        <v>0</v>
      </c>
      <c r="R844" s="306">
        <f t="shared" ca="1" si="397"/>
        <v>0</v>
      </c>
      <c r="S844" s="307">
        <f t="shared" ca="1" si="398"/>
        <v>5.0810000000000022</v>
      </c>
      <c r="T844" s="304">
        <f t="shared" ca="1" si="378"/>
        <v>49.844610000000024</v>
      </c>
      <c r="U844" s="311">
        <f t="shared" ca="1" si="379"/>
        <v>0</v>
      </c>
      <c r="V844" s="306">
        <f t="shared" ca="1" si="380"/>
        <v>1.2261914595912917</v>
      </c>
      <c r="W844" s="304">
        <f t="shared" ca="1" si="381"/>
        <v>43.87988913367623</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1.1473898864284386</v>
      </c>
      <c r="AH844" s="304">
        <f t="shared" ca="1" si="405"/>
        <v>-8.6360457819074234</v>
      </c>
    </row>
    <row r="845" spans="1:34" x14ac:dyDescent="0.2">
      <c r="A845" s="347">
        <f t="shared" ca="1" si="383"/>
        <v>1E-4</v>
      </c>
      <c r="B845" s="304">
        <f t="shared" ca="1" si="384"/>
        <v>30.544600000000063</v>
      </c>
      <c r="D845" s="306">
        <f t="shared" ca="1" si="385"/>
        <v>-0.63510879690774069</v>
      </c>
      <c r="E845" s="307">
        <f t="shared" ca="1" si="386"/>
        <v>-1.1973116144669138</v>
      </c>
      <c r="F845" s="304">
        <f t="shared" ca="1" si="387"/>
        <v>1.3553295857639076</v>
      </c>
      <c r="G845" s="306">
        <f t="shared" ca="1" si="388"/>
        <v>7.9392636689355855</v>
      </c>
      <c r="H845" s="307">
        <f t="shared" ca="1" si="389"/>
        <v>-107.66506048378533</v>
      </c>
      <c r="I845" s="304">
        <f t="shared" ca="1" si="390"/>
        <v>107.95738583618089</v>
      </c>
      <c r="J845" s="306">
        <f t="shared" ca="1" si="391"/>
        <v>677.21007955475034</v>
      </c>
      <c r="K845" s="307">
        <f t="shared" ca="1" si="392"/>
        <v>-9.7322395953581857</v>
      </c>
      <c r="L845" s="304">
        <f t="shared" ca="1" si="377"/>
        <v>677.28000733676811</v>
      </c>
      <c r="M845" s="306">
        <f t="shared" ca="1" si="393"/>
        <v>-1.4971891593306095</v>
      </c>
      <c r="N845" s="304">
        <f t="shared" ca="1" si="394"/>
        <v>-85.782619962383677</v>
      </c>
      <c r="P845" s="310">
        <f t="shared" ca="1" si="395"/>
        <v>23</v>
      </c>
      <c r="Q845" s="304">
        <f t="shared" ca="1" si="396"/>
        <v>0</v>
      </c>
      <c r="R845" s="306">
        <f t="shared" ca="1" si="397"/>
        <v>0</v>
      </c>
      <c r="S845" s="307">
        <f t="shared" ca="1" si="398"/>
        <v>5.0810000000000022</v>
      </c>
      <c r="T845" s="304">
        <f t="shared" ca="1" si="378"/>
        <v>49.844610000000024</v>
      </c>
      <c r="U845" s="311">
        <f t="shared" ca="1" si="379"/>
        <v>0</v>
      </c>
      <c r="V845" s="306">
        <f t="shared" ca="1" si="380"/>
        <v>1.2261927797713577</v>
      </c>
      <c r="W845" s="304">
        <f t="shared" ca="1" si="381"/>
        <v>43.880029647675308</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1.1473627134014386</v>
      </c>
      <c r="AH845" s="304">
        <f t="shared" ca="1" si="405"/>
        <v>-8.6360734370549519</v>
      </c>
    </row>
    <row r="846" spans="1:34" x14ac:dyDescent="0.2">
      <c r="A846" s="347">
        <f t="shared" ca="1" si="383"/>
        <v>1E-4</v>
      </c>
      <c r="B846" s="304">
        <f t="shared" ca="1" si="384"/>
        <v>30.544700000000063</v>
      </c>
      <c r="D846" s="306">
        <f t="shared" ca="1" si="385"/>
        <v>-0.63510507510620251</v>
      </c>
      <c r="E846" s="307">
        <f t="shared" ca="1" si="386"/>
        <v>-1.1972836101391557</v>
      </c>
      <c r="F846" s="304">
        <f t="shared" ca="1" si="387"/>
        <v>1.3553031024584519</v>
      </c>
      <c r="G846" s="306">
        <f t="shared" ca="1" si="388"/>
        <v>7.9392001584280747</v>
      </c>
      <c r="H846" s="307">
        <f t="shared" ca="1" si="389"/>
        <v>-107.66518021214634</v>
      </c>
      <c r="I846" s="304">
        <f t="shared" ca="1" si="390"/>
        <v>107.95750056975908</v>
      </c>
      <c r="J846" s="306">
        <f t="shared" ca="1" si="391"/>
        <v>677.21007955475034</v>
      </c>
      <c r="K846" s="307">
        <f t="shared" ca="1" si="392"/>
        <v>-9.7430061073929828</v>
      </c>
      <c r="L846" s="304">
        <f t="shared" ca="1" si="377"/>
        <v>677.28016213274691</v>
      </c>
      <c r="M846" s="306">
        <f t="shared" ca="1" si="393"/>
        <v>-1.497189827588433</v>
      </c>
      <c r="N846" s="304">
        <f t="shared" ca="1" si="394"/>
        <v>-85.782658250736588</v>
      </c>
      <c r="P846" s="310">
        <f t="shared" ca="1" si="395"/>
        <v>23</v>
      </c>
      <c r="Q846" s="304">
        <f t="shared" ca="1" si="396"/>
        <v>0</v>
      </c>
      <c r="R846" s="306">
        <f t="shared" ca="1" si="397"/>
        <v>0</v>
      </c>
      <c r="S846" s="307">
        <f t="shared" ca="1" si="398"/>
        <v>5.0810000000000022</v>
      </c>
      <c r="T846" s="304">
        <f t="shared" ca="1" si="378"/>
        <v>49.844610000000024</v>
      </c>
      <c r="U846" s="311">
        <f t="shared" ca="1" si="379"/>
        <v>0</v>
      </c>
      <c r="V846" s="306">
        <f t="shared" ca="1" si="380"/>
        <v>1.2261940999543133</v>
      </c>
      <c r="W846" s="304">
        <f t="shared" ca="1" si="381"/>
        <v>43.880170159868882</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1.1473355407205332</v>
      </c>
      <c r="AH846" s="304">
        <f t="shared" ca="1" si="405"/>
        <v>-8.6361010918471344</v>
      </c>
    </row>
    <row r="847" spans="1:34" x14ac:dyDescent="0.2">
      <c r="A847" s="347">
        <f t="shared" ca="1" si="383"/>
        <v>1E-4</v>
      </c>
      <c r="B847" s="304">
        <f t="shared" ca="1" si="384"/>
        <v>30.544800000000063</v>
      </c>
      <c r="D847" s="306">
        <f t="shared" ca="1" si="385"/>
        <v>-0.63510135329966244</v>
      </c>
      <c r="E847" s="307">
        <f t="shared" ca="1" si="386"/>
        <v>-1.1972556061712059</v>
      </c>
      <c r="F847" s="304">
        <f t="shared" ca="1" si="387"/>
        <v>1.3552766195398798</v>
      </c>
      <c r="G847" s="306">
        <f t="shared" ca="1" si="388"/>
        <v>7.9391366482927443</v>
      </c>
      <c r="H847" s="307">
        <f t="shared" ca="1" si="389"/>
        <v>-107.66529993770696</v>
      </c>
      <c r="I847" s="304">
        <f t="shared" ca="1" si="390"/>
        <v>107.95761530062003</v>
      </c>
      <c r="J847" s="306">
        <f t="shared" ca="1" si="391"/>
        <v>677.21007955475034</v>
      </c>
      <c r="K847" s="307">
        <f t="shared" ca="1" si="392"/>
        <v>-9.7537726314004747</v>
      </c>
      <c r="L847" s="304">
        <f t="shared" ca="1" si="377"/>
        <v>677.2803171000146</v>
      </c>
      <c r="M847" s="306">
        <f t="shared" ca="1" si="393"/>
        <v>-1.4971904958394906</v>
      </c>
      <c r="N847" s="304">
        <f t="shared" ca="1" si="394"/>
        <v>-85.782696538701856</v>
      </c>
      <c r="P847" s="310">
        <f t="shared" ca="1" si="395"/>
        <v>23</v>
      </c>
      <c r="Q847" s="304">
        <f t="shared" ca="1" si="396"/>
        <v>0</v>
      </c>
      <c r="R847" s="306">
        <f t="shared" ca="1" si="397"/>
        <v>0</v>
      </c>
      <c r="S847" s="307">
        <f t="shared" ca="1" si="398"/>
        <v>5.0810000000000022</v>
      </c>
      <c r="T847" s="304">
        <f t="shared" ca="1" si="378"/>
        <v>49.844610000000024</v>
      </c>
      <c r="U847" s="311">
        <f t="shared" ca="1" si="379"/>
        <v>0</v>
      </c>
      <c r="V847" s="306">
        <f t="shared" ca="1" si="380"/>
        <v>1.226195420140159</v>
      </c>
      <c r="W847" s="304">
        <f t="shared" ca="1" si="381"/>
        <v>43.880310670256954</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1.1473083683857208</v>
      </c>
      <c r="AH847" s="304">
        <f t="shared" ca="1" si="405"/>
        <v>-8.6361287462839726</v>
      </c>
    </row>
    <row r="848" spans="1:34" x14ac:dyDescent="0.2">
      <c r="A848" s="347">
        <f t="shared" ca="1" si="383"/>
        <v>1E-4</v>
      </c>
      <c r="B848" s="304">
        <f t="shared" ca="1" si="384"/>
        <v>30.544900000000062</v>
      </c>
      <c r="D848" s="306">
        <f t="shared" ca="1" si="385"/>
        <v>-0.63509763148811971</v>
      </c>
      <c r="E848" s="307">
        <f t="shared" ca="1" si="386"/>
        <v>-1.1972276025630642</v>
      </c>
      <c r="F848" s="304">
        <f t="shared" ca="1" si="387"/>
        <v>1.3552501370081915</v>
      </c>
      <c r="G848" s="306">
        <f t="shared" ca="1" si="388"/>
        <v>7.9390731385295954</v>
      </c>
      <c r="H848" s="307">
        <f t="shared" ca="1" si="389"/>
        <v>-107.66541966046722</v>
      </c>
      <c r="I848" s="304">
        <f t="shared" ca="1" si="390"/>
        <v>107.95773002876378</v>
      </c>
      <c r="J848" s="306">
        <f t="shared" ca="1" si="391"/>
        <v>677.21007955475034</v>
      </c>
      <c r="K848" s="307">
        <f t="shared" ca="1" si="392"/>
        <v>-9.7645391673803825</v>
      </c>
      <c r="L848" s="304">
        <f t="shared" ca="1" si="377"/>
        <v>677.28047223857163</v>
      </c>
      <c r="M848" s="306">
        <f t="shared" ca="1" si="393"/>
        <v>-1.4971911640837821</v>
      </c>
      <c r="N848" s="304">
        <f t="shared" ca="1" si="394"/>
        <v>-85.782734826279437</v>
      </c>
      <c r="P848" s="310">
        <f t="shared" ca="1" si="395"/>
        <v>23</v>
      </c>
      <c r="Q848" s="304">
        <f t="shared" ca="1" si="396"/>
        <v>0</v>
      </c>
      <c r="R848" s="306">
        <f t="shared" ca="1" si="397"/>
        <v>0</v>
      </c>
      <c r="S848" s="307">
        <f t="shared" ca="1" si="398"/>
        <v>5.0810000000000022</v>
      </c>
      <c r="T848" s="304">
        <f t="shared" ca="1" si="378"/>
        <v>49.844610000000024</v>
      </c>
      <c r="U848" s="311">
        <f t="shared" ca="1" si="379"/>
        <v>0</v>
      </c>
      <c r="V848" s="306">
        <f t="shared" ca="1" si="380"/>
        <v>1.2261967403288949</v>
      </c>
      <c r="W848" s="304">
        <f t="shared" ca="1" si="381"/>
        <v>43.880451178839522</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1.1472811963970049</v>
      </c>
      <c r="AH848" s="304">
        <f t="shared" ca="1" si="405"/>
        <v>-8.6361564003654667</v>
      </c>
    </row>
    <row r="849" spans="1:34" x14ac:dyDescent="0.2">
      <c r="A849" s="347">
        <f t="shared" ca="1" si="383"/>
        <v>1E-4</v>
      </c>
      <c r="B849" s="304">
        <f t="shared" ca="1" si="384"/>
        <v>30.545000000000062</v>
      </c>
      <c r="D849" s="306">
        <f t="shared" ca="1" si="385"/>
        <v>-0.63509390967157764</v>
      </c>
      <c r="E849" s="307">
        <f t="shared" ca="1" si="386"/>
        <v>-1.1971995993147289</v>
      </c>
      <c r="F849" s="304">
        <f t="shared" ca="1" si="387"/>
        <v>1.3552236548633871</v>
      </c>
      <c r="G849" s="306">
        <f t="shared" ca="1" si="388"/>
        <v>7.9390096291386278</v>
      </c>
      <c r="H849" s="307">
        <f t="shared" ca="1" si="389"/>
        <v>-107.66553938042715</v>
      </c>
      <c r="I849" s="304">
        <f t="shared" ca="1" si="390"/>
        <v>107.95784475419036</v>
      </c>
      <c r="J849" s="306">
        <f t="shared" ca="1" si="391"/>
        <v>677.21007955475034</v>
      </c>
      <c r="K849" s="307">
        <f t="shared" ca="1" si="392"/>
        <v>-9.7753057153324274</v>
      </c>
      <c r="L849" s="304">
        <f t="shared" ca="1" si="377"/>
        <v>677.28062754841847</v>
      </c>
      <c r="M849" s="306">
        <f t="shared" ca="1" si="393"/>
        <v>-1.4971918323213074</v>
      </c>
      <c r="N849" s="304">
        <f t="shared" ca="1" si="394"/>
        <v>-85.782773113469347</v>
      </c>
      <c r="P849" s="310">
        <f t="shared" ca="1" si="395"/>
        <v>23</v>
      </c>
      <c r="Q849" s="304">
        <f t="shared" ca="1" si="396"/>
        <v>0</v>
      </c>
      <c r="R849" s="306">
        <f t="shared" ca="1" si="397"/>
        <v>0</v>
      </c>
      <c r="S849" s="307">
        <f t="shared" ca="1" si="398"/>
        <v>5.0810000000000022</v>
      </c>
      <c r="T849" s="304">
        <f t="shared" ca="1" si="378"/>
        <v>49.844610000000024</v>
      </c>
      <c r="U849" s="311">
        <f t="shared" ca="1" si="379"/>
        <v>0</v>
      </c>
      <c r="V849" s="306">
        <f t="shared" ca="1" si="380"/>
        <v>1.2261980605205207</v>
      </c>
      <c r="W849" s="304">
        <f t="shared" ca="1" si="381"/>
        <v>43.880591685616608</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1.1472540247543801</v>
      </c>
      <c r="AH849" s="304">
        <f t="shared" ca="1" si="405"/>
        <v>-8.6361840540916166</v>
      </c>
    </row>
    <row r="850" spans="1:34" x14ac:dyDescent="0.2">
      <c r="A850" s="347">
        <f t="shared" ca="1" si="383"/>
        <v>1E-4</v>
      </c>
      <c r="B850" s="304">
        <f t="shared" ca="1" si="384"/>
        <v>30.545100000000062</v>
      </c>
      <c r="D850" s="306">
        <f t="shared" ca="1" si="385"/>
        <v>-0.63509018785003779</v>
      </c>
      <c r="E850" s="307">
        <f t="shared" ca="1" si="386"/>
        <v>-1.1971715964261964</v>
      </c>
      <c r="F850" s="304">
        <f t="shared" ca="1" si="387"/>
        <v>1.3551971731054651</v>
      </c>
      <c r="G850" s="306">
        <f t="shared" ca="1" si="388"/>
        <v>7.9389461201198426</v>
      </c>
      <c r="H850" s="307">
        <f t="shared" ca="1" si="389"/>
        <v>-107.6656590975868</v>
      </c>
      <c r="I850" s="304">
        <f t="shared" ca="1" si="390"/>
        <v>107.9579594768998</v>
      </c>
      <c r="J850" s="306">
        <f t="shared" ca="1" si="391"/>
        <v>677.21007955475034</v>
      </c>
      <c r="K850" s="307">
        <f t="shared" ca="1" si="392"/>
        <v>-9.7860722752563287</v>
      </c>
      <c r="L850" s="304">
        <f t="shared" ca="1" si="377"/>
        <v>677.28078302955555</v>
      </c>
      <c r="M850" s="306">
        <f t="shared" ca="1" si="393"/>
        <v>-1.497192500552067</v>
      </c>
      <c r="N850" s="304">
        <f t="shared" ca="1" si="394"/>
        <v>-85.782811400271612</v>
      </c>
      <c r="P850" s="310">
        <f t="shared" ca="1" si="395"/>
        <v>23</v>
      </c>
      <c r="Q850" s="304">
        <f t="shared" ca="1" si="396"/>
        <v>0</v>
      </c>
      <c r="R850" s="306">
        <f t="shared" ca="1" si="397"/>
        <v>0</v>
      </c>
      <c r="S850" s="307">
        <f t="shared" ca="1" si="398"/>
        <v>5.0810000000000022</v>
      </c>
      <c r="T850" s="304">
        <f t="shared" ca="1" si="378"/>
        <v>49.844610000000024</v>
      </c>
      <c r="U850" s="311">
        <f t="shared" ca="1" si="379"/>
        <v>0</v>
      </c>
      <c r="V850" s="306">
        <f t="shared" ca="1" si="380"/>
        <v>1.2261993807150371</v>
      </c>
      <c r="W850" s="304">
        <f t="shared" ca="1" si="381"/>
        <v>43.880732190588255</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1.1472268534578483</v>
      </c>
      <c r="AH850" s="304">
        <f t="shared" ca="1" si="405"/>
        <v>-8.6362117074624258</v>
      </c>
    </row>
    <row r="851" spans="1:34" x14ac:dyDescent="0.2">
      <c r="A851" s="347">
        <f t="shared" ca="1" si="383"/>
        <v>1E-4</v>
      </c>
      <c r="B851" s="304">
        <f t="shared" ca="1" si="384"/>
        <v>30.545200000000062</v>
      </c>
      <c r="D851" s="306">
        <f t="shared" ca="1" si="385"/>
        <v>-0.63508646602349828</v>
      </c>
      <c r="E851" s="307">
        <f t="shared" ca="1" si="386"/>
        <v>-1.1971435938974579</v>
      </c>
      <c r="F851" s="304">
        <f t="shared" ca="1" si="387"/>
        <v>1.3551706917344168</v>
      </c>
      <c r="G851" s="306">
        <f t="shared" ca="1" si="388"/>
        <v>7.9388826114732405</v>
      </c>
      <c r="H851" s="307">
        <f t="shared" ca="1" si="389"/>
        <v>-107.66577881194618</v>
      </c>
      <c r="I851" s="304">
        <f t="shared" ca="1" si="390"/>
        <v>107.95807419689216</v>
      </c>
      <c r="J851" s="306">
        <f t="shared" ca="1" si="391"/>
        <v>677.21007955475034</v>
      </c>
      <c r="K851" s="307">
        <f t="shared" ca="1" si="392"/>
        <v>-9.7968388471518058</v>
      </c>
      <c r="L851" s="304">
        <f t="shared" ca="1" si="377"/>
        <v>677.28093868198323</v>
      </c>
      <c r="M851" s="306">
        <f t="shared" ca="1" si="393"/>
        <v>-1.4971931687760609</v>
      </c>
      <c r="N851" s="304">
        <f t="shared" ca="1" si="394"/>
        <v>-85.782849686686234</v>
      </c>
      <c r="P851" s="310">
        <f t="shared" ca="1" si="395"/>
        <v>23</v>
      </c>
      <c r="Q851" s="304">
        <f t="shared" ca="1" si="396"/>
        <v>0</v>
      </c>
      <c r="R851" s="306">
        <f t="shared" ca="1" si="397"/>
        <v>0</v>
      </c>
      <c r="S851" s="307">
        <f t="shared" ca="1" si="398"/>
        <v>5.0810000000000022</v>
      </c>
      <c r="T851" s="304">
        <f t="shared" ca="1" si="378"/>
        <v>49.844610000000024</v>
      </c>
      <c r="U851" s="311">
        <f t="shared" ca="1" si="379"/>
        <v>0</v>
      </c>
      <c r="V851" s="306">
        <f t="shared" ca="1" si="380"/>
        <v>1.2262007009124434</v>
      </c>
      <c r="W851" s="304">
        <f t="shared" ca="1" si="381"/>
        <v>43.880872693754448</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1.1471996825073951</v>
      </c>
      <c r="AH851" s="304">
        <f t="shared" ca="1" si="405"/>
        <v>-8.6362393604779051</v>
      </c>
    </row>
    <row r="852" spans="1:34" x14ac:dyDescent="0.2">
      <c r="A852" s="347">
        <f t="shared" ca="1" si="383"/>
        <v>1E-4</v>
      </c>
      <c r="B852" s="304">
        <f t="shared" ca="1" si="384"/>
        <v>30.545300000000061</v>
      </c>
      <c r="D852" s="306">
        <f t="shared" ca="1" si="385"/>
        <v>-0.63508274419195998</v>
      </c>
      <c r="E852" s="307">
        <f t="shared" ca="1" si="386"/>
        <v>-1.1971155917285188</v>
      </c>
      <c r="F852" s="304">
        <f t="shared" ca="1" si="387"/>
        <v>1.3551442107502478</v>
      </c>
      <c r="G852" s="306">
        <f t="shared" ca="1" si="388"/>
        <v>7.9388191031988216</v>
      </c>
      <c r="H852" s="307">
        <f t="shared" ca="1" si="389"/>
        <v>-107.66589852350536</v>
      </c>
      <c r="I852" s="304">
        <f t="shared" ca="1" si="390"/>
        <v>107.95818891416747</v>
      </c>
      <c r="J852" s="306">
        <f t="shared" ca="1" si="391"/>
        <v>677.21007955475034</v>
      </c>
      <c r="K852" s="307">
        <f t="shared" ca="1" si="392"/>
        <v>-9.8076054310185778</v>
      </c>
      <c r="L852" s="304">
        <f t="shared" ca="1" si="377"/>
        <v>677.28109450570207</v>
      </c>
      <c r="M852" s="306">
        <f t="shared" ca="1" si="393"/>
        <v>-1.4971938369932889</v>
      </c>
      <c r="N852" s="304">
        <f t="shared" ca="1" si="394"/>
        <v>-85.782887972713198</v>
      </c>
      <c r="P852" s="310">
        <f t="shared" ca="1" si="395"/>
        <v>23</v>
      </c>
      <c r="Q852" s="304">
        <f t="shared" ca="1" si="396"/>
        <v>0</v>
      </c>
      <c r="R852" s="306">
        <f t="shared" ca="1" si="397"/>
        <v>0</v>
      </c>
      <c r="S852" s="307">
        <f t="shared" ca="1" si="398"/>
        <v>5.0810000000000022</v>
      </c>
      <c r="T852" s="304">
        <f t="shared" ca="1" si="378"/>
        <v>49.844610000000024</v>
      </c>
      <c r="U852" s="311">
        <f t="shared" ca="1" si="379"/>
        <v>0</v>
      </c>
      <c r="V852" s="306">
        <f t="shared" ca="1" si="380"/>
        <v>1.2262020211127396</v>
      </c>
      <c r="W852" s="304">
        <f t="shared" ca="1" si="381"/>
        <v>43.881013195115216</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1.1471725119030296</v>
      </c>
      <c r="AH852" s="304">
        <f t="shared" ca="1" si="405"/>
        <v>-8.636267013138049</v>
      </c>
    </row>
    <row r="853" spans="1:34" x14ac:dyDescent="0.2">
      <c r="A853" s="347">
        <f t="shared" ca="1" si="383"/>
        <v>1E-4</v>
      </c>
      <c r="B853" s="304">
        <f t="shared" ca="1" si="384"/>
        <v>30.545400000000061</v>
      </c>
      <c r="D853" s="306">
        <f t="shared" ca="1" si="385"/>
        <v>-0.63507902235542679</v>
      </c>
      <c r="E853" s="307">
        <f t="shared" ca="1" si="386"/>
        <v>-1.1970875899193683</v>
      </c>
      <c r="F853" s="304">
        <f t="shared" ca="1" si="387"/>
        <v>1.3551177301529511</v>
      </c>
      <c r="G853" s="306">
        <f t="shared" ca="1" si="388"/>
        <v>7.9387555952965858</v>
      </c>
      <c r="H853" s="307">
        <f t="shared" ca="1" si="389"/>
        <v>-107.66601823226435</v>
      </c>
      <c r="I853" s="304">
        <f t="shared" ca="1" si="390"/>
        <v>107.95830362872572</v>
      </c>
      <c r="J853" s="306">
        <f t="shared" ca="1" si="391"/>
        <v>677.21007955475034</v>
      </c>
      <c r="K853" s="307">
        <f t="shared" ca="1" si="392"/>
        <v>-9.8183720268563661</v>
      </c>
      <c r="L853" s="304">
        <f t="shared" ca="1" si="377"/>
        <v>677.28125050071264</v>
      </c>
      <c r="M853" s="306">
        <f t="shared" ca="1" si="393"/>
        <v>-1.4971945052037514</v>
      </c>
      <c r="N853" s="304">
        <f t="shared" ca="1" si="394"/>
        <v>-85.782926258352532</v>
      </c>
      <c r="P853" s="310">
        <f t="shared" ca="1" si="395"/>
        <v>23</v>
      </c>
      <c r="Q853" s="304">
        <f t="shared" ca="1" si="396"/>
        <v>0</v>
      </c>
      <c r="R853" s="306">
        <f t="shared" ca="1" si="397"/>
        <v>0</v>
      </c>
      <c r="S853" s="307">
        <f t="shared" ca="1" si="398"/>
        <v>5.0810000000000022</v>
      </c>
      <c r="T853" s="304">
        <f t="shared" ca="1" si="378"/>
        <v>49.844610000000024</v>
      </c>
      <c r="U853" s="311">
        <f t="shared" ca="1" si="379"/>
        <v>0</v>
      </c>
      <c r="V853" s="306">
        <f t="shared" ca="1" si="380"/>
        <v>1.2262033413159259</v>
      </c>
      <c r="W853" s="304">
        <f t="shared" ca="1" si="381"/>
        <v>43.881153694670559</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1.1471453416447428</v>
      </c>
      <c r="AH853" s="304">
        <f t="shared" ca="1" si="405"/>
        <v>-8.6362946654428647</v>
      </c>
    </row>
    <row r="854" spans="1:34" x14ac:dyDescent="0.2">
      <c r="A854" s="347">
        <f t="shared" ca="1" si="383"/>
        <v>1E-4</v>
      </c>
      <c r="B854" s="304">
        <f t="shared" ca="1" si="384"/>
        <v>30.545500000000061</v>
      </c>
      <c r="D854" s="306">
        <f t="shared" ca="1" si="385"/>
        <v>-0.63507530051389594</v>
      </c>
      <c r="E854" s="307">
        <f t="shared" ca="1" si="386"/>
        <v>-1.1970595884700099</v>
      </c>
      <c r="F854" s="304">
        <f t="shared" ca="1" si="387"/>
        <v>1.3550912499425287</v>
      </c>
      <c r="G854" s="306">
        <f t="shared" ca="1" si="388"/>
        <v>7.9386920877665341</v>
      </c>
      <c r="H854" s="307">
        <f t="shared" ca="1" si="389"/>
        <v>-107.6661379382232</v>
      </c>
      <c r="I854" s="304">
        <f t="shared" ca="1" si="390"/>
        <v>107.95841834056699</v>
      </c>
      <c r="J854" s="306">
        <f t="shared" ca="1" si="391"/>
        <v>677.21007955475034</v>
      </c>
      <c r="K854" s="307">
        <f t="shared" ca="1" si="392"/>
        <v>-9.8291386346648899</v>
      </c>
      <c r="L854" s="304">
        <f t="shared" ca="1" si="377"/>
        <v>677.28140666701518</v>
      </c>
      <c r="M854" s="306">
        <f t="shared" ca="1" si="393"/>
        <v>-1.4971951734074487</v>
      </c>
      <c r="N854" s="304">
        <f t="shared" ca="1" si="394"/>
        <v>-85.782964543604237</v>
      </c>
      <c r="P854" s="310">
        <f t="shared" ca="1" si="395"/>
        <v>23</v>
      </c>
      <c r="Q854" s="304">
        <f t="shared" ca="1" si="396"/>
        <v>0</v>
      </c>
      <c r="R854" s="306">
        <f t="shared" ca="1" si="397"/>
        <v>0</v>
      </c>
      <c r="S854" s="307">
        <f t="shared" ca="1" si="398"/>
        <v>5.0810000000000022</v>
      </c>
      <c r="T854" s="304">
        <f t="shared" ca="1" si="378"/>
        <v>49.844610000000024</v>
      </c>
      <c r="U854" s="311">
        <f t="shared" ca="1" si="379"/>
        <v>0</v>
      </c>
      <c r="V854" s="306">
        <f t="shared" ca="1" si="380"/>
        <v>1.2262046615220019</v>
      </c>
      <c r="W854" s="304">
        <f t="shared" ca="1" si="381"/>
        <v>43.881294192420491</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1.1471181717325347</v>
      </c>
      <c r="AH854" s="304">
        <f t="shared" ca="1" si="405"/>
        <v>-8.6363223173923522</v>
      </c>
    </row>
    <row r="855" spans="1:34" x14ac:dyDescent="0.2">
      <c r="A855" s="347">
        <f t="shared" ca="1" si="383"/>
        <v>1E-4</v>
      </c>
      <c r="B855" s="304">
        <f t="shared" ca="1" si="384"/>
        <v>30.545600000000061</v>
      </c>
      <c r="D855" s="306">
        <f t="shared" ca="1" si="385"/>
        <v>-0.63507157866736708</v>
      </c>
      <c r="E855" s="307">
        <f t="shared" ca="1" si="386"/>
        <v>-1.197031587380442</v>
      </c>
      <c r="F855" s="304">
        <f t="shared" ca="1" si="387"/>
        <v>1.3550647701189795</v>
      </c>
      <c r="G855" s="306">
        <f t="shared" ca="1" si="388"/>
        <v>7.9386285806086674</v>
      </c>
      <c r="H855" s="307">
        <f t="shared" ca="1" si="389"/>
        <v>-107.66625764138193</v>
      </c>
      <c r="I855" s="304">
        <f t="shared" ca="1" si="390"/>
        <v>107.95853304969131</v>
      </c>
      <c r="J855" s="306">
        <f t="shared" ca="1" si="391"/>
        <v>677.21007955475034</v>
      </c>
      <c r="K855" s="307">
        <f t="shared" ca="1" si="392"/>
        <v>-9.8399052544438703</v>
      </c>
      <c r="L855" s="304">
        <f t="shared" ca="1" si="377"/>
        <v>677.28156300461012</v>
      </c>
      <c r="M855" s="306">
        <f t="shared" ca="1" si="393"/>
        <v>-1.4971958416043802</v>
      </c>
      <c r="N855" s="304">
        <f t="shared" ca="1" si="394"/>
        <v>-85.783002828468298</v>
      </c>
      <c r="P855" s="310">
        <f t="shared" ca="1" si="395"/>
        <v>23</v>
      </c>
      <c r="Q855" s="304">
        <f t="shared" ca="1" si="396"/>
        <v>0</v>
      </c>
      <c r="R855" s="306">
        <f t="shared" ca="1" si="397"/>
        <v>0</v>
      </c>
      <c r="S855" s="307">
        <f t="shared" ca="1" si="398"/>
        <v>5.0810000000000022</v>
      </c>
      <c r="T855" s="304">
        <f t="shared" ca="1" si="378"/>
        <v>49.844610000000024</v>
      </c>
      <c r="U855" s="311">
        <f t="shared" ca="1" si="379"/>
        <v>0</v>
      </c>
      <c r="V855" s="306">
        <f t="shared" ca="1" si="380"/>
        <v>1.2262059817309681</v>
      </c>
      <c r="W855" s="304">
        <f t="shared" ca="1" si="381"/>
        <v>43.881434688365047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1.1470910021664036</v>
      </c>
      <c r="AH855" s="304">
        <f t="shared" ca="1" si="405"/>
        <v>-8.6363499689865133</v>
      </c>
    </row>
    <row r="856" spans="1:34" x14ac:dyDescent="0.2">
      <c r="A856" s="347">
        <f t="shared" ca="1" si="383"/>
        <v>1E-4</v>
      </c>
      <c r="B856" s="304">
        <f t="shared" ca="1" si="384"/>
        <v>30.54570000000006</v>
      </c>
      <c r="D856" s="306">
        <f t="shared" ca="1" si="385"/>
        <v>-0.63506785681584577</v>
      </c>
      <c r="E856" s="307">
        <f t="shared" ca="1" si="386"/>
        <v>-1.1970035866506556</v>
      </c>
      <c r="F856" s="304">
        <f t="shared" ca="1" si="387"/>
        <v>1.3550382906822984</v>
      </c>
      <c r="G856" s="306">
        <f t="shared" ca="1" si="388"/>
        <v>7.9385650738229856</v>
      </c>
      <c r="H856" s="307">
        <f t="shared" ca="1" si="389"/>
        <v>-107.6663773417406</v>
      </c>
      <c r="I856" s="304">
        <f t="shared" ca="1" si="390"/>
        <v>107.9586477560987</v>
      </c>
      <c r="J856" s="306">
        <f t="shared" ca="1" si="391"/>
        <v>677.21007955475034</v>
      </c>
      <c r="K856" s="307">
        <f t="shared" ca="1" si="392"/>
        <v>-9.8506718861930267</v>
      </c>
      <c r="L856" s="304">
        <f t="shared" ca="1" si="377"/>
        <v>677.28171951349805</v>
      </c>
      <c r="M856" s="306">
        <f t="shared" ca="1" si="393"/>
        <v>-1.4971965097945468</v>
      </c>
      <c r="N856" s="304">
        <f t="shared" ca="1" si="394"/>
        <v>-85.783041112944744</v>
      </c>
      <c r="P856" s="310">
        <f t="shared" ca="1" si="395"/>
        <v>23</v>
      </c>
      <c r="Q856" s="304">
        <f t="shared" ca="1" si="396"/>
        <v>0</v>
      </c>
      <c r="R856" s="306">
        <f t="shared" ca="1" si="397"/>
        <v>0</v>
      </c>
      <c r="S856" s="307">
        <f t="shared" ca="1" si="398"/>
        <v>5.0810000000000022</v>
      </c>
      <c r="T856" s="304">
        <f t="shared" ca="1" si="378"/>
        <v>49.844610000000024</v>
      </c>
      <c r="U856" s="311">
        <f t="shared" ca="1" si="379"/>
        <v>0</v>
      </c>
      <c r="V856" s="306">
        <f t="shared" ca="1" si="380"/>
        <v>1.2262073019428241</v>
      </c>
      <c r="W856" s="304">
        <f t="shared" ca="1" si="381"/>
        <v>43.881575182504214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1.1470638329463441</v>
      </c>
      <c r="AH856" s="304">
        <f t="shared" ca="1" si="405"/>
        <v>-8.636377620225355</v>
      </c>
    </row>
    <row r="857" spans="1:34" x14ac:dyDescent="0.2">
      <c r="A857" s="347">
        <f t="shared" ca="1" si="383"/>
        <v>1E-4</v>
      </c>
      <c r="B857" s="304">
        <f t="shared" ca="1" si="384"/>
        <v>30.54580000000006</v>
      </c>
      <c r="D857" s="306">
        <f t="shared" ca="1" si="385"/>
        <v>-0.63506413495932745</v>
      </c>
      <c r="E857" s="307">
        <f t="shared" ca="1" si="386"/>
        <v>-1.1969755862806508</v>
      </c>
      <c r="F857" s="304">
        <f t="shared" ca="1" si="387"/>
        <v>1.3550118116324841</v>
      </c>
      <c r="G857" s="306">
        <f t="shared" ca="1" si="388"/>
        <v>7.9385015674094896</v>
      </c>
      <c r="H857" s="307">
        <f t="shared" ca="1" si="389"/>
        <v>-107.66649703929923</v>
      </c>
      <c r="I857" s="304">
        <f t="shared" ca="1" si="390"/>
        <v>107.95876245978921</v>
      </c>
      <c r="J857" s="306">
        <f t="shared" ca="1" si="391"/>
        <v>677.21007955475034</v>
      </c>
      <c r="K857" s="307">
        <f t="shared" ca="1" si="392"/>
        <v>-9.8614385299120784</v>
      </c>
      <c r="L857" s="304">
        <f t="shared" ca="1" si="377"/>
        <v>677.28187619367941</v>
      </c>
      <c r="M857" s="306">
        <f t="shared" ca="1" si="393"/>
        <v>-1.4971971779779478</v>
      </c>
      <c r="N857" s="304">
        <f t="shared" ca="1" si="394"/>
        <v>-85.783079397033575</v>
      </c>
      <c r="P857" s="310">
        <f t="shared" ca="1" si="395"/>
        <v>23</v>
      </c>
      <c r="Q857" s="304">
        <f t="shared" ca="1" si="396"/>
        <v>0</v>
      </c>
      <c r="R857" s="306">
        <f t="shared" ca="1" si="397"/>
        <v>0</v>
      </c>
      <c r="S857" s="307">
        <f t="shared" ca="1" si="398"/>
        <v>5.0810000000000022</v>
      </c>
      <c r="T857" s="304">
        <f t="shared" ca="1" si="378"/>
        <v>49.844610000000024</v>
      </c>
      <c r="U857" s="311">
        <f t="shared" ca="1" si="379"/>
        <v>0</v>
      </c>
      <c r="V857" s="306">
        <f t="shared" ca="1" si="380"/>
        <v>1.2262086221575699</v>
      </c>
      <c r="W857" s="304">
        <f t="shared" ca="1" si="381"/>
        <v>43.88171567483802</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1.1470366640723579</v>
      </c>
      <c r="AH857" s="304">
        <f t="shared" ca="1" si="405"/>
        <v>-8.6364052711088757</v>
      </c>
    </row>
    <row r="858" spans="1:34" x14ac:dyDescent="0.2">
      <c r="A858" s="347">
        <f t="shared" ca="1" si="383"/>
        <v>1E-4</v>
      </c>
      <c r="B858" s="304">
        <f t="shared" ca="1" si="384"/>
        <v>30.54590000000006</v>
      </c>
      <c r="D858" s="306">
        <f t="shared" ca="1" si="385"/>
        <v>-0.63506041309781747</v>
      </c>
      <c r="E858" s="307">
        <f t="shared" ca="1" si="386"/>
        <v>-1.1969475862704293</v>
      </c>
      <c r="F858" s="304">
        <f t="shared" ca="1" si="387"/>
        <v>1.3549853329695407</v>
      </c>
      <c r="G858" s="306">
        <f t="shared" ca="1" si="388"/>
        <v>7.9384380613681795</v>
      </c>
      <c r="H858" s="307">
        <f t="shared" ca="1" si="389"/>
        <v>-107.66661673405785</v>
      </c>
      <c r="I858" s="304">
        <f t="shared" ca="1" si="390"/>
        <v>107.95887716076287</v>
      </c>
      <c r="J858" s="306">
        <f t="shared" ca="1" si="391"/>
        <v>677.21007955475034</v>
      </c>
      <c r="K858" s="307">
        <f t="shared" ca="1" si="392"/>
        <v>-9.8722051856007464</v>
      </c>
      <c r="L858" s="304">
        <f t="shared" ca="1" si="377"/>
        <v>677.28203304515455</v>
      </c>
      <c r="M858" s="306">
        <f t="shared" ca="1" si="393"/>
        <v>-1.4971978461545838</v>
      </c>
      <c r="N858" s="304">
        <f t="shared" ca="1" si="394"/>
        <v>-85.78311768073479</v>
      </c>
      <c r="P858" s="310">
        <f t="shared" ca="1" si="395"/>
        <v>23</v>
      </c>
      <c r="Q858" s="304">
        <f t="shared" ca="1" si="396"/>
        <v>0</v>
      </c>
      <c r="R858" s="306">
        <f t="shared" ca="1" si="397"/>
        <v>0</v>
      </c>
      <c r="S858" s="307">
        <f t="shared" ca="1" si="398"/>
        <v>5.0810000000000022</v>
      </c>
      <c r="T858" s="304">
        <f t="shared" ca="1" si="378"/>
        <v>49.844610000000024</v>
      </c>
      <c r="U858" s="311">
        <f t="shared" ca="1" si="379"/>
        <v>0</v>
      </c>
      <c r="V858" s="306">
        <f t="shared" ca="1" si="380"/>
        <v>1.226209942375206</v>
      </c>
      <c r="W858" s="304">
        <f t="shared" ca="1" si="381"/>
        <v>43.881856165366493</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1.1470094955444399</v>
      </c>
      <c r="AH858" s="304">
        <f t="shared" ca="1" si="405"/>
        <v>-8.6364329216370788</v>
      </c>
    </row>
    <row r="859" spans="1:34" x14ac:dyDescent="0.2">
      <c r="A859" s="347">
        <f t="shared" ca="1" si="383"/>
        <v>1E-4</v>
      </c>
      <c r="B859" s="304">
        <f t="shared" ca="1" si="384"/>
        <v>30.54600000000006</v>
      </c>
      <c r="D859" s="306">
        <f t="shared" ca="1" si="385"/>
        <v>-0.63505669123131392</v>
      </c>
      <c r="E859" s="307">
        <f t="shared" ca="1" si="386"/>
        <v>-1.1969195866199769</v>
      </c>
      <c r="F859" s="304">
        <f t="shared" ca="1" si="387"/>
        <v>1.3549588546934555</v>
      </c>
      <c r="G859" s="306">
        <f t="shared" ca="1" si="388"/>
        <v>7.9383745556990561</v>
      </c>
      <c r="H859" s="307">
        <f t="shared" ca="1" si="389"/>
        <v>-107.66673642601651</v>
      </c>
      <c r="I859" s="304">
        <f t="shared" ca="1" si="390"/>
        <v>107.95899185901969</v>
      </c>
      <c r="J859" s="306">
        <f t="shared" ca="1" si="391"/>
        <v>677.21007955475034</v>
      </c>
      <c r="K859" s="307">
        <f t="shared" ca="1" si="392"/>
        <v>-9.8829718532587503</v>
      </c>
      <c r="L859" s="304">
        <f t="shared" ca="1" si="377"/>
        <v>677.28219006792403</v>
      </c>
      <c r="M859" s="306">
        <f t="shared" ca="1" si="393"/>
        <v>-1.4971985143244548</v>
      </c>
      <c r="N859" s="304">
        <f t="shared" ca="1" si="394"/>
        <v>-85.78315596404839</v>
      </c>
      <c r="P859" s="310">
        <f t="shared" ca="1" si="395"/>
        <v>23</v>
      </c>
      <c r="Q859" s="304">
        <f t="shared" ca="1" si="396"/>
        <v>0</v>
      </c>
      <c r="R859" s="306">
        <f t="shared" ca="1" si="397"/>
        <v>0</v>
      </c>
      <c r="S859" s="307">
        <f t="shared" ca="1" si="398"/>
        <v>5.0810000000000022</v>
      </c>
      <c r="T859" s="304">
        <f t="shared" ca="1" si="378"/>
        <v>49.844610000000024</v>
      </c>
      <c r="U859" s="311">
        <f t="shared" ca="1" si="379"/>
        <v>0</v>
      </c>
      <c r="V859" s="306">
        <f t="shared" ca="1" si="380"/>
        <v>1.2262112625957313</v>
      </c>
      <c r="W859" s="304">
        <f t="shared" ca="1" si="381"/>
        <v>43.881996654089605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1.1469823273625828</v>
      </c>
      <c r="AH859" s="304">
        <f t="shared" ca="1" si="405"/>
        <v>-8.6364605718099732</v>
      </c>
    </row>
    <row r="860" spans="1:34" x14ac:dyDescent="0.2">
      <c r="A860" s="347">
        <f t="shared" ca="1" si="383"/>
        <v>1E-4</v>
      </c>
      <c r="B860" s="304">
        <f t="shared" ca="1" si="384"/>
        <v>30.54610000000006</v>
      </c>
      <c r="D860" s="306">
        <f t="shared" ca="1" si="385"/>
        <v>-0.63505296935981737</v>
      </c>
      <c r="E860" s="307">
        <f t="shared" ca="1" si="386"/>
        <v>-1.196891587329306</v>
      </c>
      <c r="F860" s="304">
        <f t="shared" ca="1" si="387"/>
        <v>1.3549323768042401</v>
      </c>
      <c r="G860" s="306">
        <f t="shared" ca="1" si="388"/>
        <v>7.9383110504021204</v>
      </c>
      <c r="H860" s="307">
        <f t="shared" ca="1" si="389"/>
        <v>-107.66685611517525</v>
      </c>
      <c r="I860" s="304">
        <f t="shared" ca="1" si="390"/>
        <v>107.95910655455975</v>
      </c>
      <c r="J860" s="306">
        <f t="shared" ca="1" si="391"/>
        <v>677.21007955475034</v>
      </c>
      <c r="K860" s="307">
        <f t="shared" ca="1" si="392"/>
        <v>-9.8937385328858092</v>
      </c>
      <c r="L860" s="304">
        <f t="shared" ca="1" si="377"/>
        <v>677.28234726198821</v>
      </c>
      <c r="M860" s="306">
        <f t="shared" ca="1" si="393"/>
        <v>-1.497199182487561</v>
      </c>
      <c r="N860" s="304">
        <f t="shared" ca="1" si="394"/>
        <v>-85.783194246974404</v>
      </c>
      <c r="P860" s="310">
        <f t="shared" ca="1" si="395"/>
        <v>23</v>
      </c>
      <c r="Q860" s="304">
        <f t="shared" ca="1" si="396"/>
        <v>0</v>
      </c>
      <c r="R860" s="306">
        <f t="shared" ca="1" si="397"/>
        <v>0</v>
      </c>
      <c r="S860" s="307">
        <f t="shared" ca="1" si="398"/>
        <v>5.0810000000000022</v>
      </c>
      <c r="T860" s="304">
        <f t="shared" ca="1" si="378"/>
        <v>49.844610000000024</v>
      </c>
      <c r="U860" s="311">
        <f t="shared" ca="1" si="379"/>
        <v>0</v>
      </c>
      <c r="V860" s="306">
        <f t="shared" ca="1" si="380"/>
        <v>1.2262125828191468</v>
      </c>
      <c r="W860" s="304">
        <f t="shared" ca="1" si="381"/>
        <v>43.882137141007426</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1.1469551595267955</v>
      </c>
      <c r="AH860" s="304">
        <f t="shared" ca="1" si="405"/>
        <v>-8.63648822162755</v>
      </c>
    </row>
    <row r="861" spans="1:34" x14ac:dyDescent="0.2">
      <c r="A861" s="347">
        <f t="shared" ca="1" si="383"/>
        <v>1E-4</v>
      </c>
      <c r="B861" s="304">
        <f t="shared" ca="1" si="384"/>
        <v>30.546200000000059</v>
      </c>
      <c r="D861" s="306">
        <f t="shared" ca="1" si="385"/>
        <v>-0.6350492474833288</v>
      </c>
      <c r="E861" s="307">
        <f t="shared" ca="1" si="386"/>
        <v>-1.1968635883983971</v>
      </c>
      <c r="F861" s="304">
        <f t="shared" ca="1" si="387"/>
        <v>1.3549058993018777</v>
      </c>
      <c r="G861" s="306">
        <f t="shared" ca="1" si="388"/>
        <v>7.9382475454773722</v>
      </c>
      <c r="H861" s="307">
        <f t="shared" ca="1" si="389"/>
        <v>-107.66697580153409</v>
      </c>
      <c r="I861" s="304">
        <f t="shared" ca="1" si="390"/>
        <v>107.95922124738306</v>
      </c>
      <c r="J861" s="306">
        <f t="shared" ca="1" si="391"/>
        <v>677.21007955475034</v>
      </c>
      <c r="K861" s="307">
        <f t="shared" ca="1" si="392"/>
        <v>-9.9045052244816443</v>
      </c>
      <c r="L861" s="304">
        <f t="shared" ca="1" si="377"/>
        <v>677.28250462734752</v>
      </c>
      <c r="M861" s="306">
        <f t="shared" ca="1" si="393"/>
        <v>-1.4971998506439022</v>
      </c>
      <c r="N861" s="304">
        <f t="shared" ca="1" si="394"/>
        <v>-85.783232529512802</v>
      </c>
      <c r="P861" s="310">
        <f t="shared" ca="1" si="395"/>
        <v>23</v>
      </c>
      <c r="Q861" s="304">
        <f t="shared" ca="1" si="396"/>
        <v>0</v>
      </c>
      <c r="R861" s="306">
        <f t="shared" ca="1" si="397"/>
        <v>0</v>
      </c>
      <c r="S861" s="307">
        <f t="shared" ca="1" si="398"/>
        <v>5.0810000000000022</v>
      </c>
      <c r="T861" s="304">
        <f t="shared" ca="1" si="378"/>
        <v>49.844610000000024</v>
      </c>
      <c r="U861" s="311">
        <f t="shared" ca="1" si="379"/>
        <v>0</v>
      </c>
      <c r="V861" s="306">
        <f t="shared" ca="1" si="380"/>
        <v>1.2262139030454517</v>
      </c>
      <c r="W861" s="304">
        <f t="shared" ca="1" si="381"/>
        <v>43.882277626119915</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1.1469279920370603</v>
      </c>
      <c r="AH861" s="304">
        <f t="shared" ca="1" si="405"/>
        <v>-8.6365158710898271</v>
      </c>
    </row>
    <row r="862" spans="1:34" x14ac:dyDescent="0.2">
      <c r="A862" s="347">
        <f t="shared" ca="1" si="383"/>
        <v>1E-4</v>
      </c>
      <c r="B862" s="304">
        <f t="shared" ca="1" si="384"/>
        <v>30.546300000000059</v>
      </c>
      <c r="D862" s="306">
        <f t="shared" ca="1" si="385"/>
        <v>-0.63504552560185001</v>
      </c>
      <c r="E862" s="307">
        <f t="shared" ca="1" si="386"/>
        <v>-1.1968355898272645</v>
      </c>
      <c r="F862" s="304">
        <f t="shared" ca="1" si="387"/>
        <v>1.3548794221863827</v>
      </c>
      <c r="G862" s="306">
        <f t="shared" ca="1" si="388"/>
        <v>7.9381840409248117</v>
      </c>
      <c r="H862" s="307">
        <f t="shared" ca="1" si="389"/>
        <v>-107.66709548509307</v>
      </c>
      <c r="I862" s="304">
        <f t="shared" ca="1" si="390"/>
        <v>107.95933593748964</v>
      </c>
      <c r="J862" s="306">
        <f t="shared" ca="1" si="391"/>
        <v>677.21007955475034</v>
      </c>
      <c r="K862" s="307">
        <f t="shared" ca="1" si="392"/>
        <v>-9.9152719280459749</v>
      </c>
      <c r="L862" s="304">
        <f t="shared" ca="1" si="377"/>
        <v>677.28266216400255</v>
      </c>
      <c r="M862" s="306">
        <f t="shared" ca="1" si="393"/>
        <v>-1.4972005187934787</v>
      </c>
      <c r="N862" s="304">
        <f t="shared" ca="1" si="394"/>
        <v>-85.783270811663627</v>
      </c>
      <c r="P862" s="310">
        <f t="shared" ca="1" si="395"/>
        <v>23</v>
      </c>
      <c r="Q862" s="304">
        <f t="shared" ca="1" si="396"/>
        <v>0</v>
      </c>
      <c r="R862" s="306">
        <f t="shared" ca="1" si="397"/>
        <v>0</v>
      </c>
      <c r="S862" s="307">
        <f t="shared" ca="1" si="398"/>
        <v>5.0810000000000022</v>
      </c>
      <c r="T862" s="304">
        <f t="shared" ca="1" si="378"/>
        <v>49.844610000000024</v>
      </c>
      <c r="U862" s="311">
        <f t="shared" ca="1" si="379"/>
        <v>0</v>
      </c>
      <c r="V862" s="306">
        <f t="shared" ca="1" si="380"/>
        <v>1.2262152232746468</v>
      </c>
      <c r="W862" s="304">
        <f t="shared" ca="1" si="381"/>
        <v>43.882418109427135</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1.1469008248933896</v>
      </c>
      <c r="AH862" s="304">
        <f t="shared" ca="1" si="405"/>
        <v>-8.6365435201967919</v>
      </c>
    </row>
    <row r="863" spans="1:34" x14ac:dyDescent="0.2">
      <c r="A863" s="347">
        <f t="shared" ca="1" si="383"/>
        <v>1E-4</v>
      </c>
      <c r="B863" s="304">
        <f t="shared" ca="1" si="384"/>
        <v>30.546400000000059</v>
      </c>
      <c r="D863" s="306">
        <f t="shared" ca="1" si="385"/>
        <v>-0.63504180371537988</v>
      </c>
      <c r="E863" s="307">
        <f t="shared" ca="1" si="386"/>
        <v>-1.1968075916158902</v>
      </c>
      <c r="F863" s="304">
        <f t="shared" ca="1" si="387"/>
        <v>1.3548529454577389</v>
      </c>
      <c r="G863" s="306">
        <f t="shared" ca="1" si="388"/>
        <v>7.9381205367444405</v>
      </c>
      <c r="H863" s="307">
        <f t="shared" ca="1" si="389"/>
        <v>-107.66721516585223</v>
      </c>
      <c r="I863" s="304">
        <f t="shared" ca="1" si="390"/>
        <v>107.95945062487955</v>
      </c>
      <c r="J863" s="306">
        <f t="shared" ca="1" si="391"/>
        <v>677.21007955475034</v>
      </c>
      <c r="K863" s="307">
        <f t="shared" ca="1" si="392"/>
        <v>-9.9260386435785222</v>
      </c>
      <c r="L863" s="304">
        <f t="shared" ca="1" si="377"/>
        <v>677.28281987195362</v>
      </c>
      <c r="M863" s="306">
        <f t="shared" ca="1" si="393"/>
        <v>-1.4972011869362907</v>
      </c>
      <c r="N863" s="304">
        <f t="shared" ca="1" si="394"/>
        <v>-85.783309093426865</v>
      </c>
      <c r="P863" s="310">
        <f t="shared" ca="1" si="395"/>
        <v>23</v>
      </c>
      <c r="Q863" s="304">
        <f t="shared" ca="1" si="396"/>
        <v>0</v>
      </c>
      <c r="R863" s="306">
        <f t="shared" ca="1" si="397"/>
        <v>0</v>
      </c>
      <c r="S863" s="307">
        <f t="shared" ca="1" si="398"/>
        <v>5.0810000000000022</v>
      </c>
      <c r="T863" s="304">
        <f t="shared" ca="1" si="378"/>
        <v>49.844610000000024</v>
      </c>
      <c r="U863" s="311">
        <f t="shared" ca="1" si="379"/>
        <v>0</v>
      </c>
      <c r="V863" s="306">
        <f t="shared" ca="1" si="380"/>
        <v>1.2262165435067314</v>
      </c>
      <c r="W863" s="304">
        <f t="shared" ca="1" si="381"/>
        <v>43.882558590929065</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1.1468736580957692</v>
      </c>
      <c r="AH863" s="304">
        <f t="shared" ca="1" si="405"/>
        <v>-8.6365711689484588</v>
      </c>
    </row>
    <row r="864" spans="1:34" x14ac:dyDescent="0.2">
      <c r="A864" s="347">
        <f t="shared" ca="1" si="383"/>
        <v>1E-4</v>
      </c>
      <c r="B864" s="304">
        <f t="shared" ca="1" si="384"/>
        <v>30.546500000000059</v>
      </c>
      <c r="D864" s="306">
        <f t="shared" ca="1" si="385"/>
        <v>-0.63503808182391897</v>
      </c>
      <c r="E864" s="307">
        <f t="shared" ca="1" si="386"/>
        <v>-1.1967795937642816</v>
      </c>
      <c r="F864" s="304">
        <f t="shared" ca="1" si="387"/>
        <v>1.3548264691159535</v>
      </c>
      <c r="G864" s="306">
        <f t="shared" ca="1" si="388"/>
        <v>7.9380570329362579</v>
      </c>
      <c r="H864" s="307">
        <f t="shared" ca="1" si="389"/>
        <v>-107.6673348438116</v>
      </c>
      <c r="I864" s="304">
        <f t="shared" ca="1" si="390"/>
        <v>107.9595653095528</v>
      </c>
      <c r="J864" s="306">
        <f t="shared" ca="1" si="391"/>
        <v>677.21007955475034</v>
      </c>
      <c r="K864" s="307">
        <f t="shared" ca="1" si="392"/>
        <v>-9.9368053710790054</v>
      </c>
      <c r="L864" s="304">
        <f t="shared" ca="1" si="377"/>
        <v>677.28297775120109</v>
      </c>
      <c r="M864" s="306">
        <f t="shared" ca="1" si="393"/>
        <v>-1.4972018550723378</v>
      </c>
      <c r="N864" s="304">
        <f t="shared" ca="1" si="394"/>
        <v>-85.783347374802503</v>
      </c>
      <c r="P864" s="310">
        <f t="shared" ca="1" si="395"/>
        <v>23</v>
      </c>
      <c r="Q864" s="304">
        <f t="shared" ca="1" si="396"/>
        <v>0</v>
      </c>
      <c r="R864" s="306">
        <f t="shared" ca="1" si="397"/>
        <v>0</v>
      </c>
      <c r="S864" s="307">
        <f t="shared" ca="1" si="398"/>
        <v>5.0810000000000022</v>
      </c>
      <c r="T864" s="304">
        <f t="shared" ca="1" si="378"/>
        <v>49.844610000000024</v>
      </c>
      <c r="U864" s="311">
        <f t="shared" ca="1" si="379"/>
        <v>0</v>
      </c>
      <c r="V864" s="306">
        <f t="shared" ca="1" si="380"/>
        <v>1.2262178637417058</v>
      </c>
      <c r="W864" s="304">
        <f t="shared" ca="1" si="381"/>
        <v>43.882699070625726</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1.146846491644208</v>
      </c>
      <c r="AH864" s="304">
        <f t="shared" ca="1" si="405"/>
        <v>-8.6365988173448223</v>
      </c>
    </row>
    <row r="865" spans="1:34" x14ac:dyDescent="0.2">
      <c r="A865" s="347">
        <f t="shared" ca="1" si="383"/>
        <v>1E-4</v>
      </c>
      <c r="B865" s="304">
        <f t="shared" ca="1" si="384"/>
        <v>30.546600000000058</v>
      </c>
      <c r="D865" s="306">
        <f t="shared" ca="1" si="385"/>
        <v>-0.63503435992747148</v>
      </c>
      <c r="E865" s="307">
        <f t="shared" ca="1" si="386"/>
        <v>-1.1967515962724331</v>
      </c>
      <c r="F865" s="304">
        <f t="shared" ca="1" si="387"/>
        <v>1.3547999931610237</v>
      </c>
      <c r="G865" s="306">
        <f t="shared" ca="1" si="388"/>
        <v>7.9379935295002655</v>
      </c>
      <c r="H865" s="307">
        <f t="shared" ca="1" si="389"/>
        <v>-107.66745451897123</v>
      </c>
      <c r="I865" s="304">
        <f t="shared" ca="1" si="390"/>
        <v>107.95967999150945</v>
      </c>
      <c r="J865" s="306">
        <f t="shared" ca="1" si="391"/>
        <v>677.21007955475034</v>
      </c>
      <c r="K865" s="307">
        <f t="shared" ca="1" si="392"/>
        <v>-9.947572110547144</v>
      </c>
      <c r="L865" s="304">
        <f t="shared" ca="1" si="377"/>
        <v>677.28313580174563</v>
      </c>
      <c r="M865" s="306">
        <f t="shared" ca="1" si="393"/>
        <v>-1.4972025232016206</v>
      </c>
      <c r="N865" s="304">
        <f t="shared" ca="1" si="394"/>
        <v>-85.783385655790582</v>
      </c>
      <c r="P865" s="310">
        <f t="shared" ca="1" si="395"/>
        <v>23</v>
      </c>
      <c r="Q865" s="304">
        <f t="shared" ca="1" si="396"/>
        <v>0</v>
      </c>
      <c r="R865" s="306">
        <f t="shared" ca="1" si="397"/>
        <v>0</v>
      </c>
      <c r="S865" s="307">
        <f t="shared" ca="1" si="398"/>
        <v>5.0810000000000022</v>
      </c>
      <c r="T865" s="304">
        <f t="shared" ca="1" si="378"/>
        <v>49.844610000000024</v>
      </c>
      <c r="U865" s="311">
        <f t="shared" ca="1" si="379"/>
        <v>0</v>
      </c>
      <c r="V865" s="306">
        <f t="shared" ca="1" si="380"/>
        <v>1.22621918397957</v>
      </c>
      <c r="W865" s="304">
        <f t="shared" ca="1" si="381"/>
        <v>43.88283954851714</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1.1468193255386936</v>
      </c>
      <c r="AH865" s="304">
        <f t="shared" ca="1" si="405"/>
        <v>-8.6366264653858895</v>
      </c>
    </row>
    <row r="866" spans="1:34" x14ac:dyDescent="0.2">
      <c r="A866" s="347">
        <f t="shared" ca="1" si="383"/>
        <v>1E-4</v>
      </c>
      <c r="B866" s="304">
        <f t="shared" ca="1" si="384"/>
        <v>30.546700000000058</v>
      </c>
      <c r="D866" s="306">
        <f t="shared" ca="1" si="385"/>
        <v>-0.63503063802603454</v>
      </c>
      <c r="E866" s="307">
        <f t="shared" ca="1" si="386"/>
        <v>-1.1967235991403395</v>
      </c>
      <c r="F866" s="304">
        <f t="shared" ca="1" si="387"/>
        <v>1.3547735175929445</v>
      </c>
      <c r="G866" s="306">
        <f t="shared" ca="1" si="388"/>
        <v>7.9379300264364625</v>
      </c>
      <c r="H866" s="307">
        <f t="shared" ca="1" si="389"/>
        <v>-107.66757419133114</v>
      </c>
      <c r="I866" s="304">
        <f t="shared" ca="1" si="390"/>
        <v>107.95979467074952</v>
      </c>
      <c r="J866" s="306">
        <f t="shared" ca="1" si="391"/>
        <v>677.21007955475034</v>
      </c>
      <c r="K866" s="307">
        <f t="shared" ca="1" si="392"/>
        <v>-9.9583388619826589</v>
      </c>
      <c r="L866" s="304">
        <f t="shared" ca="1" si="377"/>
        <v>677.28329402358759</v>
      </c>
      <c r="M866" s="306">
        <f t="shared" ca="1" si="393"/>
        <v>-1.497203191324139</v>
      </c>
      <c r="N866" s="304">
        <f t="shared" ca="1" si="394"/>
        <v>-85.783423936391074</v>
      </c>
      <c r="P866" s="310">
        <f t="shared" ca="1" si="395"/>
        <v>23</v>
      </c>
      <c r="Q866" s="304">
        <f t="shared" ca="1" si="396"/>
        <v>0</v>
      </c>
      <c r="R866" s="306">
        <f t="shared" ca="1" si="397"/>
        <v>0</v>
      </c>
      <c r="S866" s="307">
        <f t="shared" ca="1" si="398"/>
        <v>5.0810000000000022</v>
      </c>
      <c r="T866" s="304">
        <f t="shared" ca="1" si="378"/>
        <v>49.844610000000024</v>
      </c>
      <c r="U866" s="311">
        <f t="shared" ca="1" si="379"/>
        <v>0</v>
      </c>
      <c r="V866" s="306">
        <f t="shared" ca="1" si="380"/>
        <v>1.2262205042203234</v>
      </c>
      <c r="W866" s="304">
        <f t="shared" ca="1" si="381"/>
        <v>43.882980024603306</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1.1467921597792241</v>
      </c>
      <c r="AH866" s="304">
        <f t="shared" ca="1" si="405"/>
        <v>-8.6366541130716641</v>
      </c>
    </row>
    <row r="867" spans="1:34" x14ac:dyDescent="0.2">
      <c r="A867" s="347">
        <f t="shared" ca="1" si="383"/>
        <v>1E-4</v>
      </c>
      <c r="B867" s="304">
        <f t="shared" ca="1" si="384"/>
        <v>30.546800000000058</v>
      </c>
      <c r="D867" s="306">
        <f t="shared" ca="1" si="385"/>
        <v>-0.6350269161196096</v>
      </c>
      <c r="E867" s="307">
        <f t="shared" ca="1" si="386"/>
        <v>-1.1966956023680062</v>
      </c>
      <c r="F867" s="304">
        <f t="shared" ca="1" si="387"/>
        <v>1.3547470424117216</v>
      </c>
      <c r="G867" s="306">
        <f t="shared" ca="1" si="388"/>
        <v>7.9378665237448507</v>
      </c>
      <c r="H867" s="307">
        <f t="shared" ca="1" si="389"/>
        <v>-107.66769386089138</v>
      </c>
      <c r="I867" s="304">
        <f t="shared" ca="1" si="390"/>
        <v>107.95990934727305</v>
      </c>
      <c r="J867" s="306">
        <f t="shared" ca="1" si="391"/>
        <v>677.21007955475034</v>
      </c>
      <c r="K867" s="307">
        <f t="shared" ca="1" si="392"/>
        <v>-9.9691056253852697</v>
      </c>
      <c r="L867" s="304">
        <f t="shared" ca="1" si="377"/>
        <v>677.2834524167273</v>
      </c>
      <c r="M867" s="306">
        <f t="shared" ca="1" si="393"/>
        <v>-1.4972038594398933</v>
      </c>
      <c r="N867" s="304">
        <f t="shared" ca="1" si="394"/>
        <v>-85.783462216604022</v>
      </c>
      <c r="P867" s="310">
        <f t="shared" ca="1" si="395"/>
        <v>23</v>
      </c>
      <c r="Q867" s="304">
        <f t="shared" ca="1" si="396"/>
        <v>0</v>
      </c>
      <c r="R867" s="306">
        <f t="shared" ca="1" si="397"/>
        <v>0</v>
      </c>
      <c r="S867" s="307">
        <f t="shared" ca="1" si="398"/>
        <v>5.0810000000000022</v>
      </c>
      <c r="T867" s="304">
        <f t="shared" ca="1" si="378"/>
        <v>49.844610000000024</v>
      </c>
      <c r="U867" s="311">
        <f t="shared" ca="1" si="379"/>
        <v>0</v>
      </c>
      <c r="V867" s="306">
        <f t="shared" ca="1" si="380"/>
        <v>1.2262218244639669</v>
      </c>
      <c r="W867" s="304">
        <f t="shared" ca="1" si="381"/>
        <v>43.883120498884274</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1.1467649943658067</v>
      </c>
      <c r="AH867" s="304">
        <f t="shared" ca="1" si="405"/>
        <v>-8.6366817604021424</v>
      </c>
    </row>
    <row r="868" spans="1:34" x14ac:dyDescent="0.2">
      <c r="A868" s="347">
        <f t="shared" ca="1" si="383"/>
        <v>1E-4</v>
      </c>
      <c r="B868" s="304">
        <f t="shared" ca="1" si="384"/>
        <v>30.546900000000058</v>
      </c>
      <c r="D868" s="306">
        <f t="shared" ca="1" si="385"/>
        <v>-0.63502319420819686</v>
      </c>
      <c r="E868" s="307">
        <f t="shared" ca="1" si="386"/>
        <v>-1.1966676059554153</v>
      </c>
      <c r="F868" s="304">
        <f t="shared" ca="1" si="387"/>
        <v>1.3547205676173395</v>
      </c>
      <c r="G868" s="306">
        <f t="shared" ca="1" si="388"/>
        <v>7.93780302142543</v>
      </c>
      <c r="H868" s="307">
        <f t="shared" ca="1" si="389"/>
        <v>-107.66781352765197</v>
      </c>
      <c r="I868" s="304">
        <f t="shared" ca="1" si="390"/>
        <v>107.96002402108009</v>
      </c>
      <c r="J868" s="306">
        <f t="shared" ca="1" si="391"/>
        <v>677.21007955475034</v>
      </c>
      <c r="K868" s="307">
        <f t="shared" ca="1" si="392"/>
        <v>-9.9798724007546973</v>
      </c>
      <c r="L868" s="304">
        <f t="shared" ca="1" si="377"/>
        <v>677.28361098116545</v>
      </c>
      <c r="M868" s="306">
        <f t="shared" ca="1" si="393"/>
        <v>-1.4972045275488832</v>
      </c>
      <c r="N868" s="304">
        <f t="shared" ca="1" si="394"/>
        <v>-85.783500496429397</v>
      </c>
      <c r="P868" s="310">
        <f t="shared" ca="1" si="395"/>
        <v>23</v>
      </c>
      <c r="Q868" s="304">
        <f t="shared" ca="1" si="396"/>
        <v>0</v>
      </c>
      <c r="R868" s="306">
        <f t="shared" ca="1" si="397"/>
        <v>0</v>
      </c>
      <c r="S868" s="307">
        <f t="shared" ca="1" si="398"/>
        <v>5.0810000000000022</v>
      </c>
      <c r="T868" s="304">
        <f t="shared" ca="1" si="378"/>
        <v>49.844610000000024</v>
      </c>
      <c r="U868" s="311">
        <f t="shared" ca="1" si="379"/>
        <v>0</v>
      </c>
      <c r="V868" s="306">
        <f t="shared" ca="1" si="380"/>
        <v>1.2262231447104996</v>
      </c>
      <c r="W868" s="304">
        <f t="shared" ca="1" si="381"/>
        <v>43.883260971360038</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1.1467378292984254</v>
      </c>
      <c r="AH868" s="304">
        <f t="shared" ca="1" si="405"/>
        <v>-8.6367094073773387</v>
      </c>
    </row>
    <row r="869" spans="1:34" x14ac:dyDescent="0.2">
      <c r="A869" s="347">
        <f t="shared" ca="1" si="383"/>
        <v>1E-4</v>
      </c>
      <c r="B869" s="304">
        <f t="shared" ca="1" si="384"/>
        <v>30.547000000000057</v>
      </c>
      <c r="D869" s="306">
        <f t="shared" ca="1" si="385"/>
        <v>-0.63501947229179934</v>
      </c>
      <c r="E869" s="307">
        <f t="shared" ca="1" si="386"/>
        <v>-1.196639609902574</v>
      </c>
      <c r="F869" s="304">
        <f t="shared" ca="1" si="387"/>
        <v>1.3546940932098064</v>
      </c>
      <c r="G869" s="306">
        <f t="shared" ca="1" si="388"/>
        <v>7.9377395194782006</v>
      </c>
      <c r="H869" s="307">
        <f t="shared" ca="1" si="389"/>
        <v>-107.66793319161296</v>
      </c>
      <c r="I869" s="304">
        <f t="shared" ca="1" si="390"/>
        <v>107.96013869217063</v>
      </c>
      <c r="J869" s="306">
        <f t="shared" ca="1" si="391"/>
        <v>677.21007955475034</v>
      </c>
      <c r="K869" s="307">
        <f t="shared" ca="1" si="392"/>
        <v>-9.9906391880906611</v>
      </c>
      <c r="L869" s="304">
        <f t="shared" ca="1" si="377"/>
        <v>677.28376971690227</v>
      </c>
      <c r="M869" s="306">
        <f t="shared" ca="1" si="393"/>
        <v>-1.497205195651109</v>
      </c>
      <c r="N869" s="304">
        <f t="shared" ca="1" si="394"/>
        <v>-85.783538775867228</v>
      </c>
      <c r="P869" s="310">
        <f t="shared" ca="1" si="395"/>
        <v>23</v>
      </c>
      <c r="Q869" s="304">
        <f t="shared" ca="1" si="396"/>
        <v>0</v>
      </c>
      <c r="R869" s="306">
        <f t="shared" ca="1" si="397"/>
        <v>0</v>
      </c>
      <c r="S869" s="307">
        <f t="shared" ca="1" si="398"/>
        <v>5.0810000000000022</v>
      </c>
      <c r="T869" s="304">
        <f t="shared" ca="1" si="378"/>
        <v>49.844610000000024</v>
      </c>
      <c r="U869" s="311">
        <f t="shared" ca="1" si="379"/>
        <v>0</v>
      </c>
      <c r="V869" s="306">
        <f t="shared" ca="1" si="380"/>
        <v>1.2262244649599219</v>
      </c>
      <c r="W869" s="304">
        <f t="shared" ca="1" si="381"/>
        <v>43.883401442030575</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1.1467106645770837</v>
      </c>
      <c r="AH869" s="304">
        <f t="shared" ca="1" si="405"/>
        <v>-8.6367370539972477</v>
      </c>
    </row>
    <row r="870" spans="1:34" x14ac:dyDescent="0.2">
      <c r="A870" s="347">
        <f t="shared" ca="1" si="383"/>
        <v>1E-4</v>
      </c>
      <c r="B870" s="304">
        <f t="shared" ca="1" si="384"/>
        <v>30.547100000000057</v>
      </c>
      <c r="D870" s="306">
        <f t="shared" ca="1" si="385"/>
        <v>-0.63501575037041602</v>
      </c>
      <c r="E870" s="307">
        <f t="shared" ca="1" si="386"/>
        <v>-1.1966116142094823</v>
      </c>
      <c r="F870" s="304">
        <f t="shared" ca="1" si="387"/>
        <v>1.3546676191891225</v>
      </c>
      <c r="G870" s="306">
        <f t="shared" ca="1" si="388"/>
        <v>7.9376760179031631</v>
      </c>
      <c r="H870" s="307">
        <f t="shared" ca="1" si="389"/>
        <v>-107.66805285277438</v>
      </c>
      <c r="I870" s="304">
        <f t="shared" ca="1" si="390"/>
        <v>107.96025336054474</v>
      </c>
      <c r="J870" s="306">
        <f t="shared" ca="1" si="391"/>
        <v>677.21007955475034</v>
      </c>
      <c r="K870" s="307">
        <f t="shared" ca="1" si="392"/>
        <v>-10.00140598739288</v>
      </c>
      <c r="L870" s="304">
        <f t="shared" ca="1" si="377"/>
        <v>677.28392862393832</v>
      </c>
      <c r="M870" s="306">
        <f t="shared" ca="1" si="393"/>
        <v>-1.4972058637465708</v>
      </c>
      <c r="N870" s="304">
        <f t="shared" ca="1" si="394"/>
        <v>-85.783577054917501</v>
      </c>
      <c r="P870" s="310">
        <f t="shared" ca="1" si="395"/>
        <v>23</v>
      </c>
      <c r="Q870" s="304">
        <f t="shared" ca="1" si="396"/>
        <v>0</v>
      </c>
      <c r="R870" s="306">
        <f t="shared" ca="1" si="397"/>
        <v>0</v>
      </c>
      <c r="S870" s="307">
        <f t="shared" ca="1" si="398"/>
        <v>5.0810000000000022</v>
      </c>
      <c r="T870" s="304">
        <f t="shared" ca="1" si="378"/>
        <v>49.844610000000024</v>
      </c>
      <c r="U870" s="311">
        <f t="shared" ca="1" si="379"/>
        <v>0</v>
      </c>
      <c r="V870" s="306">
        <f t="shared" ca="1" si="380"/>
        <v>1.226225785212234</v>
      </c>
      <c r="W870" s="304">
        <f t="shared" ca="1" si="381"/>
        <v>43.883541910895957</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1.1466835002017852</v>
      </c>
      <c r="AH870" s="304">
        <f t="shared" ca="1" si="405"/>
        <v>-8.6367647002618693</v>
      </c>
    </row>
    <row r="871" spans="1:34" x14ac:dyDescent="0.2">
      <c r="A871" s="347">
        <f t="shared" ca="1" si="383"/>
        <v>1E-4</v>
      </c>
      <c r="B871" s="304">
        <f t="shared" ca="1" si="384"/>
        <v>30.547200000000057</v>
      </c>
      <c r="D871" s="306">
        <f t="shared" ca="1" si="385"/>
        <v>-0.63501202844404747</v>
      </c>
      <c r="E871" s="307">
        <f t="shared" ca="1" si="386"/>
        <v>-1.1965836188761294</v>
      </c>
      <c r="F871" s="304">
        <f t="shared" ca="1" si="387"/>
        <v>1.3546411455552787</v>
      </c>
      <c r="G871" s="306">
        <f t="shared" ca="1" si="388"/>
        <v>7.9376125167003186</v>
      </c>
      <c r="H871" s="307">
        <f t="shared" ca="1" si="389"/>
        <v>-107.66817251113626</v>
      </c>
      <c r="I871" s="304">
        <f t="shared" ca="1" si="390"/>
        <v>107.96036802620246</v>
      </c>
      <c r="J871" s="306">
        <f t="shared" ca="1" si="391"/>
        <v>677.21007955475034</v>
      </c>
      <c r="K871" s="307">
        <f t="shared" ca="1" si="392"/>
        <v>-10.012172798661076</v>
      </c>
      <c r="L871" s="304">
        <f t="shared" ca="1" si="377"/>
        <v>677.28408770227395</v>
      </c>
      <c r="M871" s="306">
        <f t="shared" ca="1" si="393"/>
        <v>-1.4972065318352688</v>
      </c>
      <c r="N871" s="304">
        <f t="shared" ca="1" si="394"/>
        <v>-85.783615333580229</v>
      </c>
      <c r="P871" s="310">
        <f t="shared" ca="1" si="395"/>
        <v>23</v>
      </c>
      <c r="Q871" s="304">
        <f t="shared" ca="1" si="396"/>
        <v>0</v>
      </c>
      <c r="R871" s="306">
        <f t="shared" ca="1" si="397"/>
        <v>0</v>
      </c>
      <c r="S871" s="307">
        <f t="shared" ca="1" si="398"/>
        <v>5.0810000000000022</v>
      </c>
      <c r="T871" s="304">
        <f t="shared" ca="1" si="378"/>
        <v>49.844610000000024</v>
      </c>
      <c r="U871" s="311">
        <f t="shared" ca="1" si="379"/>
        <v>0</v>
      </c>
      <c r="V871" s="306">
        <f t="shared" ca="1" si="380"/>
        <v>1.2262271054674354</v>
      </c>
      <c r="W871" s="304">
        <f t="shared" ca="1" si="381"/>
        <v>43.88368237795617</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1.1466563361725157</v>
      </c>
      <c r="AH871" s="304">
        <f t="shared" ca="1" si="405"/>
        <v>-8.6367923461712142</v>
      </c>
    </row>
    <row r="872" spans="1:34" x14ac:dyDescent="0.2">
      <c r="A872" s="347">
        <f t="shared" ca="1" si="383"/>
        <v>1E-4</v>
      </c>
      <c r="B872" s="304">
        <f t="shared" ca="1" si="384"/>
        <v>30.547300000000057</v>
      </c>
      <c r="D872" s="306">
        <f t="shared" ca="1" si="385"/>
        <v>-0.63500830651269446</v>
      </c>
      <c r="E872" s="307">
        <f t="shared" ca="1" si="386"/>
        <v>-1.1965556239025172</v>
      </c>
      <c r="F872" s="304">
        <f t="shared" ca="1" si="387"/>
        <v>1.3546146723082775</v>
      </c>
      <c r="G872" s="306">
        <f t="shared" ca="1" si="388"/>
        <v>7.9375490158696671</v>
      </c>
      <c r="H872" s="307">
        <f t="shared" ca="1" si="389"/>
        <v>-107.66829216669865</v>
      </c>
      <c r="I872" s="304">
        <f t="shared" ca="1" si="390"/>
        <v>107.96048268914379</v>
      </c>
      <c r="J872" s="306">
        <f t="shared" ca="1" si="391"/>
        <v>677.21007955475034</v>
      </c>
      <c r="K872" s="307">
        <f t="shared" ca="1" si="392"/>
        <v>-10.022939621894968</v>
      </c>
      <c r="L872" s="304">
        <f t="shared" ca="1" si="377"/>
        <v>677.28424695190972</v>
      </c>
      <c r="M872" s="306">
        <f t="shared" ca="1" si="393"/>
        <v>-1.4972071999172027</v>
      </c>
      <c r="N872" s="304">
        <f t="shared" ca="1" si="394"/>
        <v>-85.783653611855414</v>
      </c>
      <c r="P872" s="310">
        <f t="shared" ca="1" si="395"/>
        <v>23</v>
      </c>
      <c r="Q872" s="304">
        <f t="shared" ca="1" si="396"/>
        <v>0</v>
      </c>
      <c r="R872" s="306">
        <f t="shared" ca="1" si="397"/>
        <v>0</v>
      </c>
      <c r="S872" s="307">
        <f t="shared" ca="1" si="398"/>
        <v>5.0810000000000022</v>
      </c>
      <c r="T872" s="304">
        <f t="shared" ca="1" si="378"/>
        <v>49.844610000000024</v>
      </c>
      <c r="U872" s="311">
        <f t="shared" ca="1" si="379"/>
        <v>0</v>
      </c>
      <c r="V872" s="306">
        <f t="shared" ca="1" si="380"/>
        <v>1.2262284257255263</v>
      </c>
      <c r="W872" s="304">
        <f t="shared" ca="1" si="381"/>
        <v>43.883822843211213</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1.1466291724892805</v>
      </c>
      <c r="AH872" s="304">
        <f t="shared" ca="1" si="405"/>
        <v>-8.6368199917252806</v>
      </c>
    </row>
    <row r="873" spans="1:34" x14ac:dyDescent="0.2">
      <c r="A873" s="347">
        <f t="shared" ca="1" si="383"/>
        <v>1E-4</v>
      </c>
      <c r="B873" s="304">
        <f t="shared" ca="1" si="384"/>
        <v>30.547400000000057</v>
      </c>
      <c r="D873" s="306">
        <f t="shared" ca="1" si="385"/>
        <v>-0.63500458457635856</v>
      </c>
      <c r="E873" s="307">
        <f t="shared" ca="1" si="386"/>
        <v>-1.1965276292886458</v>
      </c>
      <c r="F873" s="304">
        <f t="shared" ca="1" si="387"/>
        <v>1.3545881994481204</v>
      </c>
      <c r="G873" s="306">
        <f t="shared" ca="1" si="388"/>
        <v>7.9374855154112094</v>
      </c>
      <c r="H873" s="307">
        <f t="shared" ca="1" si="389"/>
        <v>-107.66841181946158</v>
      </c>
      <c r="I873" s="304">
        <f t="shared" ca="1" si="390"/>
        <v>107.9605973493688</v>
      </c>
      <c r="J873" s="306">
        <f t="shared" ca="1" si="391"/>
        <v>677.21007955475034</v>
      </c>
      <c r="K873" s="307">
        <f t="shared" ca="1" si="392"/>
        <v>-10.033706457094276</v>
      </c>
      <c r="L873" s="304">
        <f t="shared" ca="1" si="377"/>
        <v>677.28440637284598</v>
      </c>
      <c r="M873" s="306">
        <f t="shared" ca="1" si="393"/>
        <v>-1.497207867992373</v>
      </c>
      <c r="N873" s="304">
        <f t="shared" ca="1" si="394"/>
        <v>-85.783691889743068</v>
      </c>
      <c r="P873" s="310">
        <f t="shared" ca="1" si="395"/>
        <v>23</v>
      </c>
      <c r="Q873" s="304">
        <f t="shared" ca="1" si="396"/>
        <v>0</v>
      </c>
      <c r="R873" s="306">
        <f t="shared" ca="1" si="397"/>
        <v>0</v>
      </c>
      <c r="S873" s="307">
        <f t="shared" ca="1" si="398"/>
        <v>5.0810000000000022</v>
      </c>
      <c r="T873" s="304">
        <f t="shared" ca="1" si="378"/>
        <v>49.844610000000024</v>
      </c>
      <c r="U873" s="311">
        <f t="shared" ca="1" si="379"/>
        <v>0</v>
      </c>
      <c r="V873" s="306">
        <f t="shared" ca="1" si="380"/>
        <v>1.2262297459865066</v>
      </c>
      <c r="W873" s="304">
        <f t="shared" ca="1" si="381"/>
        <v>43.883963306661123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1.1466020091520779</v>
      </c>
      <c r="AH873" s="304">
        <f t="shared" ca="1" si="405"/>
        <v>-8.6368476369240685</v>
      </c>
    </row>
    <row r="874" spans="1:34" x14ac:dyDescent="0.2">
      <c r="A874" s="347">
        <f t="shared" ca="1" si="383"/>
        <v>1E-4</v>
      </c>
      <c r="B874" s="304">
        <f t="shared" ca="1" si="384"/>
        <v>30.547500000000056</v>
      </c>
      <c r="D874" s="306">
        <f t="shared" ca="1" si="385"/>
        <v>-0.63500086263503952</v>
      </c>
      <c r="E874" s="307">
        <f t="shared" ca="1" si="386"/>
        <v>-1.1964996350345096</v>
      </c>
      <c r="F874" s="304">
        <f t="shared" ca="1" si="387"/>
        <v>1.3545617269748023</v>
      </c>
      <c r="G874" s="306">
        <f t="shared" ca="1" si="388"/>
        <v>7.9374220153249455</v>
      </c>
      <c r="H874" s="307">
        <f t="shared" ca="1" si="389"/>
        <v>-107.66853146942509</v>
      </c>
      <c r="I874" s="304">
        <f t="shared" ca="1" si="390"/>
        <v>107.96071200687751</v>
      </c>
      <c r="J874" s="306">
        <f t="shared" ca="1" si="391"/>
        <v>677.21007955475034</v>
      </c>
      <c r="K874" s="307">
        <f t="shared" ca="1" si="392"/>
        <v>-10.04447330425872</v>
      </c>
      <c r="L874" s="304">
        <f t="shared" ca="1" si="377"/>
        <v>677.28456596508329</v>
      </c>
      <c r="M874" s="306">
        <f t="shared" ca="1" si="393"/>
        <v>-1.4972085360607799</v>
      </c>
      <c r="N874" s="304">
        <f t="shared" ca="1" si="394"/>
        <v>-85.783730167243206</v>
      </c>
      <c r="P874" s="310">
        <f t="shared" ca="1" si="395"/>
        <v>23</v>
      </c>
      <c r="Q874" s="304">
        <f t="shared" ca="1" si="396"/>
        <v>0</v>
      </c>
      <c r="R874" s="306">
        <f t="shared" ca="1" si="397"/>
        <v>0</v>
      </c>
      <c r="S874" s="307">
        <f t="shared" ca="1" si="398"/>
        <v>5.0810000000000022</v>
      </c>
      <c r="T874" s="304">
        <f t="shared" ca="1" si="378"/>
        <v>49.844610000000024</v>
      </c>
      <c r="U874" s="311">
        <f t="shared" ca="1" si="379"/>
        <v>0</v>
      </c>
      <c r="V874" s="306">
        <f t="shared" ca="1" si="380"/>
        <v>1.2262310662503764</v>
      </c>
      <c r="W874" s="304">
        <f t="shared" ca="1" si="381"/>
        <v>43.884103768305927</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1.1465748461609024</v>
      </c>
      <c r="AH874" s="304">
        <f t="shared" ca="1" si="405"/>
        <v>-8.6368752817675851</v>
      </c>
    </row>
    <row r="875" spans="1:34" x14ac:dyDescent="0.2">
      <c r="A875" s="347">
        <f t="shared" ca="1" si="383"/>
        <v>1E-4</v>
      </c>
      <c r="B875" s="304">
        <f t="shared" ca="1" si="384"/>
        <v>30.547600000000056</v>
      </c>
      <c r="D875" s="306">
        <f t="shared" ca="1" si="385"/>
        <v>-0.63499714068873725</v>
      </c>
      <c r="E875" s="307">
        <f t="shared" ca="1" si="386"/>
        <v>-1.1964716411400964</v>
      </c>
      <c r="F875" s="304">
        <f t="shared" ca="1" si="387"/>
        <v>1.3545352548883132</v>
      </c>
      <c r="G875" s="306">
        <f t="shared" ca="1" si="388"/>
        <v>7.9373585156108764</v>
      </c>
      <c r="H875" s="307">
        <f t="shared" ca="1" si="389"/>
        <v>-107.6686511165892</v>
      </c>
      <c r="I875" s="304">
        <f t="shared" ca="1" si="390"/>
        <v>107.96082666166996</v>
      </c>
      <c r="J875" s="306">
        <f t="shared" ca="1" si="391"/>
        <v>677.21007955475034</v>
      </c>
      <c r="K875" s="307">
        <f t="shared" ca="1" si="392"/>
        <v>-10.055240163388021</v>
      </c>
      <c r="L875" s="304">
        <f t="shared" ca="1" si="377"/>
        <v>677.28472572862199</v>
      </c>
      <c r="M875" s="306">
        <f t="shared" ca="1" si="393"/>
        <v>-1.497209204122423</v>
      </c>
      <c r="N875" s="304">
        <f t="shared" ca="1" si="394"/>
        <v>-85.783768444355815</v>
      </c>
      <c r="P875" s="310">
        <f t="shared" ca="1" si="395"/>
        <v>23</v>
      </c>
      <c r="Q875" s="304">
        <f t="shared" ca="1" si="396"/>
        <v>0</v>
      </c>
      <c r="R875" s="306">
        <f t="shared" ca="1" si="397"/>
        <v>0</v>
      </c>
      <c r="S875" s="307">
        <f t="shared" ca="1" si="398"/>
        <v>5.0810000000000022</v>
      </c>
      <c r="T875" s="304">
        <f t="shared" ca="1" si="378"/>
        <v>49.844610000000024</v>
      </c>
      <c r="U875" s="311">
        <f t="shared" ca="1" si="379"/>
        <v>0</v>
      </c>
      <c r="V875" s="306">
        <f t="shared" ca="1" si="380"/>
        <v>1.2262323865171352</v>
      </c>
      <c r="W875" s="304">
        <f t="shared" ca="1" si="381"/>
        <v>43.88424422814559</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1.1465476835157471</v>
      </c>
      <c r="AH875" s="304">
        <f t="shared" ca="1" si="405"/>
        <v>-8.6369029262558374</v>
      </c>
    </row>
    <row r="876" spans="1:34" x14ac:dyDescent="0.2">
      <c r="A876" s="347">
        <f t="shared" ca="1" si="383"/>
        <v>1E-4</v>
      </c>
      <c r="B876" s="304">
        <f t="shared" ca="1" si="384"/>
        <v>30.547700000000056</v>
      </c>
      <c r="D876" s="306">
        <f t="shared" ca="1" si="385"/>
        <v>-0.63499341873745418</v>
      </c>
      <c r="E876" s="307">
        <f t="shared" ca="1" si="386"/>
        <v>-1.1964436476054239</v>
      </c>
      <c r="F876" s="304">
        <f t="shared" ca="1" si="387"/>
        <v>1.3545087831886702</v>
      </c>
      <c r="G876" s="306">
        <f t="shared" ca="1" si="388"/>
        <v>7.9372950162690028</v>
      </c>
      <c r="H876" s="307">
        <f t="shared" ca="1" si="389"/>
        <v>-107.66877076095396</v>
      </c>
      <c r="I876" s="304">
        <f t="shared" ca="1" si="390"/>
        <v>107.96094131374618</v>
      </c>
      <c r="J876" s="306">
        <f t="shared" ca="1" si="391"/>
        <v>677.21007955475034</v>
      </c>
      <c r="K876" s="307">
        <f t="shared" ca="1" si="392"/>
        <v>-10.066007034481897</v>
      </c>
      <c r="L876" s="304">
        <f t="shared" ca="1" si="377"/>
        <v>677.28488566346255</v>
      </c>
      <c r="M876" s="306">
        <f t="shared" ca="1" si="393"/>
        <v>-1.4972098721773026</v>
      </c>
      <c r="N876" s="304">
        <f t="shared" ca="1" si="394"/>
        <v>-85.783806721080893</v>
      </c>
      <c r="P876" s="310">
        <f t="shared" ca="1" si="395"/>
        <v>23</v>
      </c>
      <c r="Q876" s="304">
        <f t="shared" ca="1" si="396"/>
        <v>0</v>
      </c>
      <c r="R876" s="306">
        <f t="shared" ca="1" si="397"/>
        <v>0</v>
      </c>
      <c r="S876" s="307">
        <f t="shared" ca="1" si="398"/>
        <v>5.0810000000000022</v>
      </c>
      <c r="T876" s="304">
        <f t="shared" ca="1" si="378"/>
        <v>49.844610000000024</v>
      </c>
      <c r="U876" s="311">
        <f t="shared" ca="1" si="379"/>
        <v>0</v>
      </c>
      <c r="V876" s="306">
        <f t="shared" ca="1" si="380"/>
        <v>1.2262337067867839</v>
      </c>
      <c r="W876" s="304">
        <f t="shared" ca="1" si="381"/>
        <v>43.884384686180191</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1.1465205212166207</v>
      </c>
      <c r="AH876" s="304">
        <f t="shared" ca="1" si="405"/>
        <v>-8.6369305703888148</v>
      </c>
    </row>
    <row r="877" spans="1:34" x14ac:dyDescent="0.2">
      <c r="A877" s="347">
        <f t="shared" ca="1" si="383"/>
        <v>1E-4</v>
      </c>
      <c r="B877" s="304">
        <f t="shared" ca="1" si="384"/>
        <v>30.547800000000056</v>
      </c>
      <c r="D877" s="306">
        <f t="shared" ca="1" si="385"/>
        <v>-0.6349896967811911</v>
      </c>
      <c r="E877" s="307">
        <f t="shared" ca="1" si="386"/>
        <v>-1.1964156544304672</v>
      </c>
      <c r="F877" s="304">
        <f t="shared" ca="1" si="387"/>
        <v>1.3544823118758518</v>
      </c>
      <c r="G877" s="306">
        <f t="shared" ca="1" si="388"/>
        <v>7.9372315172993249</v>
      </c>
      <c r="H877" s="307">
        <f t="shared" ca="1" si="389"/>
        <v>-107.66889040251941</v>
      </c>
      <c r="I877" s="304">
        <f t="shared" ca="1" si="390"/>
        <v>107.96105596310619</v>
      </c>
      <c r="J877" s="306">
        <f t="shared" ca="1" si="391"/>
        <v>677.21007955475034</v>
      </c>
      <c r="K877" s="307">
        <f t="shared" ca="1" si="392"/>
        <v>-10.076773917540072</v>
      </c>
      <c r="L877" s="304">
        <f t="shared" ca="1" si="377"/>
        <v>677.2850457696054</v>
      </c>
      <c r="M877" s="306">
        <f t="shared" ca="1" si="393"/>
        <v>-1.4972105402254188</v>
      </c>
      <c r="N877" s="304">
        <f t="shared" ca="1" si="394"/>
        <v>-85.78384499741847</v>
      </c>
      <c r="P877" s="310">
        <f t="shared" ca="1" si="395"/>
        <v>23</v>
      </c>
      <c r="Q877" s="304">
        <f t="shared" ca="1" si="396"/>
        <v>0</v>
      </c>
      <c r="R877" s="306">
        <f t="shared" ca="1" si="397"/>
        <v>0</v>
      </c>
      <c r="S877" s="307">
        <f t="shared" ca="1" si="398"/>
        <v>5.0810000000000022</v>
      </c>
      <c r="T877" s="304">
        <f t="shared" ca="1" si="378"/>
        <v>49.844610000000024</v>
      </c>
      <c r="U877" s="311">
        <f t="shared" ca="1" si="379"/>
        <v>0</v>
      </c>
      <c r="V877" s="306">
        <f t="shared" ca="1" si="380"/>
        <v>1.2262350270593216</v>
      </c>
      <c r="W877" s="304">
        <f t="shared" ca="1" si="381"/>
        <v>43.884525142409679</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1.1464933592635056</v>
      </c>
      <c r="AH877" s="304">
        <f t="shared" ca="1" si="405"/>
        <v>-8.6369582141665369</v>
      </c>
    </row>
    <row r="878" spans="1:34" x14ac:dyDescent="0.2">
      <c r="A878" s="347">
        <f t="shared" ca="1" si="383"/>
        <v>1E-4</v>
      </c>
      <c r="B878" s="304">
        <f t="shared" ca="1" si="384"/>
        <v>30.547900000000055</v>
      </c>
      <c r="D878" s="306">
        <f t="shared" ca="1" si="385"/>
        <v>-0.63498597481994845</v>
      </c>
      <c r="E878" s="307">
        <f t="shared" ca="1" si="386"/>
        <v>-1.1963876616152387</v>
      </c>
      <c r="F878" s="304">
        <f t="shared" ca="1" si="387"/>
        <v>1.3544558409498699</v>
      </c>
      <c r="G878" s="306">
        <f t="shared" ca="1" si="388"/>
        <v>7.9371680187018425</v>
      </c>
      <c r="H878" s="307">
        <f t="shared" ca="1" si="389"/>
        <v>-107.66901004128557</v>
      </c>
      <c r="I878" s="304">
        <f t="shared" ca="1" si="390"/>
        <v>107.96117060975004</v>
      </c>
      <c r="J878" s="306">
        <f t="shared" ca="1" si="391"/>
        <v>677.21007955475034</v>
      </c>
      <c r="K878" s="307">
        <f t="shared" ca="1" si="392"/>
        <v>-10.087540812562262</v>
      </c>
      <c r="L878" s="304">
        <f t="shared" ca="1" si="377"/>
        <v>677.28520604705102</v>
      </c>
      <c r="M878" s="306">
        <f t="shared" ca="1" si="393"/>
        <v>-1.4972112082667719</v>
      </c>
      <c r="N878" s="304">
        <f t="shared" ca="1" si="394"/>
        <v>-85.783883273368545</v>
      </c>
      <c r="P878" s="310">
        <f t="shared" ca="1" si="395"/>
        <v>23</v>
      </c>
      <c r="Q878" s="304">
        <f t="shared" ca="1" si="396"/>
        <v>0</v>
      </c>
      <c r="R878" s="306">
        <f t="shared" ca="1" si="397"/>
        <v>0</v>
      </c>
      <c r="S878" s="307">
        <f t="shared" ca="1" si="398"/>
        <v>5.0810000000000022</v>
      </c>
      <c r="T878" s="304">
        <f t="shared" ca="1" si="378"/>
        <v>49.844610000000024</v>
      </c>
      <c r="U878" s="311">
        <f t="shared" ca="1" si="379"/>
        <v>0</v>
      </c>
      <c r="V878" s="306">
        <f t="shared" ca="1" si="380"/>
        <v>1.2262363473347488</v>
      </c>
      <c r="W878" s="304">
        <f t="shared" ca="1" si="381"/>
        <v>43.884665596834111</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1.1464661976564141</v>
      </c>
      <c r="AH878" s="304">
        <f t="shared" ca="1" si="405"/>
        <v>-8.6369858575889911</v>
      </c>
    </row>
    <row r="879" spans="1:34" x14ac:dyDescent="0.2">
      <c r="A879" s="347">
        <f t="shared" ca="1" si="383"/>
        <v>1E-4</v>
      </c>
      <c r="B879" s="304">
        <f t="shared" ca="1" si="384"/>
        <v>30.548000000000055</v>
      </c>
      <c r="D879" s="306">
        <f t="shared" ca="1" si="385"/>
        <v>-0.63498225285372423</v>
      </c>
      <c r="E879" s="307">
        <f t="shared" ca="1" si="386"/>
        <v>-1.1963596691597314</v>
      </c>
      <c r="F879" s="304">
        <f t="shared" ca="1" si="387"/>
        <v>1.3544293704107175</v>
      </c>
      <c r="G879" s="306">
        <f t="shared" ca="1" si="388"/>
        <v>7.9371045204765576</v>
      </c>
      <c r="H879" s="307">
        <f t="shared" ca="1" si="389"/>
        <v>-107.66912967725249</v>
      </c>
      <c r="I879" s="304">
        <f t="shared" ca="1" si="390"/>
        <v>107.96128525367777</v>
      </c>
      <c r="J879" s="306">
        <f t="shared" ca="1" si="391"/>
        <v>677.21007955475034</v>
      </c>
      <c r="K879" s="307">
        <f t="shared" ca="1" si="392"/>
        <v>-10.098307719548188</v>
      </c>
      <c r="L879" s="304">
        <f t="shared" ca="1" si="377"/>
        <v>677.28536649579985</v>
      </c>
      <c r="M879" s="306">
        <f t="shared" ca="1" si="393"/>
        <v>-1.4972118763013618</v>
      </c>
      <c r="N879" s="304">
        <f t="shared" ca="1" si="394"/>
        <v>-85.783921548931104</v>
      </c>
      <c r="P879" s="310">
        <f t="shared" ca="1" si="395"/>
        <v>23</v>
      </c>
      <c r="Q879" s="304">
        <f t="shared" ca="1" si="396"/>
        <v>0</v>
      </c>
      <c r="R879" s="306">
        <f t="shared" ca="1" si="397"/>
        <v>0</v>
      </c>
      <c r="S879" s="307">
        <f t="shared" ca="1" si="398"/>
        <v>5.0810000000000022</v>
      </c>
      <c r="T879" s="304">
        <f t="shared" ca="1" si="378"/>
        <v>49.844610000000024</v>
      </c>
      <c r="U879" s="311">
        <f t="shared" ca="1" si="379"/>
        <v>0</v>
      </c>
      <c r="V879" s="306">
        <f t="shared" ca="1" si="380"/>
        <v>1.2262376676130653</v>
      </c>
      <c r="W879" s="304">
        <f t="shared" ca="1" si="381"/>
        <v>43.884806049453481</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1.1464390363953356</v>
      </c>
      <c r="AH879" s="304">
        <f t="shared" ca="1" si="405"/>
        <v>-8.6370135006561881</v>
      </c>
    </row>
    <row r="880" spans="1:34" x14ac:dyDescent="0.2">
      <c r="A880" s="347">
        <f t="shared" ca="1" si="383"/>
        <v>1E-4</v>
      </c>
      <c r="B880" s="304">
        <f t="shared" ca="1" si="384"/>
        <v>30.548100000000055</v>
      </c>
      <c r="D880" s="306">
        <f t="shared" ca="1" si="385"/>
        <v>-0.63497853088252187</v>
      </c>
      <c r="E880" s="307">
        <f t="shared" ca="1" si="386"/>
        <v>-1.1963316770639416</v>
      </c>
      <c r="F880" s="304">
        <f t="shared" ca="1" si="387"/>
        <v>1.3544029002583937</v>
      </c>
      <c r="G880" s="306">
        <f t="shared" ca="1" si="388"/>
        <v>7.9370410226234691</v>
      </c>
      <c r="H880" s="307">
        <f t="shared" ca="1" si="389"/>
        <v>-107.66924931042018</v>
      </c>
      <c r="I880" s="304">
        <f t="shared" ca="1" si="390"/>
        <v>107.9613998948894</v>
      </c>
      <c r="J880" s="306">
        <f t="shared" ca="1" si="391"/>
        <v>677.21007955475034</v>
      </c>
      <c r="K880" s="307">
        <f t="shared" ca="1" si="392"/>
        <v>-10.109074638497573</v>
      </c>
      <c r="L880" s="304">
        <f t="shared" ca="1" si="377"/>
        <v>677.28552711585235</v>
      </c>
      <c r="M880" s="306">
        <f t="shared" ca="1" si="393"/>
        <v>-1.4972125443291886</v>
      </c>
      <c r="N880" s="304">
        <f t="shared" ca="1" si="394"/>
        <v>-85.783959824106176</v>
      </c>
      <c r="P880" s="310">
        <f t="shared" ca="1" si="395"/>
        <v>23</v>
      </c>
      <c r="Q880" s="304">
        <f t="shared" ca="1" si="396"/>
        <v>0</v>
      </c>
      <c r="R880" s="306">
        <f t="shared" ca="1" si="397"/>
        <v>0</v>
      </c>
      <c r="S880" s="307">
        <f t="shared" ca="1" si="398"/>
        <v>5.0810000000000022</v>
      </c>
      <c r="T880" s="304">
        <f t="shared" ca="1" si="378"/>
        <v>49.844610000000024</v>
      </c>
      <c r="U880" s="311">
        <f t="shared" ca="1" si="379"/>
        <v>0</v>
      </c>
      <c r="V880" s="306">
        <f t="shared" ca="1" si="380"/>
        <v>1.226238987894271</v>
      </c>
      <c r="W880" s="304">
        <f t="shared" ca="1" si="381"/>
        <v>43.884946500267809</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1.1464118754802719</v>
      </c>
      <c r="AH880" s="304">
        <f t="shared" ca="1" si="405"/>
        <v>-8.637041143368128</v>
      </c>
    </row>
    <row r="881" spans="1:34" x14ac:dyDescent="0.2">
      <c r="A881" s="347">
        <f t="shared" ca="1" si="383"/>
        <v>1E-4</v>
      </c>
      <c r="B881" s="304">
        <f t="shared" ca="1" si="384"/>
        <v>30.548200000000055</v>
      </c>
      <c r="D881" s="306">
        <f t="shared" ca="1" si="385"/>
        <v>-0.63497480890634095</v>
      </c>
      <c r="E881" s="307">
        <f t="shared" ca="1" si="386"/>
        <v>-1.1963036853278659</v>
      </c>
      <c r="F881" s="304">
        <f t="shared" ca="1" si="387"/>
        <v>1.3543764304928958</v>
      </c>
      <c r="G881" s="306">
        <f t="shared" ca="1" si="388"/>
        <v>7.936977525142578</v>
      </c>
      <c r="H881" s="307">
        <f t="shared" ca="1" si="389"/>
        <v>-107.66936894078871</v>
      </c>
      <c r="I881" s="304">
        <f t="shared" ca="1" si="390"/>
        <v>107.96151453338497</v>
      </c>
      <c r="J881" s="306">
        <f t="shared" ca="1" si="391"/>
        <v>677.21007955475034</v>
      </c>
      <c r="K881" s="307">
        <f t="shared" ca="1" si="392"/>
        <v>-10.119841569410132</v>
      </c>
      <c r="L881" s="304">
        <f t="shared" ca="1" si="377"/>
        <v>677.28568790720897</v>
      </c>
      <c r="M881" s="306">
        <f t="shared" ca="1" si="393"/>
        <v>-1.4972132123502522</v>
      </c>
      <c r="N881" s="304">
        <f t="shared" ca="1" si="394"/>
        <v>-85.783998098893747</v>
      </c>
      <c r="P881" s="310">
        <f t="shared" ca="1" si="395"/>
        <v>23</v>
      </c>
      <c r="Q881" s="304">
        <f t="shared" ca="1" si="396"/>
        <v>0</v>
      </c>
      <c r="R881" s="306">
        <f t="shared" ca="1" si="397"/>
        <v>0</v>
      </c>
      <c r="S881" s="307">
        <f t="shared" ca="1" si="398"/>
        <v>5.0810000000000022</v>
      </c>
      <c r="T881" s="304">
        <f t="shared" ca="1" si="378"/>
        <v>49.844610000000024</v>
      </c>
      <c r="U881" s="311">
        <f t="shared" ca="1" si="379"/>
        <v>0</v>
      </c>
      <c r="V881" s="306">
        <f t="shared" ca="1" si="380"/>
        <v>1.2262403081783657</v>
      </c>
      <c r="W881" s="304">
        <f t="shared" ca="1" si="381"/>
        <v>43.885086949277103</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1.1463847149112141</v>
      </c>
      <c r="AH881" s="304">
        <f t="shared" ca="1" si="405"/>
        <v>-8.6370687857248161</v>
      </c>
    </row>
    <row r="882" spans="1:34" x14ac:dyDescent="0.2">
      <c r="A882" s="347">
        <f t="shared" ca="1" si="383"/>
        <v>1E-4</v>
      </c>
      <c r="B882" s="304">
        <f t="shared" ca="1" si="384"/>
        <v>30.548300000000054</v>
      </c>
      <c r="D882" s="306">
        <f t="shared" ca="1" si="385"/>
        <v>-0.63497108692518489</v>
      </c>
      <c r="E882" s="307">
        <f t="shared" ca="1" si="386"/>
        <v>-1.1962756939515042</v>
      </c>
      <c r="F882" s="304">
        <f t="shared" ca="1" si="387"/>
        <v>1.3543499611142253</v>
      </c>
      <c r="G882" s="306">
        <f t="shared" ca="1" si="388"/>
        <v>7.9369140280338852</v>
      </c>
      <c r="H882" s="307">
        <f t="shared" ca="1" si="389"/>
        <v>-107.6694885683581</v>
      </c>
      <c r="I882" s="304">
        <f t="shared" ca="1" si="390"/>
        <v>107.96162916916452</v>
      </c>
      <c r="J882" s="306">
        <f t="shared" ca="1" si="391"/>
        <v>677.21007955475034</v>
      </c>
      <c r="K882" s="307">
        <f t="shared" ca="1" si="392"/>
        <v>-10.13060851228559</v>
      </c>
      <c r="L882" s="304">
        <f t="shared" ca="1" si="377"/>
        <v>677.28584886987005</v>
      </c>
      <c r="M882" s="306">
        <f t="shared" ca="1" si="393"/>
        <v>-1.4972138803645532</v>
      </c>
      <c r="N882" s="304">
        <f t="shared" ca="1" si="394"/>
        <v>-85.784036373293858</v>
      </c>
      <c r="P882" s="310">
        <f t="shared" ca="1" si="395"/>
        <v>23</v>
      </c>
      <c r="Q882" s="304">
        <f t="shared" ca="1" si="396"/>
        <v>0</v>
      </c>
      <c r="R882" s="306">
        <f t="shared" ca="1" si="397"/>
        <v>0</v>
      </c>
      <c r="S882" s="307">
        <f t="shared" ca="1" si="398"/>
        <v>5.0810000000000022</v>
      </c>
      <c r="T882" s="304">
        <f t="shared" ca="1" si="378"/>
        <v>49.844610000000024</v>
      </c>
      <c r="U882" s="311">
        <f t="shared" ca="1" si="379"/>
        <v>0</v>
      </c>
      <c r="V882" s="306">
        <f t="shared" ca="1" si="380"/>
        <v>1.2262416284653501</v>
      </c>
      <c r="W882" s="304">
        <f t="shared" ca="1" si="381"/>
        <v>43.885227396481412</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1.1463575546881675</v>
      </c>
      <c r="AH882" s="304">
        <f t="shared" ca="1" si="405"/>
        <v>-8.6370964277262523</v>
      </c>
    </row>
    <row r="883" spans="1:34" x14ac:dyDescent="0.2">
      <c r="A883" s="347">
        <f t="shared" ca="1" si="383"/>
        <v>1E-4</v>
      </c>
      <c r="B883" s="304">
        <f t="shared" ca="1" si="384"/>
        <v>30.548400000000054</v>
      </c>
      <c r="D883" s="306">
        <f t="shared" ca="1" si="385"/>
        <v>-0.63496736493904959</v>
      </c>
      <c r="E883" s="307">
        <f t="shared" ca="1" si="386"/>
        <v>-1.1962477029348477</v>
      </c>
      <c r="F883" s="304">
        <f t="shared" ca="1" si="387"/>
        <v>1.3543234921223732</v>
      </c>
      <c r="G883" s="306">
        <f t="shared" ca="1" si="388"/>
        <v>7.9368505312973916</v>
      </c>
      <c r="H883" s="307">
        <f t="shared" ca="1" si="389"/>
        <v>-107.6696081931284</v>
      </c>
      <c r="I883" s="304">
        <f t="shared" ca="1" si="390"/>
        <v>107.96174380222811</v>
      </c>
      <c r="J883" s="306">
        <f t="shared" ca="1" si="391"/>
        <v>677.21007955475034</v>
      </c>
      <c r="K883" s="307">
        <f t="shared" ca="1" si="392"/>
        <v>-10.141375467123664</v>
      </c>
      <c r="L883" s="304">
        <f t="shared" ca="1" si="377"/>
        <v>677.28601000383617</v>
      </c>
      <c r="M883" s="306">
        <f t="shared" ca="1" si="393"/>
        <v>-1.4972145483720911</v>
      </c>
      <c r="N883" s="304">
        <f t="shared" ca="1" si="394"/>
        <v>-85.784074647306454</v>
      </c>
      <c r="P883" s="310">
        <f t="shared" ca="1" si="395"/>
        <v>23</v>
      </c>
      <c r="Q883" s="304">
        <f t="shared" ca="1" si="396"/>
        <v>0</v>
      </c>
      <c r="R883" s="306">
        <f t="shared" ca="1" si="397"/>
        <v>0</v>
      </c>
      <c r="S883" s="307">
        <f t="shared" ca="1" si="398"/>
        <v>5.0810000000000022</v>
      </c>
      <c r="T883" s="304">
        <f t="shared" ca="1" si="378"/>
        <v>49.844610000000024</v>
      </c>
      <c r="U883" s="311">
        <f t="shared" ca="1" si="379"/>
        <v>0</v>
      </c>
      <c r="V883" s="306">
        <f t="shared" ca="1" si="380"/>
        <v>1.2262429487552233</v>
      </c>
      <c r="W883" s="304">
        <f t="shared" ca="1" si="381"/>
        <v>43.885367841880715</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1.1463303948111179</v>
      </c>
      <c r="AH883" s="304">
        <f t="shared" ca="1" si="405"/>
        <v>-8.6371240693724456</v>
      </c>
    </row>
    <row r="884" spans="1:34" x14ac:dyDescent="0.2">
      <c r="A884" s="347">
        <f t="shared" ca="1" si="383"/>
        <v>1E-4</v>
      </c>
      <c r="B884" s="304">
        <f t="shared" ca="1" si="384"/>
        <v>30.548500000000054</v>
      </c>
      <c r="D884" s="306">
        <f t="shared" ca="1" si="385"/>
        <v>-0.63496364294794017</v>
      </c>
      <c r="E884" s="307">
        <f t="shared" ca="1" si="386"/>
        <v>-1.1962197122778999</v>
      </c>
      <c r="F884" s="304">
        <f t="shared" ca="1" si="387"/>
        <v>1.3542970235173453</v>
      </c>
      <c r="G884" s="306">
        <f t="shared" ca="1" si="388"/>
        <v>7.9367870349330971</v>
      </c>
      <c r="H884" s="307">
        <f t="shared" ca="1" si="389"/>
        <v>-107.66972781509962</v>
      </c>
      <c r="I884" s="304">
        <f t="shared" ca="1" si="390"/>
        <v>107.96185843257571</v>
      </c>
      <c r="J884" s="306">
        <f t="shared" ca="1" si="391"/>
        <v>677.21007955475034</v>
      </c>
      <c r="K884" s="307">
        <f t="shared" ca="1" si="392"/>
        <v>-10.152142433924075</v>
      </c>
      <c r="L884" s="304">
        <f t="shared" ca="1" si="377"/>
        <v>677.28617130910766</v>
      </c>
      <c r="M884" s="306">
        <f t="shared" ca="1" si="393"/>
        <v>-1.4972152163728665</v>
      </c>
      <c r="N884" s="304">
        <f t="shared" ca="1" si="394"/>
        <v>-85.784112920931605</v>
      </c>
      <c r="P884" s="310">
        <f t="shared" ca="1" si="395"/>
        <v>23</v>
      </c>
      <c r="Q884" s="304">
        <f t="shared" ca="1" si="396"/>
        <v>0</v>
      </c>
      <c r="R884" s="306">
        <f t="shared" ca="1" si="397"/>
        <v>0</v>
      </c>
      <c r="S884" s="307">
        <f t="shared" ca="1" si="398"/>
        <v>5.0810000000000022</v>
      </c>
      <c r="T884" s="304">
        <f t="shared" ca="1" si="378"/>
        <v>49.844610000000024</v>
      </c>
      <c r="U884" s="311">
        <f t="shared" ca="1" si="379"/>
        <v>0</v>
      </c>
      <c r="V884" s="306">
        <f t="shared" ca="1" si="380"/>
        <v>1.2262442690479856</v>
      </c>
      <c r="W884" s="304">
        <f t="shared" ca="1" si="381"/>
        <v>43.885508285475005</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1.1463032352800706</v>
      </c>
      <c r="AH884" s="304">
        <f t="shared" ca="1" si="405"/>
        <v>-8.6371517106633924</v>
      </c>
    </row>
    <row r="885" spans="1:34" x14ac:dyDescent="0.2">
      <c r="A885" s="347">
        <f t="shared" ca="1" si="383"/>
        <v>1E-4</v>
      </c>
      <c r="B885" s="304">
        <f t="shared" ca="1" si="384"/>
        <v>30.548600000000054</v>
      </c>
      <c r="D885" s="306">
        <f t="shared" ca="1" si="385"/>
        <v>-0.63495992095185394</v>
      </c>
      <c r="E885" s="307">
        <f t="shared" ca="1" si="386"/>
        <v>-1.196191721980659</v>
      </c>
      <c r="F885" s="304">
        <f t="shared" ca="1" si="387"/>
        <v>1.3542705552991392</v>
      </c>
      <c r="G885" s="306">
        <f t="shared" ca="1" si="388"/>
        <v>7.9367235389410018</v>
      </c>
      <c r="H885" s="307">
        <f t="shared" ca="1" si="389"/>
        <v>-107.66984743427182</v>
      </c>
      <c r="I885" s="304">
        <f t="shared" ca="1" si="390"/>
        <v>107.9619730602074</v>
      </c>
      <c r="J885" s="306">
        <f t="shared" ca="1" si="391"/>
        <v>677.21007955475034</v>
      </c>
      <c r="K885" s="307">
        <f t="shared" ca="1" si="392"/>
        <v>-10.162909412686544</v>
      </c>
      <c r="L885" s="304">
        <f t="shared" ca="1" si="377"/>
        <v>677.28633278568509</v>
      </c>
      <c r="M885" s="306">
        <f t="shared" ca="1" si="393"/>
        <v>-1.4972158843668792</v>
      </c>
      <c r="N885" s="304">
        <f t="shared" ca="1" si="394"/>
        <v>-85.784151194169269</v>
      </c>
      <c r="P885" s="310">
        <f t="shared" ca="1" si="395"/>
        <v>23</v>
      </c>
      <c r="Q885" s="304">
        <f t="shared" ca="1" si="396"/>
        <v>0</v>
      </c>
      <c r="R885" s="306">
        <f t="shared" ca="1" si="397"/>
        <v>0</v>
      </c>
      <c r="S885" s="307">
        <f t="shared" ca="1" si="398"/>
        <v>5.0810000000000022</v>
      </c>
      <c r="T885" s="304">
        <f t="shared" ca="1" si="378"/>
        <v>49.844610000000024</v>
      </c>
      <c r="U885" s="311">
        <f t="shared" ca="1" si="379"/>
        <v>0</v>
      </c>
      <c r="V885" s="306">
        <f t="shared" ca="1" si="380"/>
        <v>1.2262455893436375</v>
      </c>
      <c r="W885" s="304">
        <f t="shared" ca="1" si="381"/>
        <v>43.885648727264346</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1.1462760760950292</v>
      </c>
      <c r="AH885" s="304">
        <f t="shared" ca="1" si="405"/>
        <v>-8.6371793515990927</v>
      </c>
    </row>
    <row r="886" spans="1:34" x14ac:dyDescent="0.2">
      <c r="A886" s="347">
        <f t="shared" ca="1" si="383"/>
        <v>1E-4</v>
      </c>
      <c r="B886" s="304">
        <f t="shared" ca="1" si="384"/>
        <v>30.548700000000053</v>
      </c>
      <c r="D886" s="306">
        <f t="shared" ca="1" si="385"/>
        <v>-0.63495619895079303</v>
      </c>
      <c r="E886" s="307">
        <f t="shared" ca="1" si="386"/>
        <v>-1.1961637320431162</v>
      </c>
      <c r="F886" s="304">
        <f t="shared" ca="1" si="387"/>
        <v>1.3542440874677486</v>
      </c>
      <c r="G886" s="306">
        <f t="shared" ca="1" si="388"/>
        <v>7.9366600433211065</v>
      </c>
      <c r="H886" s="307">
        <f t="shared" ca="1" si="389"/>
        <v>-107.66996705064501</v>
      </c>
      <c r="I886" s="304">
        <f t="shared" ca="1" si="390"/>
        <v>107.96208768512321</v>
      </c>
      <c r="J886" s="306">
        <f t="shared" ca="1" si="391"/>
        <v>677.21007955475034</v>
      </c>
      <c r="K886" s="307">
        <f t="shared" ca="1" si="392"/>
        <v>-10.17367640341079</v>
      </c>
      <c r="L886" s="304">
        <f t="shared" ca="1" si="377"/>
        <v>677.28649443356881</v>
      </c>
      <c r="M886" s="306">
        <f t="shared" ca="1" si="393"/>
        <v>-1.4972165523541292</v>
      </c>
      <c r="N886" s="304">
        <f t="shared" ca="1" si="394"/>
        <v>-85.784189467019459</v>
      </c>
      <c r="P886" s="310">
        <f t="shared" ca="1" si="395"/>
        <v>23</v>
      </c>
      <c r="Q886" s="304">
        <f t="shared" ca="1" si="396"/>
        <v>0</v>
      </c>
      <c r="R886" s="306">
        <f t="shared" ca="1" si="397"/>
        <v>0</v>
      </c>
      <c r="S886" s="307">
        <f t="shared" ca="1" si="398"/>
        <v>5.0810000000000022</v>
      </c>
      <c r="T886" s="304">
        <f t="shared" ca="1" si="378"/>
        <v>49.844610000000024</v>
      </c>
      <c r="U886" s="311">
        <f t="shared" ca="1" si="379"/>
        <v>0</v>
      </c>
      <c r="V886" s="306">
        <f t="shared" ca="1" si="380"/>
        <v>1.226246909642178</v>
      </c>
      <c r="W886" s="304">
        <f t="shared" ca="1" si="381"/>
        <v>43.885789167248724</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1.1462489172559813</v>
      </c>
      <c r="AH886" s="304">
        <f t="shared" ca="1" si="405"/>
        <v>-8.6372069921795571</v>
      </c>
    </row>
    <row r="887" spans="1:34" x14ac:dyDescent="0.2">
      <c r="A887" s="347">
        <f t="shared" ca="1" si="383"/>
        <v>1E-4</v>
      </c>
      <c r="B887" s="304">
        <f t="shared" ca="1" si="384"/>
        <v>30.548800000000053</v>
      </c>
      <c r="D887" s="306">
        <f t="shared" ca="1" si="385"/>
        <v>-0.63495247694476042</v>
      </c>
      <c r="E887" s="307">
        <f t="shared" ca="1" si="386"/>
        <v>-1.1961357424652714</v>
      </c>
      <c r="F887" s="304">
        <f t="shared" ca="1" si="387"/>
        <v>1.354217620023175</v>
      </c>
      <c r="G887" s="306">
        <f t="shared" ca="1" si="388"/>
        <v>7.9365965480734122</v>
      </c>
      <c r="H887" s="307">
        <f t="shared" ca="1" si="389"/>
        <v>-107.67008666421926</v>
      </c>
      <c r="I887" s="304">
        <f t="shared" ca="1" si="390"/>
        <v>107.96220230732317</v>
      </c>
      <c r="J887" s="306">
        <f t="shared" ca="1" si="391"/>
        <v>677.21007955475034</v>
      </c>
      <c r="K887" s="307">
        <f t="shared" ca="1" si="392"/>
        <v>-10.184443406096532</v>
      </c>
      <c r="L887" s="304">
        <f t="shared" ca="1" si="377"/>
        <v>677.28665625275926</v>
      </c>
      <c r="M887" s="306">
        <f t="shared" ca="1" si="393"/>
        <v>-1.497217220334617</v>
      </c>
      <c r="N887" s="304">
        <f t="shared" ca="1" si="394"/>
        <v>-85.784227739482205</v>
      </c>
      <c r="P887" s="310">
        <f t="shared" ca="1" si="395"/>
        <v>23</v>
      </c>
      <c r="Q887" s="304">
        <f t="shared" ca="1" si="396"/>
        <v>0</v>
      </c>
      <c r="R887" s="306">
        <f t="shared" ca="1" si="397"/>
        <v>0</v>
      </c>
      <c r="S887" s="307">
        <f t="shared" ca="1" si="398"/>
        <v>5.0810000000000022</v>
      </c>
      <c r="T887" s="304">
        <f t="shared" ca="1" si="378"/>
        <v>49.844610000000024</v>
      </c>
      <c r="U887" s="311">
        <f t="shared" ca="1" si="379"/>
        <v>0</v>
      </c>
      <c r="V887" s="306">
        <f t="shared" ca="1" si="380"/>
        <v>1.2262482299436075</v>
      </c>
      <c r="W887" s="304">
        <f t="shared" ca="1" si="381"/>
        <v>43.885929605428153</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1.1462217587629286</v>
      </c>
      <c r="AH887" s="304">
        <f t="shared" ca="1" si="405"/>
        <v>-8.637234632404784</v>
      </c>
    </row>
    <row r="888" spans="1:34" x14ac:dyDescent="0.2">
      <c r="A888" s="347">
        <f t="shared" ca="1" si="383"/>
        <v>1E-4</v>
      </c>
      <c r="B888" s="304">
        <f t="shared" ca="1" si="384"/>
        <v>30.548900000000053</v>
      </c>
      <c r="D888" s="306">
        <f t="shared" ca="1" si="385"/>
        <v>-0.63494875493375169</v>
      </c>
      <c r="E888" s="307">
        <f t="shared" ca="1" si="386"/>
        <v>-1.1961077532471247</v>
      </c>
      <c r="F888" s="304">
        <f t="shared" ca="1" si="387"/>
        <v>1.3541911529654171</v>
      </c>
      <c r="G888" s="306">
        <f t="shared" ca="1" si="388"/>
        <v>7.9365330531979188</v>
      </c>
      <c r="H888" s="307">
        <f t="shared" ca="1" si="389"/>
        <v>-107.67020627499458</v>
      </c>
      <c r="I888" s="304">
        <f t="shared" ca="1" si="390"/>
        <v>107.96231692680732</v>
      </c>
      <c r="J888" s="306">
        <f t="shared" ca="1" si="391"/>
        <v>677.21007955475034</v>
      </c>
      <c r="K888" s="307">
        <f t="shared" ca="1" si="392"/>
        <v>-10.195210420743493</v>
      </c>
      <c r="L888" s="304">
        <f t="shared" ca="1" si="377"/>
        <v>677.2868182432569</v>
      </c>
      <c r="M888" s="306">
        <f t="shared" ca="1" si="393"/>
        <v>-1.4972178883083422</v>
      </c>
      <c r="N888" s="304">
        <f t="shared" ca="1" si="394"/>
        <v>-85.784266011557492</v>
      </c>
      <c r="P888" s="310">
        <f t="shared" ca="1" si="395"/>
        <v>23</v>
      </c>
      <c r="Q888" s="304">
        <f t="shared" ca="1" si="396"/>
        <v>0</v>
      </c>
      <c r="R888" s="306">
        <f t="shared" ca="1" si="397"/>
        <v>0</v>
      </c>
      <c r="S888" s="307">
        <f t="shared" ca="1" si="398"/>
        <v>5.0810000000000022</v>
      </c>
      <c r="T888" s="304">
        <f t="shared" ca="1" si="378"/>
        <v>49.844610000000024</v>
      </c>
      <c r="U888" s="311">
        <f t="shared" ca="1" si="379"/>
        <v>0</v>
      </c>
      <c r="V888" s="306">
        <f t="shared" ca="1" si="380"/>
        <v>1.2262495502479269</v>
      </c>
      <c r="W888" s="304">
        <f t="shared" ca="1" si="381"/>
        <v>43.886070041802682</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1.1461946006158694</v>
      </c>
      <c r="AH888" s="304">
        <f t="shared" ca="1" si="405"/>
        <v>-8.6372622722747749</v>
      </c>
    </row>
    <row r="889" spans="1:34" x14ac:dyDescent="0.2">
      <c r="A889" s="347">
        <f t="shared" ca="1" si="383"/>
        <v>1E-4</v>
      </c>
      <c r="B889" s="304">
        <f t="shared" ca="1" si="384"/>
        <v>30.549000000000053</v>
      </c>
      <c r="D889" s="306">
        <f t="shared" ca="1" si="385"/>
        <v>-0.63494503291777316</v>
      </c>
      <c r="E889" s="307">
        <f t="shared" ca="1" si="386"/>
        <v>-1.1960797643886654</v>
      </c>
      <c r="F889" s="304">
        <f t="shared" ca="1" si="387"/>
        <v>1.3541646862944687</v>
      </c>
      <c r="G889" s="306">
        <f t="shared" ca="1" si="388"/>
        <v>7.9364695586946272</v>
      </c>
      <c r="H889" s="307">
        <f t="shared" ca="1" si="389"/>
        <v>-107.67032588297103</v>
      </c>
      <c r="I889" s="304">
        <f t="shared" ca="1" si="390"/>
        <v>107.96243154357569</v>
      </c>
      <c r="J889" s="306">
        <f t="shared" ca="1" si="391"/>
        <v>677.21007955475034</v>
      </c>
      <c r="K889" s="307">
        <f t="shared" ca="1" si="392"/>
        <v>-10.20597744735139</v>
      </c>
      <c r="L889" s="304">
        <f t="shared" ca="1" si="377"/>
        <v>677.2869804050622</v>
      </c>
      <c r="M889" s="306">
        <f t="shared" ca="1" si="393"/>
        <v>-1.4972185562753053</v>
      </c>
      <c r="N889" s="304">
        <f t="shared" ca="1" si="394"/>
        <v>-85.784304283245334</v>
      </c>
      <c r="P889" s="310">
        <f t="shared" ca="1" si="395"/>
        <v>23</v>
      </c>
      <c r="Q889" s="304">
        <f t="shared" ca="1" si="396"/>
        <v>0</v>
      </c>
      <c r="R889" s="306">
        <f t="shared" ca="1" si="397"/>
        <v>0</v>
      </c>
      <c r="S889" s="307">
        <f t="shared" ca="1" si="398"/>
        <v>5.0810000000000022</v>
      </c>
      <c r="T889" s="304">
        <f t="shared" ca="1" si="378"/>
        <v>49.844610000000024</v>
      </c>
      <c r="U889" s="311">
        <f t="shared" ca="1" si="379"/>
        <v>0</v>
      </c>
      <c r="V889" s="306">
        <f t="shared" ca="1" si="380"/>
        <v>1.2262508705551345</v>
      </c>
      <c r="W889" s="304">
        <f t="shared" ca="1" si="381"/>
        <v>43.886210476372277</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1.1461674428147912</v>
      </c>
      <c r="AH889" s="304">
        <f t="shared" ca="1" si="405"/>
        <v>-8.6372899117895425</v>
      </c>
    </row>
    <row r="890" spans="1:34" x14ac:dyDescent="0.2">
      <c r="A890" s="347">
        <f t="shared" ca="1" si="383"/>
        <v>1E-4</v>
      </c>
      <c r="B890" s="304">
        <f t="shared" ca="1" si="384"/>
        <v>30.549100000000053</v>
      </c>
      <c r="D890" s="306">
        <f t="shared" ca="1" si="385"/>
        <v>-0.63494131089682115</v>
      </c>
      <c r="E890" s="307">
        <f t="shared" ca="1" si="386"/>
        <v>-1.1960517758898987</v>
      </c>
      <c r="F890" s="304">
        <f t="shared" ca="1" si="387"/>
        <v>1.3541382200103333</v>
      </c>
      <c r="G890" s="306">
        <f t="shared" ca="1" si="388"/>
        <v>7.9364060645635375</v>
      </c>
      <c r="H890" s="307">
        <f t="shared" ca="1" si="389"/>
        <v>-107.67044548814862</v>
      </c>
      <c r="I890" s="304">
        <f t="shared" ca="1" si="390"/>
        <v>107.96254615762831</v>
      </c>
      <c r="J890" s="306">
        <f t="shared" ca="1" si="391"/>
        <v>677.21007955475034</v>
      </c>
      <c r="K890" s="307">
        <f t="shared" ca="1" si="392"/>
        <v>-10.216744485919946</v>
      </c>
      <c r="L890" s="304">
        <f t="shared" ca="1" si="377"/>
        <v>677.28714273817559</v>
      </c>
      <c r="M890" s="306">
        <f t="shared" ca="1" si="393"/>
        <v>-1.4972192242355062</v>
      </c>
      <c r="N890" s="304">
        <f t="shared" ca="1" si="394"/>
        <v>-85.784342554545731</v>
      </c>
      <c r="P890" s="310">
        <f t="shared" ca="1" si="395"/>
        <v>23</v>
      </c>
      <c r="Q890" s="304">
        <f t="shared" ca="1" si="396"/>
        <v>0</v>
      </c>
      <c r="R890" s="306">
        <f t="shared" ca="1" si="397"/>
        <v>0</v>
      </c>
      <c r="S890" s="307">
        <f t="shared" ca="1" si="398"/>
        <v>5.0810000000000022</v>
      </c>
      <c r="T890" s="304">
        <f t="shared" ca="1" si="378"/>
        <v>49.844610000000024</v>
      </c>
      <c r="U890" s="311">
        <f t="shared" ca="1" si="379"/>
        <v>0</v>
      </c>
      <c r="V890" s="306">
        <f t="shared" ca="1" si="380"/>
        <v>1.2262521908652309</v>
      </c>
      <c r="W890" s="304">
        <f t="shared" ca="1" si="381"/>
        <v>43.886350909136958</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1.1461402853597029</v>
      </c>
      <c r="AH890" s="304">
        <f t="shared" ca="1" si="405"/>
        <v>-8.6373175509490761</v>
      </c>
    </row>
    <row r="891" spans="1:34" x14ac:dyDescent="0.2">
      <c r="A891" s="347">
        <f t="shared" ca="1" si="383"/>
        <v>1E-4</v>
      </c>
      <c r="B891" s="304">
        <f t="shared" ca="1" si="384"/>
        <v>30.549200000000052</v>
      </c>
      <c r="D891" s="306">
        <f t="shared" ca="1" si="385"/>
        <v>-0.63493758887089768</v>
      </c>
      <c r="E891" s="307">
        <f t="shared" ca="1" si="386"/>
        <v>-1.1960237877508213</v>
      </c>
      <c r="F891" s="304">
        <f t="shared" ca="1" si="387"/>
        <v>1.3541117541130092</v>
      </c>
      <c r="G891" s="306">
        <f t="shared" ca="1" si="388"/>
        <v>7.9363425708046504</v>
      </c>
      <c r="H891" s="307">
        <f t="shared" ca="1" si="389"/>
        <v>-107.67056509052739</v>
      </c>
      <c r="I891" s="304">
        <f t="shared" ca="1" si="390"/>
        <v>107.96266076896522</v>
      </c>
      <c r="J891" s="306">
        <f t="shared" ca="1" si="391"/>
        <v>677.21007955475034</v>
      </c>
      <c r="K891" s="307">
        <f t="shared" ca="1" si="392"/>
        <v>-10.22751153644888</v>
      </c>
      <c r="L891" s="304">
        <f t="shared" ca="1" si="377"/>
        <v>677.28730524259754</v>
      </c>
      <c r="M891" s="306">
        <f t="shared" ca="1" si="393"/>
        <v>-1.4972198921889452</v>
      </c>
      <c r="N891" s="304">
        <f t="shared" ca="1" si="394"/>
        <v>-85.784380825458697</v>
      </c>
      <c r="P891" s="310">
        <f t="shared" ca="1" si="395"/>
        <v>23</v>
      </c>
      <c r="Q891" s="304">
        <f t="shared" ca="1" si="396"/>
        <v>0</v>
      </c>
      <c r="R891" s="306">
        <f t="shared" ca="1" si="397"/>
        <v>0</v>
      </c>
      <c r="S891" s="307">
        <f t="shared" ca="1" si="398"/>
        <v>5.0810000000000022</v>
      </c>
      <c r="T891" s="304">
        <f t="shared" ca="1" si="378"/>
        <v>49.844610000000024</v>
      </c>
      <c r="U891" s="311">
        <f t="shared" ca="1" si="379"/>
        <v>0</v>
      </c>
      <c r="V891" s="306">
        <f t="shared" ca="1" si="380"/>
        <v>1.2262535111782169</v>
      </c>
      <c r="W891" s="304">
        <f t="shared" ca="1" si="381"/>
        <v>43.886491340096775</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1.1461131282506027</v>
      </c>
      <c r="AH891" s="304">
        <f t="shared" ca="1" si="405"/>
        <v>-8.6373451897533826</v>
      </c>
    </row>
    <row r="892" spans="1:34" x14ac:dyDescent="0.2">
      <c r="A892" s="347">
        <f t="shared" ca="1" si="383"/>
        <v>1E-4</v>
      </c>
      <c r="B892" s="304">
        <f t="shared" ca="1" si="384"/>
        <v>30.549300000000052</v>
      </c>
      <c r="D892" s="306">
        <f t="shared" ca="1" si="385"/>
        <v>-0.63493386684000286</v>
      </c>
      <c r="E892" s="307">
        <f t="shared" ca="1" si="386"/>
        <v>-1.1959957999714241</v>
      </c>
      <c r="F892" s="304">
        <f t="shared" ca="1" si="387"/>
        <v>1.3540852886024888</v>
      </c>
      <c r="G892" s="306">
        <f t="shared" ca="1" si="388"/>
        <v>7.9362790774179661</v>
      </c>
      <c r="H892" s="307">
        <f t="shared" ca="1" si="389"/>
        <v>-107.67068469010739</v>
      </c>
      <c r="I892" s="304">
        <f t="shared" ca="1" si="390"/>
        <v>107.96277537758645</v>
      </c>
      <c r="J892" s="306">
        <f t="shared" ca="1" si="391"/>
        <v>677.21007955475034</v>
      </c>
      <c r="K892" s="307">
        <f t="shared" ca="1" si="392"/>
        <v>-10.238278598937912</v>
      </c>
      <c r="L892" s="304">
        <f t="shared" ca="1" si="377"/>
        <v>677.28746791832839</v>
      </c>
      <c r="M892" s="306">
        <f t="shared" ca="1" si="393"/>
        <v>-1.4972205601356221</v>
      </c>
      <c r="N892" s="304">
        <f t="shared" ca="1" si="394"/>
        <v>-85.784419095984219</v>
      </c>
      <c r="P892" s="310">
        <f t="shared" ca="1" si="395"/>
        <v>23</v>
      </c>
      <c r="Q892" s="304">
        <f t="shared" ca="1" si="396"/>
        <v>0</v>
      </c>
      <c r="R892" s="306">
        <f t="shared" ca="1" si="397"/>
        <v>0</v>
      </c>
      <c r="S892" s="307">
        <f t="shared" ca="1" si="398"/>
        <v>5.0810000000000022</v>
      </c>
      <c r="T892" s="304">
        <f t="shared" ca="1" si="378"/>
        <v>49.844610000000024</v>
      </c>
      <c r="U892" s="311">
        <f t="shared" ca="1" si="379"/>
        <v>0</v>
      </c>
      <c r="V892" s="306">
        <f t="shared" ca="1" si="380"/>
        <v>1.2262548314940918</v>
      </c>
      <c r="W892" s="304">
        <f t="shared" ca="1" si="381"/>
        <v>43.886631769251714</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1.14608597148748</v>
      </c>
      <c r="AH892" s="304">
        <f t="shared" ca="1" si="405"/>
        <v>-8.6373728282024711</v>
      </c>
    </row>
    <row r="893" spans="1:34" x14ac:dyDescent="0.2">
      <c r="A893" s="347">
        <f t="shared" ca="1" si="383"/>
        <v>1E-4</v>
      </c>
      <c r="B893" s="304">
        <f t="shared" ca="1" si="384"/>
        <v>30.549400000000052</v>
      </c>
      <c r="D893" s="306">
        <f t="shared" ca="1" si="385"/>
        <v>-0.63493014480413923</v>
      </c>
      <c r="E893" s="307">
        <f t="shared" ca="1" si="386"/>
        <v>-1.195967812551709</v>
      </c>
      <c r="F893" s="304">
        <f t="shared" ca="1" si="387"/>
        <v>1.3540588234787754</v>
      </c>
      <c r="G893" s="306">
        <f t="shared" ca="1" si="388"/>
        <v>7.9362155844034854</v>
      </c>
      <c r="H893" s="307">
        <f t="shared" ca="1" si="389"/>
        <v>-107.67080428688865</v>
      </c>
      <c r="I893" s="304">
        <f t="shared" ca="1" si="390"/>
        <v>107.96288998349205</v>
      </c>
      <c r="J893" s="306">
        <f t="shared" ca="1" si="391"/>
        <v>677.21007955475034</v>
      </c>
      <c r="K893" s="307">
        <f t="shared" ca="1" si="392"/>
        <v>-10.249045673386762</v>
      </c>
      <c r="L893" s="304">
        <f t="shared" ca="1" si="377"/>
        <v>677.2876307653687</v>
      </c>
      <c r="M893" s="306">
        <f t="shared" ca="1" si="393"/>
        <v>-1.497221228075537</v>
      </c>
      <c r="N893" s="304">
        <f t="shared" ca="1" si="394"/>
        <v>-85.784457366122311</v>
      </c>
      <c r="P893" s="310">
        <f t="shared" ca="1" si="395"/>
        <v>23</v>
      </c>
      <c r="Q893" s="304">
        <f t="shared" ca="1" si="396"/>
        <v>0</v>
      </c>
      <c r="R893" s="306">
        <f t="shared" ca="1" si="397"/>
        <v>0</v>
      </c>
      <c r="S893" s="307">
        <f t="shared" ca="1" si="398"/>
        <v>5.0810000000000022</v>
      </c>
      <c r="T893" s="304">
        <f t="shared" ca="1" si="378"/>
        <v>49.844610000000024</v>
      </c>
      <c r="U893" s="311">
        <f t="shared" ca="1" si="379"/>
        <v>0</v>
      </c>
      <c r="V893" s="306">
        <f t="shared" ca="1" si="380"/>
        <v>1.226256151812855</v>
      </c>
      <c r="W893" s="304">
        <f t="shared" ca="1" si="381"/>
        <v>43.886772196601775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1.1460588150703366</v>
      </c>
      <c r="AH893" s="304">
        <f t="shared" ca="1" si="405"/>
        <v>-8.637400466296338</v>
      </c>
    </row>
    <row r="894" spans="1:34" x14ac:dyDescent="0.2">
      <c r="A894" s="347">
        <f t="shared" ca="1" si="383"/>
        <v>1E-4</v>
      </c>
      <c r="B894" s="304">
        <f t="shared" ca="1" si="384"/>
        <v>30.549500000000052</v>
      </c>
      <c r="D894" s="306">
        <f t="shared" ca="1" si="385"/>
        <v>-0.6349264227633068</v>
      </c>
      <c r="E894" s="307">
        <f t="shared" ca="1" si="386"/>
        <v>-1.195939825491676</v>
      </c>
      <c r="F894" s="304">
        <f t="shared" ca="1" si="387"/>
        <v>1.3540323587418692</v>
      </c>
      <c r="G894" s="306">
        <f t="shared" ca="1" si="388"/>
        <v>7.9361520917612092</v>
      </c>
      <c r="H894" s="307">
        <f t="shared" ca="1" si="389"/>
        <v>-107.6709238808712</v>
      </c>
      <c r="I894" s="304">
        <f t="shared" ca="1" si="390"/>
        <v>107.96300458668203</v>
      </c>
      <c r="J894" s="306">
        <f t="shared" ca="1" si="391"/>
        <v>677.21007955475034</v>
      </c>
      <c r="K894" s="307">
        <f t="shared" ca="1" si="392"/>
        <v>-10.25981275979515</v>
      </c>
      <c r="L894" s="304">
        <f t="shared" ca="1" si="377"/>
        <v>677.28779378371894</v>
      </c>
      <c r="M894" s="306">
        <f t="shared" ca="1" si="393"/>
        <v>-1.49722189600869</v>
      </c>
      <c r="N894" s="304">
        <f t="shared" ca="1" si="394"/>
        <v>-85.784495635872972</v>
      </c>
      <c r="P894" s="310">
        <f t="shared" ca="1" si="395"/>
        <v>23</v>
      </c>
      <c r="Q894" s="304">
        <f t="shared" ca="1" si="396"/>
        <v>0</v>
      </c>
      <c r="R894" s="306">
        <f t="shared" ca="1" si="397"/>
        <v>0</v>
      </c>
      <c r="S894" s="307">
        <f t="shared" ca="1" si="398"/>
        <v>5.0810000000000022</v>
      </c>
      <c r="T894" s="304">
        <f t="shared" ca="1" si="378"/>
        <v>49.844610000000024</v>
      </c>
      <c r="U894" s="311">
        <f t="shared" ca="1" si="379"/>
        <v>0</v>
      </c>
      <c r="V894" s="306">
        <f t="shared" ca="1" si="380"/>
        <v>1.2262574721345076</v>
      </c>
      <c r="W894" s="304">
        <f t="shared" ca="1" si="381"/>
        <v>43.886912622147022</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1.1460316589991706</v>
      </c>
      <c r="AH894" s="304">
        <f t="shared" ca="1" si="405"/>
        <v>-8.637428104034985</v>
      </c>
    </row>
    <row r="895" spans="1:34" x14ac:dyDescent="0.2">
      <c r="A895" s="347">
        <f t="shared" ca="1" si="383"/>
        <v>1E-4</v>
      </c>
      <c r="B895" s="304">
        <f t="shared" ca="1" si="384"/>
        <v>30.549600000000051</v>
      </c>
      <c r="D895" s="306">
        <f t="shared" ca="1" si="385"/>
        <v>-0.63492270071750723</v>
      </c>
      <c r="E895" s="307">
        <f t="shared" ca="1" si="386"/>
        <v>-1.1959118387913126</v>
      </c>
      <c r="F895" s="304">
        <f t="shared" ca="1" si="387"/>
        <v>1.3540058943917606</v>
      </c>
      <c r="G895" s="306">
        <f t="shared" ca="1" si="388"/>
        <v>7.9360885994911374</v>
      </c>
      <c r="H895" s="307">
        <f t="shared" ca="1" si="389"/>
        <v>-107.67104347205508</v>
      </c>
      <c r="I895" s="304">
        <f t="shared" ca="1" si="390"/>
        <v>107.96311918715644</v>
      </c>
      <c r="J895" s="306">
        <f t="shared" ca="1" si="391"/>
        <v>677.21007955475034</v>
      </c>
      <c r="K895" s="307">
        <f t="shared" ca="1" si="392"/>
        <v>-10.270579858162796</v>
      </c>
      <c r="L895" s="304">
        <f t="shared" ca="1" si="377"/>
        <v>677.28795697337932</v>
      </c>
      <c r="M895" s="306">
        <f t="shared" ca="1" si="393"/>
        <v>-1.4972225639350816</v>
      </c>
      <c r="N895" s="304">
        <f t="shared" ca="1" si="394"/>
        <v>-85.784533905236231</v>
      </c>
      <c r="P895" s="310">
        <f t="shared" ca="1" si="395"/>
        <v>23</v>
      </c>
      <c r="Q895" s="304">
        <f t="shared" ca="1" si="396"/>
        <v>0</v>
      </c>
      <c r="R895" s="306">
        <f t="shared" ca="1" si="397"/>
        <v>0</v>
      </c>
      <c r="S895" s="307">
        <f t="shared" ca="1" si="398"/>
        <v>5.0810000000000022</v>
      </c>
      <c r="T895" s="304">
        <f t="shared" ca="1" si="378"/>
        <v>49.844610000000024</v>
      </c>
      <c r="U895" s="311">
        <f t="shared" ca="1" si="379"/>
        <v>0</v>
      </c>
      <c r="V895" s="306">
        <f t="shared" ca="1" si="380"/>
        <v>1.2262587924590489</v>
      </c>
      <c r="W895" s="304">
        <f t="shared" ca="1" si="381"/>
        <v>43.887053045887413</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1.1460045032739732</v>
      </c>
      <c r="AH895" s="304">
        <f t="shared" ca="1" si="405"/>
        <v>-8.6374557414184228</v>
      </c>
    </row>
    <row r="896" spans="1:34" x14ac:dyDescent="0.2">
      <c r="A896" s="347">
        <f t="shared" ca="1" si="383"/>
        <v>1E-4</v>
      </c>
      <c r="B896" s="304">
        <f t="shared" ca="1" si="384"/>
        <v>30.549700000000051</v>
      </c>
      <c r="D896" s="306">
        <f t="shared" ca="1" si="385"/>
        <v>-0.63491897866673741</v>
      </c>
      <c r="E896" s="307">
        <f t="shared" ca="1" si="386"/>
        <v>-1.1958838524506294</v>
      </c>
      <c r="F896" s="304">
        <f t="shared" ca="1" si="387"/>
        <v>1.353979430428458</v>
      </c>
      <c r="G896" s="306">
        <f t="shared" ca="1" si="388"/>
        <v>7.9360251075932711</v>
      </c>
      <c r="H896" s="307">
        <f t="shared" ca="1" si="389"/>
        <v>-107.67116306044032</v>
      </c>
      <c r="I896" s="304">
        <f t="shared" ca="1" si="390"/>
        <v>107.9632337849153</v>
      </c>
      <c r="J896" s="306">
        <f t="shared" ca="1" si="391"/>
        <v>677.21007955475034</v>
      </c>
      <c r="K896" s="307">
        <f t="shared" ca="1" si="392"/>
        <v>-10.281346968489421</v>
      </c>
      <c r="L896" s="304">
        <f t="shared" ca="1" si="377"/>
        <v>677.28812033435054</v>
      </c>
      <c r="M896" s="306">
        <f t="shared" ca="1" si="393"/>
        <v>-1.4972232318547114</v>
      </c>
      <c r="N896" s="304">
        <f t="shared" ca="1" si="394"/>
        <v>-85.784572174212073</v>
      </c>
      <c r="P896" s="310">
        <f t="shared" ca="1" si="395"/>
        <v>23</v>
      </c>
      <c r="Q896" s="304">
        <f t="shared" ca="1" si="396"/>
        <v>0</v>
      </c>
      <c r="R896" s="306">
        <f t="shared" ca="1" si="397"/>
        <v>0</v>
      </c>
      <c r="S896" s="307">
        <f t="shared" ca="1" si="398"/>
        <v>5.0810000000000022</v>
      </c>
      <c r="T896" s="304">
        <f t="shared" ca="1" si="378"/>
        <v>49.844610000000024</v>
      </c>
      <c r="U896" s="311">
        <f t="shared" ca="1" si="379"/>
        <v>0</v>
      </c>
      <c r="V896" s="306">
        <f t="shared" ca="1" si="380"/>
        <v>1.2262601127864787</v>
      </c>
      <c r="W896" s="304">
        <f t="shared" ca="1" si="381"/>
        <v>43.887193467822975</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1.145977347894755</v>
      </c>
      <c r="AH896" s="304">
        <f t="shared" ca="1" si="405"/>
        <v>-8.6374833784466425</v>
      </c>
    </row>
    <row r="897" spans="1:34" x14ac:dyDescent="0.2">
      <c r="A897" s="347">
        <f t="shared" ca="1" si="383"/>
        <v>1E-4</v>
      </c>
      <c r="B897" s="304">
        <f t="shared" ca="1" si="384"/>
        <v>30.549800000000051</v>
      </c>
      <c r="D897" s="306">
        <f t="shared" ca="1" si="385"/>
        <v>-0.63491525661100123</v>
      </c>
      <c r="E897" s="307">
        <f t="shared" ca="1" si="386"/>
        <v>-1.1958558664696159</v>
      </c>
      <c r="F897" s="304">
        <f t="shared" ca="1" si="387"/>
        <v>1.3539529668519543</v>
      </c>
      <c r="G897" s="306">
        <f t="shared" ca="1" si="388"/>
        <v>7.9359616160676101</v>
      </c>
      <c r="H897" s="307">
        <f t="shared" ca="1" si="389"/>
        <v>-107.67128264602697</v>
      </c>
      <c r="I897" s="304">
        <f t="shared" ca="1" si="390"/>
        <v>107.96334837995867</v>
      </c>
      <c r="J897" s="306">
        <f t="shared" ca="1" si="391"/>
        <v>677.21007955475034</v>
      </c>
      <c r="K897" s="307">
        <f t="shared" ca="1" si="392"/>
        <v>-10.292114090774744</v>
      </c>
      <c r="L897" s="304">
        <f t="shared" ca="1" si="377"/>
        <v>677.28828386663304</v>
      </c>
      <c r="M897" s="306">
        <f t="shared" ca="1" si="393"/>
        <v>-1.4972238997675797</v>
      </c>
      <c r="N897" s="304">
        <f t="shared" ca="1" si="394"/>
        <v>-85.784610442800513</v>
      </c>
      <c r="P897" s="310">
        <f t="shared" ca="1" si="395"/>
        <v>23</v>
      </c>
      <c r="Q897" s="304">
        <f t="shared" ca="1" si="396"/>
        <v>0</v>
      </c>
      <c r="R897" s="306">
        <f t="shared" ca="1" si="397"/>
        <v>0</v>
      </c>
      <c r="S897" s="307">
        <f t="shared" ca="1" si="398"/>
        <v>5.0810000000000022</v>
      </c>
      <c r="T897" s="304">
        <f t="shared" ca="1" si="378"/>
        <v>49.844610000000024</v>
      </c>
      <c r="U897" s="311">
        <f t="shared" ca="1" si="379"/>
        <v>0</v>
      </c>
      <c r="V897" s="306">
        <f t="shared" ca="1" si="380"/>
        <v>1.2262614331167978</v>
      </c>
      <c r="W897" s="304">
        <f t="shared" ca="1" si="381"/>
        <v>43.887333887953758</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1.1459501928615037</v>
      </c>
      <c r="AH897" s="304">
        <f t="shared" ca="1" si="405"/>
        <v>-8.637511015119653</v>
      </c>
    </row>
    <row r="898" spans="1:34" x14ac:dyDescent="0.2">
      <c r="A898" s="347">
        <f t="shared" ca="1" si="383"/>
        <v>1E-4</v>
      </c>
      <c r="B898" s="304">
        <f t="shared" ca="1" si="384"/>
        <v>30.549900000000051</v>
      </c>
      <c r="D898" s="306">
        <f t="shared" ca="1" si="385"/>
        <v>-0.6349115345502987</v>
      </c>
      <c r="E898" s="307">
        <f t="shared" ca="1" si="386"/>
        <v>-1.1958278808482667</v>
      </c>
      <c r="F898" s="304">
        <f t="shared" ca="1" si="387"/>
        <v>1.3539265036622452</v>
      </c>
      <c r="G898" s="306">
        <f t="shared" ca="1" si="388"/>
        <v>7.9358981249141554</v>
      </c>
      <c r="H898" s="307">
        <f t="shared" ca="1" si="389"/>
        <v>-107.67140222881505</v>
      </c>
      <c r="I898" s="304">
        <f t="shared" ca="1" si="390"/>
        <v>107.96346297228658</v>
      </c>
      <c r="J898" s="306">
        <f t="shared" ca="1" si="391"/>
        <v>677.21007955475034</v>
      </c>
      <c r="K898" s="307">
        <f t="shared" ca="1" si="392"/>
        <v>-10.302881225018487</v>
      </c>
      <c r="L898" s="304">
        <f t="shared" ca="1" si="377"/>
        <v>677.28844757022694</v>
      </c>
      <c r="M898" s="306">
        <f t="shared" ca="1" si="393"/>
        <v>-1.4972245676736866</v>
      </c>
      <c r="N898" s="304">
        <f t="shared" ca="1" si="394"/>
        <v>-85.784648711001552</v>
      </c>
      <c r="P898" s="310">
        <f t="shared" ca="1" si="395"/>
        <v>23</v>
      </c>
      <c r="Q898" s="304">
        <f t="shared" ca="1" si="396"/>
        <v>0</v>
      </c>
      <c r="R898" s="306">
        <f t="shared" ca="1" si="397"/>
        <v>0</v>
      </c>
      <c r="S898" s="307">
        <f t="shared" ca="1" si="398"/>
        <v>5.0810000000000022</v>
      </c>
      <c r="T898" s="304">
        <f t="shared" ca="1" si="378"/>
        <v>49.844610000000024</v>
      </c>
      <c r="U898" s="311">
        <f t="shared" ca="1" si="379"/>
        <v>0</v>
      </c>
      <c r="V898" s="306">
        <f t="shared" ca="1" si="380"/>
        <v>1.2262627534500055</v>
      </c>
      <c r="W898" s="304">
        <f t="shared" ca="1" si="381"/>
        <v>43.887474306279749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1.1459230381742156</v>
      </c>
      <c r="AH898" s="304">
        <f t="shared" ca="1" si="405"/>
        <v>-8.6375386514374615</v>
      </c>
    </row>
    <row r="899" spans="1:34" x14ac:dyDescent="0.2">
      <c r="A899" s="347">
        <f t="shared" ca="1" si="383"/>
        <v>1E-4</v>
      </c>
      <c r="B899" s="304">
        <f t="shared" ca="1" si="384"/>
        <v>30.55000000000005</v>
      </c>
      <c r="D899" s="306">
        <f t="shared" ca="1" si="385"/>
        <v>-0.63490781248463046</v>
      </c>
      <c r="E899" s="307">
        <f t="shared" ca="1" si="386"/>
        <v>-1.1957998955865836</v>
      </c>
      <c r="F899" s="304">
        <f t="shared" ca="1" si="387"/>
        <v>1.3539000408593327</v>
      </c>
      <c r="G899" s="306">
        <f t="shared" ca="1" si="388"/>
        <v>7.9358346341329069</v>
      </c>
      <c r="H899" s="307">
        <f t="shared" ca="1" si="389"/>
        <v>-107.67152180880461</v>
      </c>
      <c r="I899" s="304">
        <f t="shared" ca="1" si="390"/>
        <v>107.96357756189904</v>
      </c>
      <c r="J899" s="306">
        <f t="shared" ca="1" si="391"/>
        <v>677.21007955475034</v>
      </c>
      <c r="K899" s="307">
        <f t="shared" ca="1" si="392"/>
        <v>-10.313648371220367</v>
      </c>
      <c r="L899" s="304">
        <f t="shared" ca="1" si="377"/>
        <v>677.28861144513303</v>
      </c>
      <c r="M899" s="306">
        <f t="shared" ca="1" si="393"/>
        <v>-1.4972252355730322</v>
      </c>
      <c r="N899" s="304">
        <f t="shared" ca="1" si="394"/>
        <v>-85.784686978815188</v>
      </c>
      <c r="P899" s="310">
        <f t="shared" ca="1" si="395"/>
        <v>23</v>
      </c>
      <c r="Q899" s="304">
        <f t="shared" ca="1" si="396"/>
        <v>0</v>
      </c>
      <c r="R899" s="306">
        <f t="shared" ca="1" si="397"/>
        <v>0</v>
      </c>
      <c r="S899" s="307">
        <f t="shared" ca="1" si="398"/>
        <v>5.0810000000000022</v>
      </c>
      <c r="T899" s="304">
        <f t="shared" ca="1" si="378"/>
        <v>49.844610000000024</v>
      </c>
      <c r="U899" s="311">
        <f t="shared" ca="1" si="379"/>
        <v>0</v>
      </c>
      <c r="V899" s="306">
        <f t="shared" ca="1" si="380"/>
        <v>1.2262640737861017</v>
      </c>
      <c r="W899" s="304">
        <f t="shared" ca="1" si="381"/>
        <v>43.887614722800954</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1.1458958838328925</v>
      </c>
      <c r="AH899" s="304">
        <f t="shared" ca="1" si="405"/>
        <v>-8.6375662874000643</v>
      </c>
    </row>
    <row r="900" spans="1:34" x14ac:dyDescent="0.2">
      <c r="A900" s="347">
        <f t="shared" ca="1" si="383"/>
        <v>1E-4</v>
      </c>
      <c r="B900" s="304">
        <f t="shared" ca="1" si="384"/>
        <v>30.55010000000005</v>
      </c>
      <c r="D900" s="306">
        <f t="shared" ca="1" si="385"/>
        <v>-0.63490409041399665</v>
      </c>
      <c r="E900" s="307">
        <f t="shared" ca="1" si="386"/>
        <v>-1.195771910684563</v>
      </c>
      <c r="F900" s="304">
        <f t="shared" ca="1" si="387"/>
        <v>1.3538735784432145</v>
      </c>
      <c r="G900" s="306">
        <f t="shared" ca="1" si="388"/>
        <v>7.9357711437238656</v>
      </c>
      <c r="H900" s="307">
        <f t="shared" ca="1" si="389"/>
        <v>-107.67164138599568</v>
      </c>
      <c r="I900" s="304">
        <f t="shared" ca="1" si="390"/>
        <v>107.96369214879611</v>
      </c>
      <c r="J900" s="306">
        <f t="shared" ca="1" si="391"/>
        <v>677.21007955475034</v>
      </c>
      <c r="K900" s="307">
        <f t="shared" ca="1" si="392"/>
        <v>-10.324415529380108</v>
      </c>
      <c r="L900" s="304">
        <f t="shared" ref="L900:L963" ca="1" si="406">SQRT(pos_x^2+pos_z^2)</f>
        <v>677.28877549135166</v>
      </c>
      <c r="M900" s="306">
        <f t="shared" ca="1" si="393"/>
        <v>-1.4972259034656163</v>
      </c>
      <c r="N900" s="304">
        <f t="shared" ca="1" si="394"/>
        <v>-85.784725246241436</v>
      </c>
      <c r="P900" s="310">
        <f t="shared" ca="1" si="395"/>
        <v>23</v>
      </c>
      <c r="Q900" s="304">
        <f t="shared" ca="1" si="396"/>
        <v>0</v>
      </c>
      <c r="R900" s="306">
        <f t="shared" ca="1" si="397"/>
        <v>0</v>
      </c>
      <c r="S900" s="307">
        <f t="shared" ca="1" si="398"/>
        <v>5.0810000000000022</v>
      </c>
      <c r="T900" s="304">
        <f t="shared" ref="T900:T963" ca="1" si="407">m*g</f>
        <v>49.844610000000024</v>
      </c>
      <c r="U900" s="311">
        <f t="shared" ref="U900:U963" ca="1" si="408">IF(pos_xz&lt;L_rampe,Poids*COS(Beta),0)</f>
        <v>0</v>
      </c>
      <c r="V900" s="306">
        <f t="shared" ref="V900:V963" ca="1" si="409">Rho_moyen*(20000-Alt_rampe-pos_z)/(20000+Alt_rampe+pos_z)</f>
        <v>1.2262653941250869</v>
      </c>
      <c r="W900" s="304">
        <f t="shared" ref="W900:W963" ca="1" si="410">1/2*Rho*Sref*Cx*vit_xz^2</f>
        <v>43.887755137517416</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1.1458687298375292</v>
      </c>
      <c r="AH900" s="304">
        <f t="shared" ca="1" si="405"/>
        <v>-8.6375939230074668</v>
      </c>
    </row>
    <row r="901" spans="1:34" x14ac:dyDescent="0.2">
      <c r="A901" s="347">
        <f t="shared" ref="A901:A964" ca="1" si="412">IF(B900+0.01&lt;=T_ini+ROUNDUP(Temps_fin_propu,0), 0.01, IF(K900&gt;0, 0.1, 0.0001))</f>
        <v>1E-4</v>
      </c>
      <c r="B901" s="304">
        <f t="shared" ref="B901:B964" ca="1" si="413">B900+pas</f>
        <v>30.55020000000005</v>
      </c>
      <c r="D901" s="306">
        <f t="shared" ref="D901:D964" ca="1" si="414">IF(AND(L900&lt;L_rampe,Poussee&lt;Poids*SIN(M900)),0,(-W900+Poussee)/m*COS(M900)-U900/m*SIN(M900))</f>
        <v>-0.63490036833840058</v>
      </c>
      <c r="E901" s="307">
        <f t="shared" ref="E901:E964" ca="1" si="415">IF(AND(L900&lt;L_rampe,Poussee&lt;Poids*SIN(M900)),0,(-W900+Poussee)/m*SIN(M900)+U900/m*COS(M900)-Poids/m)</f>
        <v>-1.1957439261421996</v>
      </c>
      <c r="F901" s="304">
        <f t="shared" ref="F901:F964" ca="1" si="416">SQRT(acc_x^2+acc_z^2)</f>
        <v>1.3538471164138877</v>
      </c>
      <c r="G901" s="306">
        <f t="shared" ref="G901:G964" ca="1" si="417">G900+acc_x*pas</f>
        <v>7.9357076536870315</v>
      </c>
      <c r="H901" s="307">
        <f t="shared" ref="H901:H964" ca="1" si="418">H900+acc_z*pas</f>
        <v>-107.6717609603883</v>
      </c>
      <c r="I901" s="304">
        <f t="shared" ref="I901:I964" ca="1" si="419">SQRT(vit_x^2+vit_z^2)</f>
        <v>107.9638067329778</v>
      </c>
      <c r="J901" s="306">
        <f t="shared" ref="J901:J964" ca="1" si="420">J900+0.5*(vit_x+G900)*pas*(K900&gt;=0)</f>
        <v>677.21007955475034</v>
      </c>
      <c r="K901" s="307">
        <f t="shared" ref="K901:K964" ca="1" si="421">K900+0.5*(vit_z+H900)*pas</f>
        <v>-10.335182699497427</v>
      </c>
      <c r="L901" s="304">
        <f t="shared" ca="1" si="406"/>
        <v>677.28893970888328</v>
      </c>
      <c r="M901" s="306">
        <f t="shared" ref="M901:M964" ca="1" si="422">IF(AND(L900&gt;L_rampe,G901&gt;0),ATAN2(G901,H901),$M$4)</f>
        <v>-1.4972265713514394</v>
      </c>
      <c r="N901" s="304">
        <f t="shared" ref="N901:N964" ca="1" si="423">DEGREES(Beta)</f>
        <v>-85.784763513280296</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5.0810000000000022</v>
      </c>
      <c r="T901" s="304">
        <f t="shared" ca="1" si="407"/>
        <v>49.844610000000024</v>
      </c>
      <c r="U901" s="311">
        <f t="shared" ca="1" si="408"/>
        <v>0</v>
      </c>
      <c r="V901" s="306">
        <f t="shared" ca="1" si="409"/>
        <v>1.2262667144669608</v>
      </c>
      <c r="W901" s="304">
        <f t="shared" ca="1" si="410"/>
        <v>43.887895550429114</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1.1458415761881238</v>
      </c>
      <c r="AH901" s="304">
        <f t="shared" ref="AH901:AH964" ca="1" si="434">IF(AND(L900&lt;L_rampe,Poussee&lt;Poids*SIN(M900)), g*SIN(M900), (-W900+Poussee)/m)</f>
        <v>-8.6376215582596725</v>
      </c>
    </row>
    <row r="902" spans="1:34" x14ac:dyDescent="0.2">
      <c r="A902" s="347">
        <f t="shared" ca="1" si="412"/>
        <v>1E-4</v>
      </c>
      <c r="B902" s="304">
        <f t="shared" ca="1" si="413"/>
        <v>30.55030000000005</v>
      </c>
      <c r="D902" s="306">
        <f t="shared" ca="1" si="414"/>
        <v>-0.6348966462578397</v>
      </c>
      <c r="E902" s="307">
        <f t="shared" ca="1" si="415"/>
        <v>-1.1957159419594934</v>
      </c>
      <c r="F902" s="304">
        <f t="shared" ca="1" si="416"/>
        <v>1.3538206547713516</v>
      </c>
      <c r="G902" s="306">
        <f t="shared" ca="1" si="417"/>
        <v>7.9356441640224054</v>
      </c>
      <c r="H902" s="307">
        <f t="shared" ca="1" si="418"/>
        <v>-107.6718805319825</v>
      </c>
      <c r="I902" s="304">
        <f t="shared" ca="1" si="419"/>
        <v>107.96392131444418</v>
      </c>
      <c r="J902" s="306">
        <f t="shared" ca="1" si="420"/>
        <v>677.21007955475034</v>
      </c>
      <c r="K902" s="307">
        <f t="shared" ca="1" si="421"/>
        <v>-10.345949881572045</v>
      </c>
      <c r="L902" s="304">
        <f t="shared" ca="1" si="406"/>
        <v>677.28910409772823</v>
      </c>
      <c r="M902" s="306">
        <f t="shared" ca="1" si="422"/>
        <v>-1.4972272392305017</v>
      </c>
      <c r="N902" s="304">
        <f t="shared" ca="1" si="423"/>
        <v>-85.784801779931783</v>
      </c>
      <c r="P902" s="310">
        <f t="shared" ca="1" si="424"/>
        <v>23</v>
      </c>
      <c r="Q902" s="304">
        <f t="shared" ca="1" si="425"/>
        <v>0</v>
      </c>
      <c r="R902" s="306">
        <f t="shared" ca="1" si="426"/>
        <v>0</v>
      </c>
      <c r="S902" s="307">
        <f t="shared" ca="1" si="427"/>
        <v>5.0810000000000022</v>
      </c>
      <c r="T902" s="304">
        <f t="shared" ca="1" si="407"/>
        <v>49.844610000000024</v>
      </c>
      <c r="U902" s="311">
        <f t="shared" ca="1" si="408"/>
        <v>0</v>
      </c>
      <c r="V902" s="306">
        <f t="shared" ca="1" si="409"/>
        <v>1.2262680348117232</v>
      </c>
      <c r="W902" s="304">
        <f t="shared" ca="1" si="410"/>
        <v>43.888035961536083</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1.1458144228846745</v>
      </c>
      <c r="AH902" s="304">
        <f t="shared" ca="1" si="434"/>
        <v>-8.6376491931566814</v>
      </c>
    </row>
    <row r="903" spans="1:34" x14ac:dyDescent="0.2">
      <c r="A903" s="347">
        <f t="shared" ca="1" si="412"/>
        <v>1E-4</v>
      </c>
      <c r="B903" s="304">
        <f t="shared" ca="1" si="413"/>
        <v>30.55040000000005</v>
      </c>
      <c r="D903" s="306">
        <f t="shared" ca="1" si="414"/>
        <v>-0.63489292417231369</v>
      </c>
      <c r="E903" s="307">
        <f t="shared" ca="1" si="415"/>
        <v>-1.1956879581364426</v>
      </c>
      <c r="F903" s="304">
        <f t="shared" ca="1" si="416"/>
        <v>1.3537941935156048</v>
      </c>
      <c r="G903" s="306">
        <f t="shared" ca="1" si="417"/>
        <v>7.9355806747299882</v>
      </c>
      <c r="H903" s="307">
        <f t="shared" ca="1" si="418"/>
        <v>-107.67200010077831</v>
      </c>
      <c r="I903" s="304">
        <f t="shared" ca="1" si="419"/>
        <v>107.96403589319524</v>
      </c>
      <c r="J903" s="306">
        <f t="shared" ca="1" si="420"/>
        <v>677.21007955475034</v>
      </c>
      <c r="K903" s="307">
        <f t="shared" ca="1" si="421"/>
        <v>-10.356717075603683</v>
      </c>
      <c r="L903" s="304">
        <f t="shared" ca="1" si="406"/>
        <v>677.28926865788696</v>
      </c>
      <c r="M903" s="306">
        <f t="shared" ca="1" si="422"/>
        <v>-1.4972279071028027</v>
      </c>
      <c r="N903" s="304">
        <f t="shared" ca="1" si="423"/>
        <v>-85.784840046195882</v>
      </c>
      <c r="P903" s="310">
        <f t="shared" ca="1" si="424"/>
        <v>23</v>
      </c>
      <c r="Q903" s="304">
        <f t="shared" ca="1" si="425"/>
        <v>0</v>
      </c>
      <c r="R903" s="306">
        <f t="shared" ca="1" si="426"/>
        <v>0</v>
      </c>
      <c r="S903" s="307">
        <f t="shared" ca="1" si="427"/>
        <v>5.0810000000000022</v>
      </c>
      <c r="T903" s="304">
        <f t="shared" ca="1" si="407"/>
        <v>49.844610000000024</v>
      </c>
      <c r="U903" s="311">
        <f t="shared" ca="1" si="408"/>
        <v>0</v>
      </c>
      <c r="V903" s="306">
        <f t="shared" ca="1" si="409"/>
        <v>1.2262693551593742</v>
      </c>
      <c r="W903" s="304">
        <f t="shared" ca="1" si="410"/>
        <v>43.888176370838323</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1.1457872699271814</v>
      </c>
      <c r="AH903" s="304">
        <f t="shared" ca="1" si="434"/>
        <v>-8.6376768276984972</v>
      </c>
    </row>
    <row r="904" spans="1:34" x14ac:dyDescent="0.2">
      <c r="A904" s="347">
        <f t="shared" ca="1" si="412"/>
        <v>1E-4</v>
      </c>
      <c r="B904" s="304">
        <f t="shared" ca="1" si="413"/>
        <v>30.550500000000049</v>
      </c>
      <c r="D904" s="306">
        <f t="shared" ca="1" si="414"/>
        <v>-0.63488920208182775</v>
      </c>
      <c r="E904" s="307">
        <f t="shared" ca="1" si="415"/>
        <v>-1.1956599746730436</v>
      </c>
      <c r="F904" s="304">
        <f t="shared" ca="1" si="416"/>
        <v>1.3537677326466468</v>
      </c>
      <c r="G904" s="306">
        <f t="shared" ca="1" si="417"/>
        <v>7.9355171858097799</v>
      </c>
      <c r="H904" s="307">
        <f t="shared" ca="1" si="418"/>
        <v>-107.67211966677577</v>
      </c>
      <c r="I904" s="304">
        <f t="shared" ca="1" si="419"/>
        <v>107.96415046923104</v>
      </c>
      <c r="J904" s="306">
        <f t="shared" ca="1" si="420"/>
        <v>677.21007955475034</v>
      </c>
      <c r="K904" s="307">
        <f t="shared" ca="1" si="421"/>
        <v>-10.367484281592061</v>
      </c>
      <c r="L904" s="304">
        <f t="shared" ca="1" si="406"/>
        <v>677.28943338936006</v>
      </c>
      <c r="M904" s="306">
        <f t="shared" ca="1" si="422"/>
        <v>-1.4972285749683429</v>
      </c>
      <c r="N904" s="304">
        <f t="shared" ca="1" si="423"/>
        <v>-85.784878312072621</v>
      </c>
      <c r="P904" s="310">
        <f t="shared" ca="1" si="424"/>
        <v>23</v>
      </c>
      <c r="Q904" s="304">
        <f t="shared" ca="1" si="425"/>
        <v>0</v>
      </c>
      <c r="R904" s="306">
        <f t="shared" ca="1" si="426"/>
        <v>0</v>
      </c>
      <c r="S904" s="307">
        <f t="shared" ca="1" si="427"/>
        <v>5.0810000000000022</v>
      </c>
      <c r="T904" s="304">
        <f t="shared" ca="1" si="407"/>
        <v>49.844610000000024</v>
      </c>
      <c r="U904" s="311">
        <f t="shared" ca="1" si="408"/>
        <v>0</v>
      </c>
      <c r="V904" s="306">
        <f t="shared" ca="1" si="409"/>
        <v>1.226270675509914</v>
      </c>
      <c r="W904" s="304">
        <f t="shared" ca="1" si="410"/>
        <v>43.888316778335856</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1.1457601173156391</v>
      </c>
      <c r="AH904" s="304">
        <f t="shared" ca="1" si="434"/>
        <v>-8.6377044618851215</v>
      </c>
    </row>
    <row r="905" spans="1:34" x14ac:dyDescent="0.2">
      <c r="A905" s="347">
        <f t="shared" ca="1" si="412"/>
        <v>1E-4</v>
      </c>
      <c r="B905" s="304">
        <f t="shared" ca="1" si="413"/>
        <v>30.550600000000049</v>
      </c>
      <c r="D905" s="306">
        <f t="shared" ca="1" si="414"/>
        <v>-0.63488547998637956</v>
      </c>
      <c r="E905" s="307">
        <f t="shared" ca="1" si="415"/>
        <v>-1.1956319915692912</v>
      </c>
      <c r="F905" s="304">
        <f t="shared" ca="1" si="416"/>
        <v>1.3537412721644728</v>
      </c>
      <c r="G905" s="306">
        <f t="shared" ca="1" si="417"/>
        <v>7.9354536972617815</v>
      </c>
      <c r="H905" s="307">
        <f t="shared" ca="1" si="418"/>
        <v>-107.67223922997493</v>
      </c>
      <c r="I905" s="304">
        <f t="shared" ca="1" si="419"/>
        <v>107.96426504255165</v>
      </c>
      <c r="J905" s="306">
        <f t="shared" ca="1" si="420"/>
        <v>677.21007955475034</v>
      </c>
      <c r="K905" s="307">
        <f t="shared" ca="1" si="421"/>
        <v>-10.378251499536898</v>
      </c>
      <c r="L905" s="304">
        <f t="shared" ca="1" si="406"/>
        <v>677.28959829214773</v>
      </c>
      <c r="M905" s="306">
        <f t="shared" ca="1" si="422"/>
        <v>-1.4972292428271223</v>
      </c>
      <c r="N905" s="304">
        <f t="shared" ca="1" si="423"/>
        <v>-85.784916577562001</v>
      </c>
      <c r="P905" s="310">
        <f t="shared" ca="1" si="424"/>
        <v>23</v>
      </c>
      <c r="Q905" s="304">
        <f t="shared" ca="1" si="425"/>
        <v>0</v>
      </c>
      <c r="R905" s="306">
        <f t="shared" ca="1" si="426"/>
        <v>0</v>
      </c>
      <c r="S905" s="307">
        <f t="shared" ca="1" si="427"/>
        <v>5.0810000000000022</v>
      </c>
      <c r="T905" s="304">
        <f t="shared" ca="1" si="407"/>
        <v>49.844610000000024</v>
      </c>
      <c r="U905" s="311">
        <f t="shared" ca="1" si="408"/>
        <v>0</v>
      </c>
      <c r="V905" s="306">
        <f t="shared" ca="1" si="409"/>
        <v>1.2262719958633421</v>
      </c>
      <c r="W905" s="304">
        <f t="shared" ca="1" si="410"/>
        <v>43.888457184028731</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1.1457329650500441</v>
      </c>
      <c r="AH905" s="304">
        <f t="shared" ca="1" si="434"/>
        <v>-8.6377320957165598</v>
      </c>
    </row>
    <row r="906" spans="1:34" x14ac:dyDescent="0.2">
      <c r="A906" s="347">
        <f t="shared" ca="1" si="412"/>
        <v>1E-4</v>
      </c>
      <c r="B906" s="304">
        <f t="shared" ca="1" si="413"/>
        <v>30.550700000000049</v>
      </c>
      <c r="D906" s="306">
        <f t="shared" ca="1" si="414"/>
        <v>-0.63488175788597123</v>
      </c>
      <c r="E906" s="307">
        <f t="shared" ca="1" si="415"/>
        <v>-1.19560400882518</v>
      </c>
      <c r="F906" s="304">
        <f t="shared" ca="1" si="416"/>
        <v>1.3537148120690792</v>
      </c>
      <c r="G906" s="306">
        <f t="shared" ca="1" si="417"/>
        <v>7.9353902090859929</v>
      </c>
      <c r="H906" s="307">
        <f t="shared" ca="1" si="418"/>
        <v>-107.67235879037581</v>
      </c>
      <c r="I906" s="304">
        <f t="shared" ca="1" si="419"/>
        <v>107.96437961315702</v>
      </c>
      <c r="J906" s="306">
        <f t="shared" ca="1" si="420"/>
        <v>677.21007955475034</v>
      </c>
      <c r="K906" s="307">
        <f t="shared" ca="1" si="421"/>
        <v>-10.389018729437915</v>
      </c>
      <c r="L906" s="304">
        <f t="shared" ca="1" si="406"/>
        <v>677.28976336625078</v>
      </c>
      <c r="M906" s="306">
        <f t="shared" ca="1" si="422"/>
        <v>-1.4972299106791411</v>
      </c>
      <c r="N906" s="304">
        <f t="shared" ca="1" si="423"/>
        <v>-85.784954842664007</v>
      </c>
      <c r="P906" s="310">
        <f t="shared" ca="1" si="424"/>
        <v>23</v>
      </c>
      <c r="Q906" s="304">
        <f t="shared" ca="1" si="425"/>
        <v>0</v>
      </c>
      <c r="R906" s="306">
        <f t="shared" ca="1" si="426"/>
        <v>0</v>
      </c>
      <c r="S906" s="307">
        <f t="shared" ca="1" si="427"/>
        <v>5.0810000000000022</v>
      </c>
      <c r="T906" s="304">
        <f t="shared" ca="1" si="407"/>
        <v>49.844610000000024</v>
      </c>
      <c r="U906" s="311">
        <f t="shared" ca="1" si="408"/>
        <v>0</v>
      </c>
      <c r="V906" s="306">
        <f t="shared" ca="1" si="409"/>
        <v>1.2262733162196588</v>
      </c>
      <c r="W906" s="304">
        <f t="shared" ca="1" si="410"/>
        <v>43.888597587916884</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1.1457058131303892</v>
      </c>
      <c r="AH906" s="304">
        <f t="shared" ca="1" si="434"/>
        <v>-8.637759729192819</v>
      </c>
    </row>
    <row r="907" spans="1:34" x14ac:dyDescent="0.2">
      <c r="A907" s="347">
        <f t="shared" ca="1" si="412"/>
        <v>1E-4</v>
      </c>
      <c r="B907" s="304">
        <f t="shared" ca="1" si="413"/>
        <v>30.550800000000049</v>
      </c>
      <c r="D907" s="306">
        <f t="shared" ca="1" si="414"/>
        <v>-0.63487803578060109</v>
      </c>
      <c r="E907" s="307">
        <f t="shared" ca="1" si="415"/>
        <v>-1.1955760264407171</v>
      </c>
      <c r="F907" s="304">
        <f t="shared" ca="1" si="416"/>
        <v>1.3536883523604717</v>
      </c>
      <c r="G907" s="306">
        <f t="shared" ca="1" si="417"/>
        <v>7.935326721282415</v>
      </c>
      <c r="H907" s="307">
        <f t="shared" ca="1" si="418"/>
        <v>-107.67247834797845</v>
      </c>
      <c r="I907" s="304">
        <f t="shared" ca="1" si="419"/>
        <v>107.96449418104726</v>
      </c>
      <c r="J907" s="306">
        <f t="shared" ca="1" si="420"/>
        <v>677.21007955475034</v>
      </c>
      <c r="K907" s="307">
        <f t="shared" ca="1" si="421"/>
        <v>-10.399785971294833</v>
      </c>
      <c r="L907" s="304">
        <f t="shared" ca="1" si="406"/>
        <v>677.28992861166921</v>
      </c>
      <c r="M907" s="306">
        <f t="shared" ca="1" si="422"/>
        <v>-1.4972305785243991</v>
      </c>
      <c r="N907" s="304">
        <f t="shared" ca="1" si="423"/>
        <v>-85.784993107378668</v>
      </c>
      <c r="P907" s="310">
        <f t="shared" ca="1" si="424"/>
        <v>23</v>
      </c>
      <c r="Q907" s="304">
        <f t="shared" ca="1" si="425"/>
        <v>0</v>
      </c>
      <c r="R907" s="306">
        <f t="shared" ca="1" si="426"/>
        <v>0</v>
      </c>
      <c r="S907" s="307">
        <f t="shared" ca="1" si="427"/>
        <v>5.0810000000000022</v>
      </c>
      <c r="T907" s="304">
        <f t="shared" ca="1" si="407"/>
        <v>49.844610000000024</v>
      </c>
      <c r="U907" s="311">
        <f t="shared" ca="1" si="408"/>
        <v>0</v>
      </c>
      <c r="V907" s="306">
        <f t="shared" ca="1" si="409"/>
        <v>1.2262746365788642</v>
      </c>
      <c r="W907" s="304">
        <f t="shared" ca="1" si="410"/>
        <v>43.888737990000386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1.145678661556687</v>
      </c>
      <c r="AH907" s="304">
        <f t="shared" ca="1" si="434"/>
        <v>-8.6377873623138886</v>
      </c>
    </row>
    <row r="908" spans="1:34" x14ac:dyDescent="0.2">
      <c r="A908" s="347">
        <f t="shared" ca="1" si="412"/>
        <v>1E-4</v>
      </c>
      <c r="B908" s="304">
        <f t="shared" ca="1" si="413"/>
        <v>30.550900000000048</v>
      </c>
      <c r="D908" s="306">
        <f t="shared" ca="1" si="414"/>
        <v>-0.63487431367027325</v>
      </c>
      <c r="E908" s="307">
        <f t="shared" ca="1" si="415"/>
        <v>-1.1955480444158955</v>
      </c>
      <c r="F908" s="304">
        <f t="shared" ca="1" si="416"/>
        <v>1.3536618930386466</v>
      </c>
      <c r="G908" s="306">
        <f t="shared" ca="1" si="417"/>
        <v>7.9352632338510478</v>
      </c>
      <c r="H908" s="307">
        <f t="shared" ca="1" si="418"/>
        <v>-107.6725979027829</v>
      </c>
      <c r="I908" s="304">
        <f t="shared" ca="1" si="419"/>
        <v>107.96460874622237</v>
      </c>
      <c r="J908" s="306">
        <f t="shared" ca="1" si="420"/>
        <v>677.21007955475034</v>
      </c>
      <c r="K908" s="307">
        <f t="shared" ca="1" si="421"/>
        <v>-10.410553225107371</v>
      </c>
      <c r="L908" s="304">
        <f t="shared" ca="1" si="406"/>
        <v>677.29009402840381</v>
      </c>
      <c r="M908" s="306">
        <f t="shared" ca="1" si="422"/>
        <v>-1.4972312463628967</v>
      </c>
      <c r="N908" s="304">
        <f t="shared" ca="1" si="423"/>
        <v>-85.785031371705969</v>
      </c>
      <c r="P908" s="310">
        <f t="shared" ca="1" si="424"/>
        <v>23</v>
      </c>
      <c r="Q908" s="304">
        <f t="shared" ca="1" si="425"/>
        <v>0</v>
      </c>
      <c r="R908" s="306">
        <f t="shared" ca="1" si="426"/>
        <v>0</v>
      </c>
      <c r="S908" s="307">
        <f t="shared" ca="1" si="427"/>
        <v>5.0810000000000022</v>
      </c>
      <c r="T908" s="304">
        <f t="shared" ca="1" si="407"/>
        <v>49.844610000000024</v>
      </c>
      <c r="U908" s="311">
        <f t="shared" ca="1" si="408"/>
        <v>0</v>
      </c>
      <c r="V908" s="306">
        <f t="shared" ca="1" si="409"/>
        <v>1.2262759569409583</v>
      </c>
      <c r="W908" s="304">
        <f t="shared" ca="1" si="410"/>
        <v>43.888878390279267</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1.1456515103289231</v>
      </c>
      <c r="AH908" s="304">
        <f t="shared" ca="1" si="434"/>
        <v>-8.6378149950797809</v>
      </c>
    </row>
    <row r="909" spans="1:34" x14ac:dyDescent="0.2">
      <c r="A909" s="347">
        <f t="shared" ca="1" si="412"/>
        <v>1E-4</v>
      </c>
      <c r="B909" s="304">
        <f t="shared" ca="1" si="413"/>
        <v>30.551000000000048</v>
      </c>
      <c r="D909" s="306">
        <f t="shared" ca="1" si="414"/>
        <v>-0.63487059155498582</v>
      </c>
      <c r="E909" s="307">
        <f t="shared" ca="1" si="415"/>
        <v>-1.1955200627507026</v>
      </c>
      <c r="F909" s="304">
        <f t="shared" ca="1" si="416"/>
        <v>1.3536354341035925</v>
      </c>
      <c r="G909" s="306">
        <f t="shared" ca="1" si="417"/>
        <v>7.9351997467918922</v>
      </c>
      <c r="H909" s="307">
        <f t="shared" ca="1" si="418"/>
        <v>-107.67271745478917</v>
      </c>
      <c r="I909" s="304">
        <f t="shared" ca="1" si="419"/>
        <v>107.96472330868238</v>
      </c>
      <c r="J909" s="306">
        <f t="shared" ca="1" si="420"/>
        <v>677.21007955475034</v>
      </c>
      <c r="K909" s="307">
        <f t="shared" ca="1" si="421"/>
        <v>-10.421320490875249</v>
      </c>
      <c r="L909" s="304">
        <f t="shared" ca="1" si="406"/>
        <v>677.29025961645482</v>
      </c>
      <c r="M909" s="306">
        <f t="shared" ca="1" si="422"/>
        <v>-1.497231914194634</v>
      </c>
      <c r="N909" s="304">
        <f t="shared" ca="1" si="423"/>
        <v>-85.785069635645939</v>
      </c>
      <c r="P909" s="310">
        <f t="shared" ca="1" si="424"/>
        <v>23</v>
      </c>
      <c r="Q909" s="304">
        <f t="shared" ca="1" si="425"/>
        <v>0</v>
      </c>
      <c r="R909" s="306">
        <f t="shared" ca="1" si="426"/>
        <v>0</v>
      </c>
      <c r="S909" s="307">
        <f t="shared" ca="1" si="427"/>
        <v>5.0810000000000022</v>
      </c>
      <c r="T909" s="304">
        <f t="shared" ca="1" si="407"/>
        <v>49.844610000000024</v>
      </c>
      <c r="U909" s="311">
        <f t="shared" ca="1" si="408"/>
        <v>0</v>
      </c>
      <c r="V909" s="306">
        <f t="shared" ca="1" si="409"/>
        <v>1.22627727730594</v>
      </c>
      <c r="W909" s="304">
        <f t="shared" ca="1" si="410"/>
        <v>43.889018788753461</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1.1456243594470905</v>
      </c>
      <c r="AH909" s="304">
        <f t="shared" ca="1" si="434"/>
        <v>-8.6378426274905031</v>
      </c>
    </row>
    <row r="910" spans="1:34" x14ac:dyDescent="0.2">
      <c r="A910" s="347">
        <f t="shared" ca="1" si="412"/>
        <v>1E-4</v>
      </c>
      <c r="B910" s="304">
        <f t="shared" ca="1" si="413"/>
        <v>30.551100000000048</v>
      </c>
      <c r="D910" s="306">
        <f t="shared" ca="1" si="414"/>
        <v>-0.63486686943473924</v>
      </c>
      <c r="E910" s="307">
        <f t="shared" ca="1" si="415"/>
        <v>-1.1954920814451544</v>
      </c>
      <c r="F910" s="304">
        <f t="shared" ca="1" si="416"/>
        <v>1.3536089755553242</v>
      </c>
      <c r="G910" s="306">
        <f t="shared" ca="1" si="417"/>
        <v>7.9351362601049491</v>
      </c>
      <c r="H910" s="307">
        <f t="shared" ca="1" si="418"/>
        <v>-107.67283700399732</v>
      </c>
      <c r="I910" s="304">
        <f t="shared" ca="1" si="419"/>
        <v>107.96483786842737</v>
      </c>
      <c r="J910" s="306">
        <f t="shared" ca="1" si="420"/>
        <v>677.21007955475034</v>
      </c>
      <c r="K910" s="307">
        <f t="shared" ca="1" si="421"/>
        <v>-10.432087768598189</v>
      </c>
      <c r="L910" s="304">
        <f t="shared" ca="1" si="406"/>
        <v>677.29042537582279</v>
      </c>
      <c r="M910" s="306">
        <f t="shared" ca="1" si="422"/>
        <v>-1.4972325820196108</v>
      </c>
      <c r="N910" s="304">
        <f t="shared" ca="1" si="423"/>
        <v>-85.785107899198564</v>
      </c>
      <c r="P910" s="310">
        <f t="shared" ca="1" si="424"/>
        <v>23</v>
      </c>
      <c r="Q910" s="304">
        <f t="shared" ca="1" si="425"/>
        <v>0</v>
      </c>
      <c r="R910" s="306">
        <f t="shared" ca="1" si="426"/>
        <v>0</v>
      </c>
      <c r="S910" s="307">
        <f t="shared" ca="1" si="427"/>
        <v>5.0810000000000022</v>
      </c>
      <c r="T910" s="304">
        <f t="shared" ca="1" si="407"/>
        <v>49.844610000000024</v>
      </c>
      <c r="U910" s="311">
        <f t="shared" ca="1" si="408"/>
        <v>0</v>
      </c>
      <c r="V910" s="306">
        <f t="shared" ca="1" si="409"/>
        <v>1.2262785976738109</v>
      </c>
      <c r="W910" s="304">
        <f t="shared" ca="1" si="410"/>
        <v>43.889159185423075</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1.1455972089112016</v>
      </c>
      <c r="AH910" s="304">
        <f t="shared" ca="1" si="434"/>
        <v>-8.6378702595460428</v>
      </c>
    </row>
    <row r="911" spans="1:34" x14ac:dyDescent="0.2">
      <c r="A911" s="347">
        <f t="shared" ca="1" si="412"/>
        <v>1E-4</v>
      </c>
      <c r="B911" s="304">
        <f t="shared" ca="1" si="413"/>
        <v>30.551200000000048</v>
      </c>
      <c r="D911" s="306">
        <f t="shared" ca="1" si="414"/>
        <v>-0.63486314730953608</v>
      </c>
      <c r="E911" s="307">
        <f t="shared" ca="1" si="415"/>
        <v>-1.1954641004992279</v>
      </c>
      <c r="F911" s="304">
        <f t="shared" ca="1" si="416"/>
        <v>1.3535825173938225</v>
      </c>
      <c r="G911" s="306">
        <f t="shared" ca="1" si="417"/>
        <v>7.9350727737902185</v>
      </c>
      <c r="H911" s="307">
        <f t="shared" ca="1" si="418"/>
        <v>-107.67295655040736</v>
      </c>
      <c r="I911" s="304">
        <f t="shared" ca="1" si="419"/>
        <v>107.9649524254573</v>
      </c>
      <c r="J911" s="306">
        <f t="shared" ca="1" si="420"/>
        <v>677.21007955475034</v>
      </c>
      <c r="K911" s="307">
        <f t="shared" ca="1" si="421"/>
        <v>-10.442855058275908</v>
      </c>
      <c r="L911" s="304">
        <f t="shared" ca="1" si="406"/>
        <v>677.29059130650819</v>
      </c>
      <c r="M911" s="306">
        <f t="shared" ca="1" si="422"/>
        <v>-1.4972332498378276</v>
      </c>
      <c r="N911" s="304">
        <f t="shared" ca="1" si="423"/>
        <v>-85.785146162363873</v>
      </c>
      <c r="P911" s="310">
        <f t="shared" ca="1" si="424"/>
        <v>23</v>
      </c>
      <c r="Q911" s="304">
        <f t="shared" ca="1" si="425"/>
        <v>0</v>
      </c>
      <c r="R911" s="306">
        <f t="shared" ca="1" si="426"/>
        <v>0</v>
      </c>
      <c r="S911" s="307">
        <f t="shared" ca="1" si="427"/>
        <v>5.0810000000000022</v>
      </c>
      <c r="T911" s="304">
        <f t="shared" ca="1" si="407"/>
        <v>49.844610000000024</v>
      </c>
      <c r="U911" s="311">
        <f t="shared" ca="1" si="408"/>
        <v>0</v>
      </c>
      <c r="V911" s="306">
        <f t="shared" ca="1" si="409"/>
        <v>1.22627991804457</v>
      </c>
      <c r="W911" s="304">
        <f t="shared" ca="1" si="410"/>
        <v>43.889299580288053</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1.1455700587212405</v>
      </c>
      <c r="AH911" s="304">
        <f t="shared" ca="1" si="434"/>
        <v>-8.6378978912464195</v>
      </c>
    </row>
    <row r="912" spans="1:34" x14ac:dyDescent="0.2">
      <c r="A912" s="347">
        <f t="shared" ca="1" si="412"/>
        <v>1E-4</v>
      </c>
      <c r="B912" s="304">
        <f t="shared" ca="1" si="413"/>
        <v>30.551300000000047</v>
      </c>
      <c r="D912" s="306">
        <f t="shared" ca="1" si="414"/>
        <v>-0.63485942517937477</v>
      </c>
      <c r="E912" s="307">
        <f t="shared" ca="1" si="415"/>
        <v>-1.1954361199129373</v>
      </c>
      <c r="F912" s="304">
        <f t="shared" ca="1" si="416"/>
        <v>1.3535560596191001</v>
      </c>
      <c r="G912" s="306">
        <f t="shared" ca="1" si="417"/>
        <v>7.9350092878477003</v>
      </c>
      <c r="H912" s="307">
        <f t="shared" ca="1" si="418"/>
        <v>-107.67307609401935</v>
      </c>
      <c r="I912" s="304">
        <f t="shared" ca="1" si="419"/>
        <v>107.96506697977226</v>
      </c>
      <c r="J912" s="306">
        <f t="shared" ca="1" si="420"/>
        <v>677.21007955475034</v>
      </c>
      <c r="K912" s="307">
        <f t="shared" ca="1" si="421"/>
        <v>-10.453622359908129</v>
      </c>
      <c r="L912" s="304">
        <f t="shared" ca="1" si="406"/>
        <v>677.29075740851124</v>
      </c>
      <c r="M912" s="306">
        <f t="shared" ca="1" si="422"/>
        <v>-1.4972339176492839</v>
      </c>
      <c r="N912" s="304">
        <f t="shared" ca="1" si="423"/>
        <v>-85.785184425141821</v>
      </c>
      <c r="P912" s="310">
        <f t="shared" ca="1" si="424"/>
        <v>23</v>
      </c>
      <c r="Q912" s="304">
        <f t="shared" ca="1" si="425"/>
        <v>0</v>
      </c>
      <c r="R912" s="306">
        <f t="shared" ca="1" si="426"/>
        <v>0</v>
      </c>
      <c r="S912" s="307">
        <f t="shared" ca="1" si="427"/>
        <v>5.0810000000000022</v>
      </c>
      <c r="T912" s="304">
        <f t="shared" ca="1" si="407"/>
        <v>49.844610000000024</v>
      </c>
      <c r="U912" s="311">
        <f t="shared" ca="1" si="408"/>
        <v>0</v>
      </c>
      <c r="V912" s="306">
        <f t="shared" ca="1" si="409"/>
        <v>1.2262812384182178</v>
      </c>
      <c r="W912" s="304">
        <f t="shared" ca="1" si="410"/>
        <v>43.889439973348466</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1.1455429088772142</v>
      </c>
      <c r="AH912" s="304">
        <f t="shared" ca="1" si="434"/>
        <v>-8.6379255225916225</v>
      </c>
    </row>
    <row r="913" spans="1:34" x14ac:dyDescent="0.2">
      <c r="A913" s="347">
        <f t="shared" ca="1" si="412"/>
        <v>1E-4</v>
      </c>
      <c r="B913" s="304">
        <f t="shared" ca="1" si="413"/>
        <v>30.551400000000047</v>
      </c>
      <c r="D913" s="306">
        <f t="shared" ca="1" si="414"/>
        <v>-0.63485570304425976</v>
      </c>
      <c r="E913" s="307">
        <f t="shared" ca="1" si="415"/>
        <v>-1.1954081396862666</v>
      </c>
      <c r="F913" s="304">
        <f t="shared" ca="1" si="416"/>
        <v>1.3535296022311452</v>
      </c>
      <c r="G913" s="306">
        <f t="shared" ca="1" si="417"/>
        <v>7.9349458022773955</v>
      </c>
      <c r="H913" s="307">
        <f t="shared" ca="1" si="418"/>
        <v>-107.67319563483332</v>
      </c>
      <c r="I913" s="304">
        <f t="shared" ca="1" si="419"/>
        <v>107.96518153137227</v>
      </c>
      <c r="J913" s="306">
        <f t="shared" ca="1" si="420"/>
        <v>677.21007955475034</v>
      </c>
      <c r="K913" s="307">
        <f t="shared" ca="1" si="421"/>
        <v>-10.464389673494573</v>
      </c>
      <c r="L913" s="304">
        <f t="shared" ca="1" si="406"/>
        <v>677.29092368183262</v>
      </c>
      <c r="M913" s="306">
        <f t="shared" ca="1" si="422"/>
        <v>-1.4972345854539804</v>
      </c>
      <c r="N913" s="304">
        <f t="shared" ca="1" si="423"/>
        <v>-85.785222687532467</v>
      </c>
      <c r="P913" s="310">
        <f t="shared" ca="1" si="424"/>
        <v>23</v>
      </c>
      <c r="Q913" s="304">
        <f t="shared" ca="1" si="425"/>
        <v>0</v>
      </c>
      <c r="R913" s="306">
        <f t="shared" ca="1" si="426"/>
        <v>0</v>
      </c>
      <c r="S913" s="307">
        <f t="shared" ca="1" si="427"/>
        <v>5.0810000000000022</v>
      </c>
      <c r="T913" s="304">
        <f t="shared" ca="1" si="407"/>
        <v>49.844610000000024</v>
      </c>
      <c r="U913" s="311">
        <f t="shared" ca="1" si="408"/>
        <v>0</v>
      </c>
      <c r="V913" s="306">
        <f t="shared" ca="1" si="409"/>
        <v>1.2262825587947537</v>
      </c>
      <c r="W913" s="304">
        <f t="shared" ca="1" si="410"/>
        <v>43.889580364604271</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1.1455157593791103</v>
      </c>
      <c r="AH913" s="304">
        <f t="shared" ca="1" si="434"/>
        <v>-8.637953153581666</v>
      </c>
    </row>
    <row r="914" spans="1:34" x14ac:dyDescent="0.2">
      <c r="A914" s="347">
        <f t="shared" ca="1" si="412"/>
        <v>1E-4</v>
      </c>
      <c r="B914" s="304">
        <f t="shared" ca="1" si="413"/>
        <v>30.551500000000047</v>
      </c>
      <c r="D914" s="306">
        <f t="shared" ca="1" si="414"/>
        <v>-0.63485198090418804</v>
      </c>
      <c r="E914" s="307">
        <f t="shared" ca="1" si="415"/>
        <v>-1.1953801598192246</v>
      </c>
      <c r="F914" s="304">
        <f t="shared" ca="1" si="416"/>
        <v>1.3535031452299646</v>
      </c>
      <c r="G914" s="306">
        <f t="shared" ca="1" si="417"/>
        <v>7.934882317079305</v>
      </c>
      <c r="H914" s="307">
        <f t="shared" ca="1" si="418"/>
        <v>-107.6733151728493</v>
      </c>
      <c r="I914" s="304">
        <f t="shared" ca="1" si="419"/>
        <v>107.96529608025736</v>
      </c>
      <c r="J914" s="306">
        <f t="shared" ca="1" si="420"/>
        <v>677.21007955475034</v>
      </c>
      <c r="K914" s="307">
        <f t="shared" ca="1" si="421"/>
        <v>-10.475156999034956</v>
      </c>
      <c r="L914" s="304">
        <f t="shared" ca="1" si="406"/>
        <v>677.29109012647268</v>
      </c>
      <c r="M914" s="306">
        <f t="shared" ca="1" si="422"/>
        <v>-1.4972352532519169</v>
      </c>
      <c r="N914" s="304">
        <f t="shared" ca="1" si="423"/>
        <v>-85.785260949535797</v>
      </c>
      <c r="P914" s="310">
        <f t="shared" ca="1" si="424"/>
        <v>23</v>
      </c>
      <c r="Q914" s="304">
        <f t="shared" ca="1" si="425"/>
        <v>0</v>
      </c>
      <c r="R914" s="306">
        <f t="shared" ca="1" si="426"/>
        <v>0</v>
      </c>
      <c r="S914" s="307">
        <f t="shared" ca="1" si="427"/>
        <v>5.0810000000000022</v>
      </c>
      <c r="T914" s="304">
        <f t="shared" ca="1" si="407"/>
        <v>49.844610000000024</v>
      </c>
      <c r="U914" s="311">
        <f t="shared" ca="1" si="408"/>
        <v>0</v>
      </c>
      <c r="V914" s="306">
        <f t="shared" ca="1" si="409"/>
        <v>1.2262838791741779</v>
      </c>
      <c r="W914" s="304">
        <f t="shared" ca="1" si="410"/>
        <v>43.889720754055531</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1.1454886102269359</v>
      </c>
      <c r="AH914" s="304">
        <f t="shared" ca="1" si="434"/>
        <v>-8.637980784216543</v>
      </c>
    </row>
    <row r="915" spans="1:34" x14ac:dyDescent="0.2">
      <c r="A915" s="347">
        <f t="shared" ca="1" si="412"/>
        <v>1E-4</v>
      </c>
      <c r="B915" s="304">
        <f t="shared" ca="1" si="413"/>
        <v>30.551600000000047</v>
      </c>
      <c r="D915" s="306">
        <f t="shared" ca="1" si="414"/>
        <v>-0.63484825875916118</v>
      </c>
      <c r="E915" s="307">
        <f t="shared" ca="1" si="415"/>
        <v>-1.195352180311799</v>
      </c>
      <c r="F915" s="304">
        <f t="shared" ca="1" si="416"/>
        <v>1.3534766886155485</v>
      </c>
      <c r="G915" s="306">
        <f t="shared" ca="1" si="417"/>
        <v>7.9348188322534288</v>
      </c>
      <c r="H915" s="307">
        <f t="shared" ca="1" si="418"/>
        <v>-107.67343470806733</v>
      </c>
      <c r="I915" s="304">
        <f t="shared" ca="1" si="419"/>
        <v>107.96541062642758</v>
      </c>
      <c r="J915" s="306">
        <f t="shared" ca="1" si="420"/>
        <v>677.21007955475034</v>
      </c>
      <c r="K915" s="307">
        <f t="shared" ca="1" si="421"/>
        <v>-10.485924336529003</v>
      </c>
      <c r="L915" s="304">
        <f t="shared" ca="1" si="406"/>
        <v>677.29125674243176</v>
      </c>
      <c r="M915" s="306">
        <f t="shared" ca="1" si="422"/>
        <v>-1.4972359210430934</v>
      </c>
      <c r="N915" s="304">
        <f t="shared" ca="1" si="423"/>
        <v>-85.785299211151809</v>
      </c>
      <c r="P915" s="310">
        <f t="shared" ca="1" si="424"/>
        <v>23</v>
      </c>
      <c r="Q915" s="304">
        <f t="shared" ca="1" si="425"/>
        <v>0</v>
      </c>
      <c r="R915" s="306">
        <f t="shared" ca="1" si="426"/>
        <v>0</v>
      </c>
      <c r="S915" s="307">
        <f t="shared" ca="1" si="427"/>
        <v>5.0810000000000022</v>
      </c>
      <c r="T915" s="304">
        <f t="shared" ca="1" si="407"/>
        <v>49.844610000000024</v>
      </c>
      <c r="U915" s="311">
        <f t="shared" ca="1" si="408"/>
        <v>0</v>
      </c>
      <c r="V915" s="306">
        <f t="shared" ca="1" si="409"/>
        <v>1.2262851995564901</v>
      </c>
      <c r="W915" s="304">
        <f t="shared" ca="1" si="410"/>
        <v>43.889861141702234</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1.1454614614206804</v>
      </c>
      <c r="AH915" s="304">
        <f t="shared" ca="1" si="434"/>
        <v>-8.6380084144962623</v>
      </c>
    </row>
    <row r="916" spans="1:34" x14ac:dyDescent="0.2">
      <c r="A916" s="347">
        <f t="shared" ca="1" si="412"/>
        <v>1E-4</v>
      </c>
      <c r="B916" s="304">
        <f t="shared" ca="1" si="413"/>
        <v>30.551700000000046</v>
      </c>
      <c r="D916" s="306">
        <f t="shared" ca="1" si="414"/>
        <v>-0.63484453660918105</v>
      </c>
      <c r="E916" s="307">
        <f t="shared" ca="1" si="415"/>
        <v>-1.1953242011639897</v>
      </c>
      <c r="F916" s="304">
        <f t="shared" ca="1" si="416"/>
        <v>1.3534502323878983</v>
      </c>
      <c r="G916" s="306">
        <f t="shared" ca="1" si="417"/>
        <v>7.9347553477997677</v>
      </c>
      <c r="H916" s="307">
        <f t="shared" ca="1" si="418"/>
        <v>-107.67355424048745</v>
      </c>
      <c r="I916" s="304">
        <f t="shared" ca="1" si="419"/>
        <v>107.96552516988295</v>
      </c>
      <c r="J916" s="306">
        <f t="shared" ca="1" si="420"/>
        <v>677.21007955475034</v>
      </c>
      <c r="K916" s="307">
        <f t="shared" ca="1" si="421"/>
        <v>-10.49669168597643</v>
      </c>
      <c r="L916" s="304">
        <f t="shared" ca="1" si="406"/>
        <v>677.29142352971053</v>
      </c>
      <c r="M916" s="306">
        <f t="shared" ca="1" si="422"/>
        <v>-1.4972365888275103</v>
      </c>
      <c r="N916" s="304">
        <f t="shared" ca="1" si="423"/>
        <v>-85.785337472380533</v>
      </c>
      <c r="P916" s="310">
        <f t="shared" ca="1" si="424"/>
        <v>23</v>
      </c>
      <c r="Q916" s="304">
        <f t="shared" ca="1" si="425"/>
        <v>0</v>
      </c>
      <c r="R916" s="306">
        <f t="shared" ca="1" si="426"/>
        <v>0</v>
      </c>
      <c r="S916" s="307">
        <f t="shared" ca="1" si="427"/>
        <v>5.0810000000000022</v>
      </c>
      <c r="T916" s="304">
        <f t="shared" ca="1" si="407"/>
        <v>49.844610000000024</v>
      </c>
      <c r="U916" s="311">
        <f t="shared" ca="1" si="408"/>
        <v>0</v>
      </c>
      <c r="V916" s="306">
        <f t="shared" ca="1" si="409"/>
        <v>1.226286519941691</v>
      </c>
      <c r="W916" s="304">
        <f t="shared" ca="1" si="410"/>
        <v>43.890001527544406</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1.1454343129603473</v>
      </c>
      <c r="AH916" s="304">
        <f t="shared" ca="1" si="434"/>
        <v>-8.6380360444208257</v>
      </c>
    </row>
    <row r="917" spans="1:34" x14ac:dyDescent="0.2">
      <c r="A917" s="347">
        <f t="shared" ca="1" si="412"/>
        <v>1E-4</v>
      </c>
      <c r="B917" s="304">
        <f t="shared" ca="1" si="413"/>
        <v>30.551800000000046</v>
      </c>
      <c r="D917" s="306">
        <f t="shared" ca="1" si="414"/>
        <v>-0.63484081445424689</v>
      </c>
      <c r="E917" s="307">
        <f t="shared" ca="1" si="415"/>
        <v>-1.195296222375795</v>
      </c>
      <c r="F917" s="304">
        <f t="shared" ca="1" si="416"/>
        <v>1.3534237765470125</v>
      </c>
      <c r="G917" s="306">
        <f t="shared" ca="1" si="417"/>
        <v>7.9346918637183226</v>
      </c>
      <c r="H917" s="307">
        <f t="shared" ca="1" si="418"/>
        <v>-107.67367377010969</v>
      </c>
      <c r="I917" s="304">
        <f t="shared" ca="1" si="419"/>
        <v>107.96563971062352</v>
      </c>
      <c r="J917" s="306">
        <f t="shared" ca="1" si="420"/>
        <v>677.21007955475034</v>
      </c>
      <c r="K917" s="307">
        <f t="shared" ca="1" si="421"/>
        <v>-10.50745904737696</v>
      </c>
      <c r="L917" s="304">
        <f t="shared" ca="1" si="406"/>
        <v>677.29159048830923</v>
      </c>
      <c r="M917" s="306">
        <f t="shared" ca="1" si="422"/>
        <v>-1.4972372566051675</v>
      </c>
      <c r="N917" s="304">
        <f t="shared" ca="1" si="423"/>
        <v>-85.78537573322194</v>
      </c>
      <c r="P917" s="310">
        <f t="shared" ca="1" si="424"/>
        <v>23</v>
      </c>
      <c r="Q917" s="304">
        <f t="shared" ca="1" si="425"/>
        <v>0</v>
      </c>
      <c r="R917" s="306">
        <f t="shared" ca="1" si="426"/>
        <v>0</v>
      </c>
      <c r="S917" s="307">
        <f t="shared" ca="1" si="427"/>
        <v>5.0810000000000022</v>
      </c>
      <c r="T917" s="304">
        <f t="shared" ca="1" si="407"/>
        <v>49.844610000000024</v>
      </c>
      <c r="U917" s="311">
        <f t="shared" ca="1" si="408"/>
        <v>0</v>
      </c>
      <c r="V917" s="306">
        <f t="shared" ca="1" si="409"/>
        <v>1.2262878403297801</v>
      </c>
      <c r="W917" s="304">
        <f t="shared" ca="1" si="410"/>
        <v>43.890141911582042</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1.1454071648459312</v>
      </c>
      <c r="AH917" s="304">
        <f t="shared" ca="1" si="434"/>
        <v>-8.638063673990235</v>
      </c>
    </row>
    <row r="918" spans="1:34" x14ac:dyDescent="0.2">
      <c r="A918" s="347">
        <f t="shared" ca="1" si="412"/>
        <v>1E-4</v>
      </c>
      <c r="B918" s="304">
        <f t="shared" ca="1" si="413"/>
        <v>30.551900000000046</v>
      </c>
      <c r="D918" s="306">
        <f t="shared" ca="1" si="414"/>
        <v>-0.63483709229436014</v>
      </c>
      <c r="E918" s="307">
        <f t="shared" ca="1" si="415"/>
        <v>-1.1952682439472149</v>
      </c>
      <c r="F918" s="304">
        <f t="shared" ca="1" si="416"/>
        <v>1.353397321092892</v>
      </c>
      <c r="G918" s="306">
        <f t="shared" ca="1" si="417"/>
        <v>7.9346283800090935</v>
      </c>
      <c r="H918" s="307">
        <f t="shared" ca="1" si="418"/>
        <v>-107.67379329693408</v>
      </c>
      <c r="I918" s="304">
        <f t="shared" ca="1" si="419"/>
        <v>107.96575424864929</v>
      </c>
      <c r="J918" s="306">
        <f t="shared" ca="1" si="420"/>
        <v>677.21007955475034</v>
      </c>
      <c r="K918" s="307">
        <f t="shared" ca="1" si="421"/>
        <v>-10.518226420730311</v>
      </c>
      <c r="L918" s="304">
        <f t="shared" ca="1" si="406"/>
        <v>677.29175761822842</v>
      </c>
      <c r="M918" s="306">
        <f t="shared" ca="1" si="422"/>
        <v>-1.4972379243760652</v>
      </c>
      <c r="N918" s="304">
        <f t="shared" ca="1" si="423"/>
        <v>-85.785413993676059</v>
      </c>
      <c r="P918" s="310">
        <f t="shared" ca="1" si="424"/>
        <v>23</v>
      </c>
      <c r="Q918" s="304">
        <f t="shared" ca="1" si="425"/>
        <v>0</v>
      </c>
      <c r="R918" s="306">
        <f t="shared" ca="1" si="426"/>
        <v>0</v>
      </c>
      <c r="S918" s="307">
        <f t="shared" ca="1" si="427"/>
        <v>5.0810000000000022</v>
      </c>
      <c r="T918" s="304">
        <f t="shared" ca="1" si="407"/>
        <v>49.844610000000024</v>
      </c>
      <c r="U918" s="311">
        <f t="shared" ca="1" si="408"/>
        <v>0</v>
      </c>
      <c r="V918" s="306">
        <f t="shared" ca="1" si="409"/>
        <v>1.2262891607207569</v>
      </c>
      <c r="W918" s="304">
        <f t="shared" ca="1" si="410"/>
        <v>43.890282293815154</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1.1453800170774304</v>
      </c>
      <c r="AH918" s="304">
        <f t="shared" ca="1" si="434"/>
        <v>-8.6380913032044919</v>
      </c>
    </row>
    <row r="919" spans="1:34" x14ac:dyDescent="0.2">
      <c r="A919" s="347">
        <f t="shared" ca="1" si="412"/>
        <v>1E-4</v>
      </c>
      <c r="B919" s="304">
        <f t="shared" ca="1" si="413"/>
        <v>30.552000000000046</v>
      </c>
      <c r="D919" s="306">
        <f t="shared" ca="1" si="414"/>
        <v>-0.63483337012952024</v>
      </c>
      <c r="E919" s="307">
        <f t="shared" ca="1" si="415"/>
        <v>-1.1952402658782457</v>
      </c>
      <c r="F919" s="304">
        <f t="shared" ca="1" si="416"/>
        <v>1.3533708660255341</v>
      </c>
      <c r="G919" s="306">
        <f t="shared" ca="1" si="417"/>
        <v>7.9345648966720805</v>
      </c>
      <c r="H919" s="307">
        <f t="shared" ca="1" si="418"/>
        <v>-107.67391282096067</v>
      </c>
      <c r="I919" s="304">
        <f t="shared" ca="1" si="419"/>
        <v>107.96586878396032</v>
      </c>
      <c r="J919" s="306">
        <f t="shared" ca="1" si="420"/>
        <v>677.21007955475034</v>
      </c>
      <c r="K919" s="307">
        <f t="shared" ca="1" si="421"/>
        <v>-10.528993806036206</v>
      </c>
      <c r="L919" s="304">
        <f t="shared" ca="1" si="406"/>
        <v>677.29192491946844</v>
      </c>
      <c r="M919" s="306">
        <f t="shared" ca="1" si="422"/>
        <v>-1.4972385921402032</v>
      </c>
      <c r="N919" s="304">
        <f t="shared" ca="1" si="423"/>
        <v>-85.785452253742875</v>
      </c>
      <c r="P919" s="310">
        <f t="shared" ca="1" si="424"/>
        <v>23</v>
      </c>
      <c r="Q919" s="304">
        <f t="shared" ca="1" si="425"/>
        <v>0</v>
      </c>
      <c r="R919" s="306">
        <f t="shared" ca="1" si="426"/>
        <v>0</v>
      </c>
      <c r="S919" s="307">
        <f t="shared" ca="1" si="427"/>
        <v>5.0810000000000022</v>
      </c>
      <c r="T919" s="304">
        <f t="shared" ca="1" si="407"/>
        <v>49.844610000000024</v>
      </c>
      <c r="U919" s="311">
        <f t="shared" ca="1" si="408"/>
        <v>0</v>
      </c>
      <c r="V919" s="306">
        <f t="shared" ca="1" si="409"/>
        <v>1.2262904811146229</v>
      </c>
      <c r="W919" s="304">
        <f t="shared" ca="1" si="410"/>
        <v>43.890422674243801</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1.145352869654845</v>
      </c>
      <c r="AH919" s="304">
        <f t="shared" ca="1" si="434"/>
        <v>-8.6381189320635965</v>
      </c>
    </row>
    <row r="920" spans="1:34" x14ac:dyDescent="0.2">
      <c r="A920" s="347">
        <f t="shared" ca="1" si="412"/>
        <v>1E-4</v>
      </c>
      <c r="B920" s="304">
        <f t="shared" ca="1" si="413"/>
        <v>30.552100000000046</v>
      </c>
      <c r="D920" s="306">
        <f t="shared" ca="1" si="414"/>
        <v>-0.63482964795973096</v>
      </c>
      <c r="E920" s="307">
        <f t="shared" ca="1" si="415"/>
        <v>-1.1952122881688787</v>
      </c>
      <c r="F920" s="304">
        <f t="shared" ca="1" si="416"/>
        <v>1.3533444113449329</v>
      </c>
      <c r="G920" s="306">
        <f t="shared" ca="1" si="417"/>
        <v>7.9345014137072845</v>
      </c>
      <c r="H920" s="307">
        <f t="shared" ca="1" si="418"/>
        <v>-107.67403234218948</v>
      </c>
      <c r="I920" s="304">
        <f t="shared" ca="1" si="419"/>
        <v>107.96598331655665</v>
      </c>
      <c r="J920" s="306">
        <f t="shared" ca="1" si="420"/>
        <v>677.21007955475034</v>
      </c>
      <c r="K920" s="307">
        <f t="shared" ca="1" si="421"/>
        <v>-10.539761203294365</v>
      </c>
      <c r="L920" s="304">
        <f t="shared" ca="1" si="406"/>
        <v>677.29209239202976</v>
      </c>
      <c r="M920" s="306">
        <f t="shared" ca="1" si="422"/>
        <v>-1.4972392598975819</v>
      </c>
      <c r="N920" s="304">
        <f t="shared" ca="1" si="423"/>
        <v>-85.785490513422417</v>
      </c>
      <c r="P920" s="310">
        <f t="shared" ca="1" si="424"/>
        <v>23</v>
      </c>
      <c r="Q920" s="304">
        <f t="shared" ca="1" si="425"/>
        <v>0</v>
      </c>
      <c r="R920" s="306">
        <f t="shared" ca="1" si="426"/>
        <v>0</v>
      </c>
      <c r="S920" s="307">
        <f t="shared" ca="1" si="427"/>
        <v>5.0810000000000022</v>
      </c>
      <c r="T920" s="304">
        <f t="shared" ca="1" si="407"/>
        <v>49.844610000000024</v>
      </c>
      <c r="U920" s="311">
        <f t="shared" ca="1" si="408"/>
        <v>0</v>
      </c>
      <c r="V920" s="306">
        <f t="shared" ca="1" si="409"/>
        <v>1.2262918015113762</v>
      </c>
      <c r="W920" s="304">
        <f t="shared" ca="1" si="410"/>
        <v>43.89056305286794</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1.1453257225781659</v>
      </c>
      <c r="AH920" s="304">
        <f t="shared" ca="1" si="434"/>
        <v>-8.6381465605675611</v>
      </c>
    </row>
    <row r="921" spans="1:34" x14ac:dyDescent="0.2">
      <c r="A921" s="347">
        <f t="shared" ca="1" si="412"/>
        <v>1E-4</v>
      </c>
      <c r="B921" s="304">
        <f t="shared" ca="1" si="413"/>
        <v>30.552200000000045</v>
      </c>
      <c r="D921" s="306">
        <f t="shared" ca="1" si="414"/>
        <v>-0.63482592578498975</v>
      </c>
      <c r="E921" s="307">
        <f t="shared" ca="1" si="415"/>
        <v>-1.1951843108191174</v>
      </c>
      <c r="F921" s="304">
        <f t="shared" ca="1" si="416"/>
        <v>1.3533179570510907</v>
      </c>
      <c r="G921" s="306">
        <f t="shared" ca="1" si="417"/>
        <v>7.9344379311147062</v>
      </c>
      <c r="H921" s="307">
        <f t="shared" ca="1" si="418"/>
        <v>-107.67415186062055</v>
      </c>
      <c r="I921" s="304">
        <f t="shared" ca="1" si="419"/>
        <v>107.9660978464383</v>
      </c>
      <c r="J921" s="306">
        <f t="shared" ca="1" si="420"/>
        <v>677.21007955475034</v>
      </c>
      <c r="K921" s="307">
        <f t="shared" ca="1" si="421"/>
        <v>-10.550528612504506</v>
      </c>
      <c r="L921" s="304">
        <f t="shared" ca="1" si="406"/>
        <v>677.29226003591282</v>
      </c>
      <c r="M921" s="306">
        <f t="shared" ca="1" si="422"/>
        <v>-1.4972399276482011</v>
      </c>
      <c r="N921" s="304">
        <f t="shared" ca="1" si="423"/>
        <v>-85.785528772714656</v>
      </c>
      <c r="P921" s="310">
        <f t="shared" ca="1" si="424"/>
        <v>23</v>
      </c>
      <c r="Q921" s="304">
        <f t="shared" ca="1" si="425"/>
        <v>0</v>
      </c>
      <c r="R921" s="306">
        <f t="shared" ca="1" si="426"/>
        <v>0</v>
      </c>
      <c r="S921" s="307">
        <f t="shared" ca="1" si="427"/>
        <v>5.0810000000000022</v>
      </c>
      <c r="T921" s="304">
        <f t="shared" ca="1" si="407"/>
        <v>49.844610000000024</v>
      </c>
      <c r="U921" s="311">
        <f t="shared" ca="1" si="408"/>
        <v>0</v>
      </c>
      <c r="V921" s="306">
        <f t="shared" ca="1" si="409"/>
        <v>1.226293121911018</v>
      </c>
      <c r="W921" s="304">
        <f t="shared" ca="1" si="410"/>
        <v>43.890703429687619</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1.1452985758473968</v>
      </c>
      <c r="AH921" s="304">
        <f t="shared" ca="1" si="434"/>
        <v>-8.6381741887163788</v>
      </c>
    </row>
    <row r="922" spans="1:34" x14ac:dyDescent="0.2">
      <c r="A922" s="347">
        <f t="shared" ca="1" si="412"/>
        <v>1E-4</v>
      </c>
      <c r="B922" s="304">
        <f t="shared" ca="1" si="413"/>
        <v>30.552300000000045</v>
      </c>
      <c r="D922" s="306">
        <f t="shared" ca="1" si="414"/>
        <v>-0.63482220360529995</v>
      </c>
      <c r="E922" s="307">
        <f t="shared" ca="1" si="415"/>
        <v>-1.1951563338289564</v>
      </c>
      <c r="F922" s="304">
        <f t="shared" ca="1" si="416"/>
        <v>1.3532915031440051</v>
      </c>
      <c r="G922" s="306">
        <f t="shared" ca="1" si="417"/>
        <v>7.9343744488943457</v>
      </c>
      <c r="H922" s="307">
        <f t="shared" ca="1" si="418"/>
        <v>-107.67427137625394</v>
      </c>
      <c r="I922" s="304">
        <f t="shared" ca="1" si="419"/>
        <v>107.96621237360532</v>
      </c>
      <c r="J922" s="306">
        <f t="shared" ca="1" si="420"/>
        <v>677.21007955475034</v>
      </c>
      <c r="K922" s="307">
        <f t="shared" ca="1" si="421"/>
        <v>-10.56129603366635</v>
      </c>
      <c r="L922" s="304">
        <f t="shared" ca="1" si="406"/>
        <v>677.29242785111808</v>
      </c>
      <c r="M922" s="306">
        <f t="shared" ca="1" si="422"/>
        <v>-1.4972405953920613</v>
      </c>
      <c r="N922" s="304">
        <f t="shared" ca="1" si="423"/>
        <v>-85.785567031619649</v>
      </c>
      <c r="P922" s="310">
        <f t="shared" ca="1" si="424"/>
        <v>23</v>
      </c>
      <c r="Q922" s="304">
        <f t="shared" ca="1" si="425"/>
        <v>0</v>
      </c>
      <c r="R922" s="306">
        <f t="shared" ca="1" si="426"/>
        <v>0</v>
      </c>
      <c r="S922" s="307">
        <f t="shared" ca="1" si="427"/>
        <v>5.0810000000000022</v>
      </c>
      <c r="T922" s="304">
        <f t="shared" ca="1" si="407"/>
        <v>49.844610000000024</v>
      </c>
      <c r="U922" s="311">
        <f t="shared" ca="1" si="408"/>
        <v>0</v>
      </c>
      <c r="V922" s="306">
        <f t="shared" ca="1" si="409"/>
        <v>1.2262944423135478</v>
      </c>
      <c r="W922" s="304">
        <f t="shared" ca="1" si="410"/>
        <v>43.89084380470284</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1.1452714294625306</v>
      </c>
      <c r="AH922" s="304">
        <f t="shared" ca="1" si="434"/>
        <v>-8.6382018165100565</v>
      </c>
    </row>
    <row r="923" spans="1:34" x14ac:dyDescent="0.2">
      <c r="A923" s="347">
        <f t="shared" ca="1" si="412"/>
        <v>1E-4</v>
      </c>
      <c r="B923" s="304">
        <f t="shared" ca="1" si="413"/>
        <v>30.552400000000045</v>
      </c>
      <c r="D923" s="306">
        <f t="shared" ca="1" si="414"/>
        <v>-0.63481848142065933</v>
      </c>
      <c r="E923" s="307">
        <f t="shared" ca="1" si="415"/>
        <v>-1.1951283571983939</v>
      </c>
      <c r="F923" s="304">
        <f t="shared" ca="1" si="416"/>
        <v>1.3532650496236736</v>
      </c>
      <c r="G923" s="306">
        <f t="shared" ca="1" si="417"/>
        <v>7.934310967046204</v>
      </c>
      <c r="H923" s="307">
        <f t="shared" ca="1" si="418"/>
        <v>-107.67439088908966</v>
      </c>
      <c r="I923" s="304">
        <f t="shared" ca="1" si="419"/>
        <v>107.96632689805773</v>
      </c>
      <c r="J923" s="306">
        <f t="shared" ca="1" si="420"/>
        <v>677.21007955475034</v>
      </c>
      <c r="K923" s="307">
        <f t="shared" ca="1" si="421"/>
        <v>-10.572063466779618</v>
      </c>
      <c r="L923" s="304">
        <f t="shared" ca="1" si="406"/>
        <v>677.29259583764599</v>
      </c>
      <c r="M923" s="306">
        <f t="shared" ca="1" si="422"/>
        <v>-1.4972412631291623</v>
      </c>
      <c r="N923" s="304">
        <f t="shared" ca="1" si="423"/>
        <v>-85.785605290137354</v>
      </c>
      <c r="P923" s="310">
        <f t="shared" ca="1" si="424"/>
        <v>23</v>
      </c>
      <c r="Q923" s="304">
        <f t="shared" ca="1" si="425"/>
        <v>0</v>
      </c>
      <c r="R923" s="306">
        <f t="shared" ca="1" si="426"/>
        <v>0</v>
      </c>
      <c r="S923" s="307">
        <f t="shared" ca="1" si="427"/>
        <v>5.0810000000000022</v>
      </c>
      <c r="T923" s="304">
        <f t="shared" ca="1" si="407"/>
        <v>49.844610000000024</v>
      </c>
      <c r="U923" s="311">
        <f t="shared" ca="1" si="408"/>
        <v>0</v>
      </c>
      <c r="V923" s="306">
        <f t="shared" ca="1" si="409"/>
        <v>1.2262957627189659</v>
      </c>
      <c r="W923" s="304">
        <f t="shared" ca="1" si="410"/>
        <v>43.89098417791363</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1.145244283423569</v>
      </c>
      <c r="AH923" s="304">
        <f t="shared" ca="1" si="434"/>
        <v>-8.638229443948596</v>
      </c>
    </row>
    <row r="924" spans="1:34" x14ac:dyDescent="0.2">
      <c r="A924" s="347">
        <f t="shared" ca="1" si="412"/>
        <v>1E-4</v>
      </c>
      <c r="B924" s="304">
        <f t="shared" ca="1" si="413"/>
        <v>30.552500000000045</v>
      </c>
      <c r="D924" s="306">
        <f t="shared" ca="1" si="414"/>
        <v>-0.63481475923107133</v>
      </c>
      <c r="E924" s="307">
        <f t="shared" ca="1" si="415"/>
        <v>-1.195100380927423</v>
      </c>
      <c r="F924" s="304">
        <f t="shared" ca="1" si="416"/>
        <v>1.3532385964900921</v>
      </c>
      <c r="G924" s="306">
        <f t="shared" ca="1" si="417"/>
        <v>7.9342474855702809</v>
      </c>
      <c r="H924" s="307">
        <f t="shared" ca="1" si="418"/>
        <v>-107.67451039912775</v>
      </c>
      <c r="I924" s="304">
        <f t="shared" ca="1" si="419"/>
        <v>107.96644141979557</v>
      </c>
      <c r="J924" s="306">
        <f t="shared" ca="1" si="420"/>
        <v>677.21007955475034</v>
      </c>
      <c r="K924" s="307">
        <f t="shared" ca="1" si="421"/>
        <v>-10.582830911844029</v>
      </c>
      <c r="L924" s="304">
        <f t="shared" ca="1" si="406"/>
        <v>677.29276399549701</v>
      </c>
      <c r="M924" s="306">
        <f t="shared" ca="1" si="422"/>
        <v>-1.4972419308595042</v>
      </c>
      <c r="N924" s="304">
        <f t="shared" ca="1" si="423"/>
        <v>-85.785643548267799</v>
      </c>
      <c r="P924" s="310">
        <f t="shared" ca="1" si="424"/>
        <v>23</v>
      </c>
      <c r="Q924" s="304">
        <f t="shared" ca="1" si="425"/>
        <v>0</v>
      </c>
      <c r="R924" s="306">
        <f t="shared" ca="1" si="426"/>
        <v>0</v>
      </c>
      <c r="S924" s="307">
        <f t="shared" ca="1" si="427"/>
        <v>5.0810000000000022</v>
      </c>
      <c r="T924" s="304">
        <f t="shared" ca="1" si="407"/>
        <v>49.844610000000024</v>
      </c>
      <c r="U924" s="311">
        <f t="shared" ca="1" si="408"/>
        <v>0</v>
      </c>
      <c r="V924" s="306">
        <f t="shared" ca="1" si="409"/>
        <v>1.2262970831272717</v>
      </c>
      <c r="W924" s="304">
        <f t="shared" ca="1" si="410"/>
        <v>43.89112454931999</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1.1452171377305032</v>
      </c>
      <c r="AH924" s="304">
        <f t="shared" ca="1" si="434"/>
        <v>-8.6382570710320046</v>
      </c>
    </row>
    <row r="925" spans="1:34" x14ac:dyDescent="0.2">
      <c r="A925" s="347">
        <f t="shared" ca="1" si="412"/>
        <v>1E-4</v>
      </c>
      <c r="B925" s="304">
        <f t="shared" ca="1" si="413"/>
        <v>30.552600000000044</v>
      </c>
      <c r="D925" s="306">
        <f t="shared" ca="1" si="414"/>
        <v>-0.63481103703653541</v>
      </c>
      <c r="E925" s="307">
        <f t="shared" ca="1" si="415"/>
        <v>-1.1950724050160488</v>
      </c>
      <c r="F925" s="304">
        <f t="shared" ca="1" si="416"/>
        <v>1.3532121437432656</v>
      </c>
      <c r="G925" s="306">
        <f t="shared" ca="1" si="417"/>
        <v>7.9341840044665775</v>
      </c>
      <c r="H925" s="307">
        <f t="shared" ca="1" si="418"/>
        <v>-107.67462990636825</v>
      </c>
      <c r="I925" s="304">
        <f t="shared" ca="1" si="419"/>
        <v>107.96655593881887</v>
      </c>
      <c r="J925" s="306">
        <f t="shared" ca="1" si="420"/>
        <v>677.21007955475034</v>
      </c>
      <c r="K925" s="307">
        <f t="shared" ca="1" si="421"/>
        <v>-10.593598368859304</v>
      </c>
      <c r="L925" s="304">
        <f t="shared" ca="1" si="406"/>
        <v>677.29293232467148</v>
      </c>
      <c r="M925" s="306">
        <f t="shared" ca="1" si="422"/>
        <v>-1.4972425985830873</v>
      </c>
      <c r="N925" s="304">
        <f t="shared" ca="1" si="423"/>
        <v>-85.785681806010999</v>
      </c>
      <c r="P925" s="310">
        <f t="shared" ca="1" si="424"/>
        <v>23</v>
      </c>
      <c r="Q925" s="304">
        <f t="shared" ca="1" si="425"/>
        <v>0</v>
      </c>
      <c r="R925" s="306">
        <f t="shared" ca="1" si="426"/>
        <v>0</v>
      </c>
      <c r="S925" s="307">
        <f t="shared" ca="1" si="427"/>
        <v>5.0810000000000022</v>
      </c>
      <c r="T925" s="304">
        <f t="shared" ca="1" si="407"/>
        <v>49.844610000000024</v>
      </c>
      <c r="U925" s="311">
        <f t="shared" ca="1" si="408"/>
        <v>0</v>
      </c>
      <c r="V925" s="306">
        <f t="shared" ca="1" si="409"/>
        <v>1.2262984035384656</v>
      </c>
      <c r="W925" s="304">
        <f t="shared" ca="1" si="410"/>
        <v>43.891264918921927</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1.1451899923833366</v>
      </c>
      <c r="AH925" s="304">
        <f t="shared" ca="1" si="434"/>
        <v>-8.6382846977602785</v>
      </c>
    </row>
    <row r="926" spans="1:34" x14ac:dyDescent="0.2">
      <c r="A926" s="347">
        <f t="shared" ca="1" si="412"/>
        <v>1E-4</v>
      </c>
      <c r="B926" s="304">
        <f t="shared" ca="1" si="413"/>
        <v>30.552700000000044</v>
      </c>
      <c r="D926" s="306">
        <f t="shared" ca="1" si="414"/>
        <v>-0.63480731483705088</v>
      </c>
      <c r="E926" s="307">
        <f t="shared" ca="1" si="415"/>
        <v>-1.1950444294642644</v>
      </c>
      <c r="F926" s="304">
        <f t="shared" ca="1" si="416"/>
        <v>1.3531856913831877</v>
      </c>
      <c r="G926" s="306">
        <f t="shared" ca="1" si="417"/>
        <v>7.9341205237350936</v>
      </c>
      <c r="H926" s="307">
        <f t="shared" ca="1" si="418"/>
        <v>-107.6747494108112</v>
      </c>
      <c r="I926" s="304">
        <f t="shared" ca="1" si="419"/>
        <v>107.96667045512768</v>
      </c>
      <c r="J926" s="306">
        <f t="shared" ca="1" si="420"/>
        <v>677.21007955475034</v>
      </c>
      <c r="K926" s="307">
        <f t="shared" ca="1" si="421"/>
        <v>-10.604365837825164</v>
      </c>
      <c r="L926" s="304">
        <f t="shared" ca="1" si="406"/>
        <v>677.29310082516986</v>
      </c>
      <c r="M926" s="306">
        <f t="shared" ca="1" si="422"/>
        <v>-1.4972432662999113</v>
      </c>
      <c r="N926" s="304">
        <f t="shared" ca="1" si="423"/>
        <v>-85.785720063366924</v>
      </c>
      <c r="P926" s="310">
        <f t="shared" ca="1" si="424"/>
        <v>23</v>
      </c>
      <c r="Q926" s="304">
        <f t="shared" ca="1" si="425"/>
        <v>0</v>
      </c>
      <c r="R926" s="306">
        <f t="shared" ca="1" si="426"/>
        <v>0</v>
      </c>
      <c r="S926" s="307">
        <f t="shared" ca="1" si="427"/>
        <v>5.0810000000000022</v>
      </c>
      <c r="T926" s="304">
        <f t="shared" ca="1" si="407"/>
        <v>49.844610000000024</v>
      </c>
      <c r="U926" s="311">
        <f t="shared" ca="1" si="408"/>
        <v>0</v>
      </c>
      <c r="V926" s="306">
        <f t="shared" ca="1" si="409"/>
        <v>1.2262997239525479</v>
      </c>
      <c r="W926" s="304">
        <f t="shared" ca="1" si="410"/>
        <v>43.89140528671949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1.1451628473820694</v>
      </c>
      <c r="AH926" s="304">
        <f t="shared" ca="1" si="434"/>
        <v>-8.6383123241334197</v>
      </c>
    </row>
    <row r="927" spans="1:34" x14ac:dyDescent="0.2">
      <c r="A927" s="347">
        <f t="shared" ca="1" si="412"/>
        <v>1E-4</v>
      </c>
      <c r="B927" s="304">
        <f t="shared" ca="1" si="413"/>
        <v>30.552800000000044</v>
      </c>
      <c r="D927" s="306">
        <f t="shared" ca="1" si="414"/>
        <v>-0.63480359263262187</v>
      </c>
      <c r="E927" s="307">
        <f t="shared" ca="1" si="415"/>
        <v>-1.1950164542720625</v>
      </c>
      <c r="F927" s="304">
        <f t="shared" ca="1" si="416"/>
        <v>1.3531592394098546</v>
      </c>
      <c r="G927" s="306">
        <f t="shared" ca="1" si="417"/>
        <v>7.9340570433758302</v>
      </c>
      <c r="H927" s="307">
        <f t="shared" ca="1" si="418"/>
        <v>-107.67486891245663</v>
      </c>
      <c r="I927" s="304">
        <f t="shared" ca="1" si="419"/>
        <v>107.96678496872202</v>
      </c>
      <c r="J927" s="306">
        <f t="shared" ca="1" si="420"/>
        <v>677.21007955475034</v>
      </c>
      <c r="K927" s="307">
        <f t="shared" ca="1" si="421"/>
        <v>-10.615133318741327</v>
      </c>
      <c r="L927" s="304">
        <f t="shared" ca="1" si="406"/>
        <v>677.29326949699271</v>
      </c>
      <c r="M927" s="306">
        <f t="shared" ca="1" si="422"/>
        <v>-1.4972439340099768</v>
      </c>
      <c r="N927" s="304">
        <f t="shared" ca="1" si="423"/>
        <v>-85.785758320335603</v>
      </c>
      <c r="P927" s="310">
        <f t="shared" ca="1" si="424"/>
        <v>23</v>
      </c>
      <c r="Q927" s="304">
        <f t="shared" ca="1" si="425"/>
        <v>0</v>
      </c>
      <c r="R927" s="306">
        <f t="shared" ca="1" si="426"/>
        <v>0</v>
      </c>
      <c r="S927" s="307">
        <f t="shared" ca="1" si="427"/>
        <v>5.0810000000000022</v>
      </c>
      <c r="T927" s="304">
        <f t="shared" ca="1" si="407"/>
        <v>49.844610000000024</v>
      </c>
      <c r="U927" s="311">
        <f t="shared" ca="1" si="408"/>
        <v>0</v>
      </c>
      <c r="V927" s="306">
        <f t="shared" ca="1" si="409"/>
        <v>1.2263010443695177</v>
      </c>
      <c r="W927" s="304">
        <f t="shared" ca="1" si="410"/>
        <v>43.891545652712651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1.1451357027266855</v>
      </c>
      <c r="AH927" s="304">
        <f t="shared" ca="1" si="434"/>
        <v>-8.6383399501514404</v>
      </c>
    </row>
    <row r="928" spans="1:34" x14ac:dyDescent="0.2">
      <c r="A928" s="347">
        <f t="shared" ca="1" si="412"/>
        <v>1E-4</v>
      </c>
      <c r="B928" s="304">
        <f t="shared" ca="1" si="413"/>
        <v>30.552900000000044</v>
      </c>
      <c r="D928" s="306">
        <f t="shared" ca="1" si="414"/>
        <v>-0.63479987042324537</v>
      </c>
      <c r="E928" s="307">
        <f t="shared" ca="1" si="415"/>
        <v>-1.1949884794394485</v>
      </c>
      <c r="F928" s="304">
        <f t="shared" ca="1" si="416"/>
        <v>1.35313278782327</v>
      </c>
      <c r="G928" s="306">
        <f t="shared" ca="1" si="417"/>
        <v>7.9339935633887881</v>
      </c>
      <c r="H928" s="307">
        <f t="shared" ca="1" si="418"/>
        <v>-107.67498841130457</v>
      </c>
      <c r="I928" s="304">
        <f t="shared" ca="1" si="419"/>
        <v>107.96689947960193</v>
      </c>
      <c r="J928" s="306">
        <f t="shared" ca="1" si="420"/>
        <v>677.21007955475034</v>
      </c>
      <c r="K928" s="307">
        <f t="shared" ca="1" si="421"/>
        <v>-10.625900811607515</v>
      </c>
      <c r="L928" s="304">
        <f t="shared" ca="1" si="406"/>
        <v>677.29343834014026</v>
      </c>
      <c r="M928" s="306">
        <f t="shared" ca="1" si="422"/>
        <v>-1.4972446017132834</v>
      </c>
      <c r="N928" s="304">
        <f t="shared" ca="1" si="423"/>
        <v>-85.785796576917051</v>
      </c>
      <c r="P928" s="310">
        <f t="shared" ca="1" si="424"/>
        <v>23</v>
      </c>
      <c r="Q928" s="304">
        <f t="shared" ca="1" si="425"/>
        <v>0</v>
      </c>
      <c r="R928" s="306">
        <f t="shared" ca="1" si="426"/>
        <v>0</v>
      </c>
      <c r="S928" s="307">
        <f t="shared" ca="1" si="427"/>
        <v>5.0810000000000022</v>
      </c>
      <c r="T928" s="304">
        <f t="shared" ca="1" si="407"/>
        <v>49.844610000000024</v>
      </c>
      <c r="U928" s="311">
        <f t="shared" ca="1" si="408"/>
        <v>0</v>
      </c>
      <c r="V928" s="306">
        <f t="shared" ca="1" si="409"/>
        <v>1.2263023647893756</v>
      </c>
      <c r="W928" s="304">
        <f t="shared" ca="1" si="410"/>
        <v>43.891686016901446</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1.1451085584171974</v>
      </c>
      <c r="AH928" s="304">
        <f t="shared" ca="1" si="434"/>
        <v>-8.6383675758143337</v>
      </c>
    </row>
    <row r="929" spans="1:34" x14ac:dyDescent="0.2">
      <c r="A929" s="347">
        <f t="shared" ca="1" si="412"/>
        <v>1E-4</v>
      </c>
      <c r="B929" s="304">
        <f t="shared" ca="1" si="413"/>
        <v>30.553000000000043</v>
      </c>
      <c r="D929" s="306">
        <f t="shared" ca="1" si="414"/>
        <v>-0.63479614820892494</v>
      </c>
      <c r="E929" s="307">
        <f t="shared" ca="1" si="415"/>
        <v>-1.1949605049664136</v>
      </c>
      <c r="F929" s="304">
        <f t="shared" ca="1" si="416"/>
        <v>1.3531063366234279</v>
      </c>
      <c r="G929" s="306">
        <f t="shared" ca="1" si="417"/>
        <v>7.9339300837739675</v>
      </c>
      <c r="H929" s="307">
        <f t="shared" ca="1" si="418"/>
        <v>-107.67510790735507</v>
      </c>
      <c r="I929" s="304">
        <f t="shared" ca="1" si="419"/>
        <v>107.96701398776744</v>
      </c>
      <c r="J929" s="306">
        <f t="shared" ca="1" si="420"/>
        <v>677.21007955475034</v>
      </c>
      <c r="K929" s="307">
        <f t="shared" ca="1" si="421"/>
        <v>-10.636668316423448</v>
      </c>
      <c r="L929" s="304">
        <f t="shared" ca="1" si="406"/>
        <v>677.29360735461319</v>
      </c>
      <c r="M929" s="306">
        <f t="shared" ca="1" si="422"/>
        <v>-1.4972452694098317</v>
      </c>
      <c r="N929" s="304">
        <f t="shared" ca="1" si="423"/>
        <v>-85.785834833111252</v>
      </c>
      <c r="P929" s="310">
        <f t="shared" ca="1" si="424"/>
        <v>23</v>
      </c>
      <c r="Q929" s="304">
        <f t="shared" ca="1" si="425"/>
        <v>0</v>
      </c>
      <c r="R929" s="306">
        <f t="shared" ca="1" si="426"/>
        <v>0</v>
      </c>
      <c r="S929" s="307">
        <f t="shared" ca="1" si="427"/>
        <v>5.0810000000000022</v>
      </c>
      <c r="T929" s="304">
        <f t="shared" ca="1" si="407"/>
        <v>49.844610000000024</v>
      </c>
      <c r="U929" s="311">
        <f t="shared" ca="1" si="408"/>
        <v>0</v>
      </c>
      <c r="V929" s="306">
        <f t="shared" ca="1" si="409"/>
        <v>1.2263036852121216</v>
      </c>
      <c r="W929" s="304">
        <f t="shared" ca="1" si="410"/>
        <v>43.891826379285881</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1.1450814144535943</v>
      </c>
      <c r="AH929" s="304">
        <f t="shared" ca="1" si="434"/>
        <v>-8.6383952011221066</v>
      </c>
    </row>
    <row r="930" spans="1:34" x14ac:dyDescent="0.2">
      <c r="A930" s="347">
        <f t="shared" ca="1" si="412"/>
        <v>1E-4</v>
      </c>
      <c r="B930" s="304">
        <f t="shared" ca="1" si="413"/>
        <v>30.553100000000043</v>
      </c>
      <c r="D930" s="306">
        <f t="shared" ca="1" si="414"/>
        <v>-0.63479242598965824</v>
      </c>
      <c r="E930" s="307">
        <f t="shared" ca="1" si="415"/>
        <v>-1.1949325308529595</v>
      </c>
      <c r="F930" s="304">
        <f t="shared" ca="1" si="416"/>
        <v>1.3530798858103297</v>
      </c>
      <c r="G930" s="306">
        <f t="shared" ca="1" si="417"/>
        <v>7.9338666045313682</v>
      </c>
      <c r="H930" s="307">
        <f t="shared" ca="1" si="418"/>
        <v>-107.67522740060815</v>
      </c>
      <c r="I930" s="304">
        <f t="shared" ca="1" si="419"/>
        <v>107.9671284932186</v>
      </c>
      <c r="J930" s="306">
        <f t="shared" ca="1" si="420"/>
        <v>677.21007955475034</v>
      </c>
      <c r="K930" s="307">
        <f t="shared" ca="1" si="421"/>
        <v>-10.647435833188846</v>
      </c>
      <c r="L930" s="304">
        <f t="shared" ca="1" si="406"/>
        <v>677.29377654041173</v>
      </c>
      <c r="M930" s="306">
        <f t="shared" ca="1" si="422"/>
        <v>-1.4972459370996214</v>
      </c>
      <c r="N930" s="304">
        <f t="shared" ca="1" si="423"/>
        <v>-85.785873088918237</v>
      </c>
      <c r="P930" s="310">
        <f t="shared" ca="1" si="424"/>
        <v>23</v>
      </c>
      <c r="Q930" s="304">
        <f t="shared" ca="1" si="425"/>
        <v>0</v>
      </c>
      <c r="R930" s="306">
        <f t="shared" ca="1" si="426"/>
        <v>0</v>
      </c>
      <c r="S930" s="307">
        <f t="shared" ca="1" si="427"/>
        <v>5.0810000000000022</v>
      </c>
      <c r="T930" s="304">
        <f t="shared" ca="1" si="407"/>
        <v>49.844610000000024</v>
      </c>
      <c r="U930" s="311">
        <f t="shared" ca="1" si="408"/>
        <v>0</v>
      </c>
      <c r="V930" s="306">
        <f t="shared" ca="1" si="409"/>
        <v>1.2263050056377551</v>
      </c>
      <c r="W930" s="304">
        <f t="shared" ca="1" si="410"/>
        <v>43.891966739865971</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1.1450542708358764</v>
      </c>
      <c r="AH930" s="304">
        <f t="shared" ca="1" si="434"/>
        <v>-8.6384228260747609</v>
      </c>
    </row>
    <row r="931" spans="1:34" x14ac:dyDescent="0.2">
      <c r="A931" s="347">
        <f t="shared" ca="1" si="412"/>
        <v>1E-4</v>
      </c>
      <c r="B931" s="304">
        <f t="shared" ca="1" si="413"/>
        <v>30.553200000000043</v>
      </c>
      <c r="D931" s="306">
        <f t="shared" ca="1" si="414"/>
        <v>-0.63478870376544871</v>
      </c>
      <c r="E931" s="307">
        <f t="shared" ca="1" si="415"/>
        <v>-1.1949045570990773</v>
      </c>
      <c r="F931" s="304">
        <f t="shared" ca="1" si="416"/>
        <v>1.3530534353839692</v>
      </c>
      <c r="G931" s="306">
        <f t="shared" ca="1" si="417"/>
        <v>7.933803125660992</v>
      </c>
      <c r="H931" s="307">
        <f t="shared" ca="1" si="418"/>
        <v>-107.67534689106387</v>
      </c>
      <c r="I931" s="304">
        <f t="shared" ca="1" si="419"/>
        <v>107.96724299595542</v>
      </c>
      <c r="J931" s="306">
        <f t="shared" ca="1" si="420"/>
        <v>677.21007955475034</v>
      </c>
      <c r="K931" s="307">
        <f t="shared" ca="1" si="421"/>
        <v>-10.658203361903428</v>
      </c>
      <c r="L931" s="304">
        <f t="shared" ca="1" si="406"/>
        <v>677.29394589753645</v>
      </c>
      <c r="M931" s="306">
        <f t="shared" ca="1" si="422"/>
        <v>-1.4972466047826527</v>
      </c>
      <c r="N931" s="304">
        <f t="shared" ca="1" si="423"/>
        <v>-85.785911344337975</v>
      </c>
      <c r="P931" s="310">
        <f t="shared" ca="1" si="424"/>
        <v>23</v>
      </c>
      <c r="Q931" s="304">
        <f t="shared" ca="1" si="425"/>
        <v>0</v>
      </c>
      <c r="R931" s="306">
        <f t="shared" ca="1" si="426"/>
        <v>0</v>
      </c>
      <c r="S931" s="307">
        <f t="shared" ca="1" si="427"/>
        <v>5.0810000000000022</v>
      </c>
      <c r="T931" s="304">
        <f t="shared" ca="1" si="407"/>
        <v>49.844610000000024</v>
      </c>
      <c r="U931" s="311">
        <f t="shared" ca="1" si="408"/>
        <v>0</v>
      </c>
      <c r="V931" s="306">
        <f t="shared" ca="1" si="409"/>
        <v>1.226306326066277</v>
      </c>
      <c r="W931" s="304">
        <f t="shared" ca="1" si="410"/>
        <v>43.892107098641752</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1.1450271275640418</v>
      </c>
      <c r="AH931" s="304">
        <f t="shared" ca="1" si="434"/>
        <v>-8.6384504506723001</v>
      </c>
    </row>
    <row r="932" spans="1:34" x14ac:dyDescent="0.2">
      <c r="A932" s="347">
        <f t="shared" ca="1" si="412"/>
        <v>1E-4</v>
      </c>
      <c r="B932" s="304">
        <f t="shared" ca="1" si="413"/>
        <v>30.553300000000043</v>
      </c>
      <c r="D932" s="306">
        <f t="shared" ca="1" si="414"/>
        <v>-0.63478498153629603</v>
      </c>
      <c r="E932" s="307">
        <f t="shared" ca="1" si="415"/>
        <v>-1.1948765837047688</v>
      </c>
      <c r="F932" s="304">
        <f t="shared" ca="1" si="416"/>
        <v>1.3530269853443482</v>
      </c>
      <c r="G932" s="306">
        <f t="shared" ca="1" si="417"/>
        <v>7.9337396471628381</v>
      </c>
      <c r="H932" s="307">
        <f t="shared" ca="1" si="418"/>
        <v>-107.67546637872223</v>
      </c>
      <c r="I932" s="304">
        <f t="shared" ca="1" si="419"/>
        <v>107.96735749597795</v>
      </c>
      <c r="J932" s="306">
        <f t="shared" ca="1" si="420"/>
        <v>677.21007955475034</v>
      </c>
      <c r="K932" s="307">
        <f t="shared" ca="1" si="421"/>
        <v>-10.668970902566917</v>
      </c>
      <c r="L932" s="304">
        <f t="shared" ca="1" si="406"/>
        <v>677.29411542598768</v>
      </c>
      <c r="M932" s="306">
        <f t="shared" ca="1" si="422"/>
        <v>-1.4972472724589256</v>
      </c>
      <c r="N932" s="304">
        <f t="shared" ca="1" si="423"/>
        <v>-85.785949599370497</v>
      </c>
      <c r="P932" s="310">
        <f t="shared" ca="1" si="424"/>
        <v>23</v>
      </c>
      <c r="Q932" s="304">
        <f t="shared" ca="1" si="425"/>
        <v>0</v>
      </c>
      <c r="R932" s="306">
        <f t="shared" ca="1" si="426"/>
        <v>0</v>
      </c>
      <c r="S932" s="307">
        <f t="shared" ca="1" si="427"/>
        <v>5.0810000000000022</v>
      </c>
      <c r="T932" s="304">
        <f t="shared" ca="1" si="407"/>
        <v>49.844610000000024</v>
      </c>
      <c r="U932" s="311">
        <f t="shared" ca="1" si="408"/>
        <v>0</v>
      </c>
      <c r="V932" s="306">
        <f t="shared" ca="1" si="409"/>
        <v>1.2263076464976863</v>
      </c>
      <c r="W932" s="304">
        <f t="shared" ca="1" si="410"/>
        <v>43.892247455613202</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1.1449999846380816</v>
      </c>
      <c r="AH932" s="304">
        <f t="shared" ca="1" si="434"/>
        <v>-8.6384780749147279</v>
      </c>
    </row>
    <row r="933" spans="1:34" x14ac:dyDescent="0.2">
      <c r="A933" s="347">
        <f t="shared" ca="1" si="412"/>
        <v>1E-4</v>
      </c>
      <c r="B933" s="304">
        <f t="shared" ca="1" si="413"/>
        <v>30.553400000000043</v>
      </c>
      <c r="D933" s="306">
        <f t="shared" ca="1" si="414"/>
        <v>-0.63478125930220153</v>
      </c>
      <c r="E933" s="307">
        <f t="shared" ca="1" si="415"/>
        <v>-1.1948486106700305</v>
      </c>
      <c r="F933" s="304">
        <f t="shared" ca="1" si="416"/>
        <v>1.3530005356914649</v>
      </c>
      <c r="G933" s="306">
        <f t="shared" ca="1" si="417"/>
        <v>7.9336761690369082</v>
      </c>
      <c r="H933" s="307">
        <f t="shared" ca="1" si="418"/>
        <v>-107.67558586358331</v>
      </c>
      <c r="I933" s="304">
        <f t="shared" ca="1" si="419"/>
        <v>107.96747199328622</v>
      </c>
      <c r="J933" s="306">
        <f t="shared" ca="1" si="420"/>
        <v>677.21007955475034</v>
      </c>
      <c r="K933" s="307">
        <f t="shared" ca="1" si="421"/>
        <v>-10.679738455179033</v>
      </c>
      <c r="L933" s="304">
        <f t="shared" ca="1" si="406"/>
        <v>677.2942851257659</v>
      </c>
      <c r="M933" s="306">
        <f t="shared" ca="1" si="422"/>
        <v>-1.4972479401284404</v>
      </c>
      <c r="N933" s="304">
        <f t="shared" ca="1" si="423"/>
        <v>-85.785987854015801</v>
      </c>
      <c r="P933" s="310">
        <f t="shared" ca="1" si="424"/>
        <v>23</v>
      </c>
      <c r="Q933" s="304">
        <f t="shared" ca="1" si="425"/>
        <v>0</v>
      </c>
      <c r="R933" s="306">
        <f t="shared" ca="1" si="426"/>
        <v>0</v>
      </c>
      <c r="S933" s="307">
        <f t="shared" ca="1" si="427"/>
        <v>5.0810000000000022</v>
      </c>
      <c r="T933" s="304">
        <f t="shared" ca="1" si="407"/>
        <v>49.844610000000024</v>
      </c>
      <c r="U933" s="311">
        <f t="shared" ca="1" si="408"/>
        <v>0</v>
      </c>
      <c r="V933" s="306">
        <f t="shared" ca="1" si="409"/>
        <v>1.2263089669319835</v>
      </c>
      <c r="W933" s="304">
        <f t="shared" ca="1" si="410"/>
        <v>43.892387810780356</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1.1449728420580012</v>
      </c>
      <c r="AH933" s="304">
        <f t="shared" ca="1" si="434"/>
        <v>-8.6385056988020441</v>
      </c>
    </row>
    <row r="934" spans="1:34" x14ac:dyDescent="0.2">
      <c r="A934" s="347">
        <f t="shared" ca="1" si="412"/>
        <v>1E-4</v>
      </c>
      <c r="B934" s="304">
        <f t="shared" ca="1" si="413"/>
        <v>30.553500000000042</v>
      </c>
      <c r="D934" s="306">
        <f t="shared" ca="1" si="414"/>
        <v>-0.63477753706316464</v>
      </c>
      <c r="E934" s="307">
        <f t="shared" ca="1" si="415"/>
        <v>-1.1948206379948605</v>
      </c>
      <c r="F934" s="304">
        <f t="shared" ca="1" si="416"/>
        <v>1.3529740864253177</v>
      </c>
      <c r="G934" s="306">
        <f t="shared" ca="1" si="417"/>
        <v>7.9336126912832015</v>
      </c>
      <c r="H934" s="307">
        <f t="shared" ca="1" si="418"/>
        <v>-107.6757053456471</v>
      </c>
      <c r="I934" s="304">
        <f t="shared" ca="1" si="419"/>
        <v>107.96758648788027</v>
      </c>
      <c r="J934" s="306">
        <f t="shared" ca="1" si="420"/>
        <v>677.21007955475034</v>
      </c>
      <c r="K934" s="307">
        <f t="shared" ca="1" si="421"/>
        <v>-10.690506019739495</v>
      </c>
      <c r="L934" s="304">
        <f t="shared" ca="1" si="406"/>
        <v>677.29445499687165</v>
      </c>
      <c r="M934" s="306">
        <f t="shared" ca="1" si="422"/>
        <v>-1.4972486077911971</v>
      </c>
      <c r="N934" s="304">
        <f t="shared" ca="1" si="423"/>
        <v>-85.786026108273902</v>
      </c>
      <c r="P934" s="310">
        <f t="shared" ca="1" si="424"/>
        <v>23</v>
      </c>
      <c r="Q934" s="304">
        <f t="shared" ca="1" si="425"/>
        <v>0</v>
      </c>
      <c r="R934" s="306">
        <f t="shared" ca="1" si="426"/>
        <v>0</v>
      </c>
      <c r="S934" s="307">
        <f t="shared" ca="1" si="427"/>
        <v>5.0810000000000022</v>
      </c>
      <c r="T934" s="304">
        <f t="shared" ca="1" si="407"/>
        <v>49.844610000000024</v>
      </c>
      <c r="U934" s="311">
        <f t="shared" ca="1" si="408"/>
        <v>0</v>
      </c>
      <c r="V934" s="306">
        <f t="shared" ca="1" si="409"/>
        <v>1.2263102873691685</v>
      </c>
      <c r="W934" s="304">
        <f t="shared" ca="1" si="410"/>
        <v>43.892528164143215</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1.1449456998237952</v>
      </c>
      <c r="AH934" s="304">
        <f t="shared" ca="1" si="434"/>
        <v>-8.6385333223342524</v>
      </c>
    </row>
    <row r="935" spans="1:34" x14ac:dyDescent="0.2">
      <c r="A935" s="347">
        <f t="shared" ca="1" si="412"/>
        <v>1E-4</v>
      </c>
      <c r="B935" s="304">
        <f t="shared" ca="1" si="413"/>
        <v>30.553600000000042</v>
      </c>
      <c r="D935" s="306">
        <f t="shared" ca="1" si="414"/>
        <v>-0.63477381481918693</v>
      </c>
      <c r="E935" s="307">
        <f t="shared" ca="1" si="415"/>
        <v>-1.1947926656792571</v>
      </c>
      <c r="F935" s="304">
        <f t="shared" ca="1" si="416"/>
        <v>1.3529476375459062</v>
      </c>
      <c r="G935" s="306">
        <f t="shared" ca="1" si="417"/>
        <v>7.9335492139017196</v>
      </c>
      <c r="H935" s="307">
        <f t="shared" ca="1" si="418"/>
        <v>-107.67582482491368</v>
      </c>
      <c r="I935" s="304">
        <f t="shared" ca="1" si="419"/>
        <v>107.96770097976014</v>
      </c>
      <c r="J935" s="306">
        <f t="shared" ca="1" si="420"/>
        <v>677.21007955475034</v>
      </c>
      <c r="K935" s="307">
        <f t="shared" ca="1" si="421"/>
        <v>-10.701273596248022</v>
      </c>
      <c r="L935" s="304">
        <f t="shared" ca="1" si="406"/>
        <v>677.29462503930517</v>
      </c>
      <c r="M935" s="306">
        <f t="shared" ca="1" si="422"/>
        <v>-1.4972492754471955</v>
      </c>
      <c r="N935" s="304">
        <f t="shared" ca="1" si="423"/>
        <v>-85.786064362144785</v>
      </c>
      <c r="P935" s="310">
        <f t="shared" ca="1" si="424"/>
        <v>23</v>
      </c>
      <c r="Q935" s="304">
        <f t="shared" ca="1" si="425"/>
        <v>0</v>
      </c>
      <c r="R935" s="306">
        <f t="shared" ca="1" si="426"/>
        <v>0</v>
      </c>
      <c r="S935" s="307">
        <f t="shared" ca="1" si="427"/>
        <v>5.0810000000000022</v>
      </c>
      <c r="T935" s="304">
        <f t="shared" ca="1" si="407"/>
        <v>49.844610000000024</v>
      </c>
      <c r="U935" s="311">
        <f t="shared" ca="1" si="408"/>
        <v>0</v>
      </c>
      <c r="V935" s="306">
        <f t="shared" ca="1" si="409"/>
        <v>1.2263116078092415</v>
      </c>
      <c r="W935" s="304">
        <f t="shared" ca="1" si="410"/>
        <v>43.892668515701814</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1.1449185579354637</v>
      </c>
      <c r="AH935" s="304">
        <f t="shared" ca="1" si="434"/>
        <v>-8.6385609455113546</v>
      </c>
    </row>
    <row r="936" spans="1:34" x14ac:dyDescent="0.2">
      <c r="A936" s="347">
        <f t="shared" ca="1" si="412"/>
        <v>1E-4</v>
      </c>
      <c r="B936" s="304">
        <f t="shared" ca="1" si="413"/>
        <v>30.553700000000042</v>
      </c>
      <c r="D936" s="306">
        <f t="shared" ca="1" si="414"/>
        <v>-0.63477009257027017</v>
      </c>
      <c r="E936" s="307">
        <f t="shared" ca="1" si="415"/>
        <v>-1.1947646937232115</v>
      </c>
      <c r="F936" s="304">
        <f t="shared" ca="1" si="416"/>
        <v>1.3529211890532238</v>
      </c>
      <c r="G936" s="306">
        <f t="shared" ca="1" si="417"/>
        <v>7.9334857368924627</v>
      </c>
      <c r="H936" s="307">
        <f t="shared" ca="1" si="418"/>
        <v>-107.67594430138305</v>
      </c>
      <c r="I936" s="304">
        <f t="shared" ca="1" si="419"/>
        <v>107.96781546892583</v>
      </c>
      <c r="J936" s="306">
        <f t="shared" ca="1" si="420"/>
        <v>677.21007955475034</v>
      </c>
      <c r="K936" s="307">
        <f t="shared" ca="1" si="421"/>
        <v>-10.712041184704336</v>
      </c>
      <c r="L936" s="304">
        <f t="shared" ca="1" si="406"/>
        <v>677.29479525306715</v>
      </c>
      <c r="M936" s="306">
        <f t="shared" ca="1" si="422"/>
        <v>-1.4972499430964363</v>
      </c>
      <c r="N936" s="304">
        <f t="shared" ca="1" si="423"/>
        <v>-85.786102615628465</v>
      </c>
      <c r="P936" s="310">
        <f t="shared" ca="1" si="424"/>
        <v>23</v>
      </c>
      <c r="Q936" s="304">
        <f t="shared" ca="1" si="425"/>
        <v>0</v>
      </c>
      <c r="R936" s="306">
        <f t="shared" ca="1" si="426"/>
        <v>0</v>
      </c>
      <c r="S936" s="307">
        <f t="shared" ca="1" si="427"/>
        <v>5.0810000000000022</v>
      </c>
      <c r="T936" s="304">
        <f t="shared" ca="1" si="407"/>
        <v>49.844610000000024</v>
      </c>
      <c r="U936" s="311">
        <f t="shared" ca="1" si="408"/>
        <v>0</v>
      </c>
      <c r="V936" s="306">
        <f t="shared" ca="1" si="409"/>
        <v>1.2263129282522016</v>
      </c>
      <c r="W936" s="304">
        <f t="shared" ca="1" si="410"/>
        <v>43.892808865456139</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1.1448914163929942</v>
      </c>
      <c r="AH936" s="304">
        <f t="shared" ca="1" si="434"/>
        <v>-8.6385885683333594</v>
      </c>
    </row>
    <row r="937" spans="1:34" x14ac:dyDescent="0.2">
      <c r="A937" s="347">
        <f t="shared" ca="1" si="412"/>
        <v>1E-4</v>
      </c>
      <c r="B937" s="304">
        <f t="shared" ca="1" si="413"/>
        <v>30.553800000000042</v>
      </c>
      <c r="D937" s="306">
        <f t="shared" ca="1" si="414"/>
        <v>-0.63476637031641137</v>
      </c>
      <c r="E937" s="307">
        <f t="shared" ca="1" si="415"/>
        <v>-1.1947367221267289</v>
      </c>
      <c r="F937" s="304">
        <f t="shared" ca="1" si="416"/>
        <v>1.3528947409472742</v>
      </c>
      <c r="G937" s="306">
        <f t="shared" ca="1" si="417"/>
        <v>7.9334222602554307</v>
      </c>
      <c r="H937" s="307">
        <f t="shared" ca="1" si="418"/>
        <v>-107.67606377505527</v>
      </c>
      <c r="I937" s="304">
        <f t="shared" ca="1" si="419"/>
        <v>107.96792995537741</v>
      </c>
      <c r="J937" s="306">
        <f t="shared" ca="1" si="420"/>
        <v>677.21007955475034</v>
      </c>
      <c r="K937" s="307">
        <f t="shared" ca="1" si="421"/>
        <v>-10.722808785108159</v>
      </c>
      <c r="L937" s="304">
        <f t="shared" ca="1" si="406"/>
        <v>677.29496563815769</v>
      </c>
      <c r="M937" s="306">
        <f t="shared" ca="1" si="422"/>
        <v>-1.4972506107389192</v>
      </c>
      <c r="N937" s="304">
        <f t="shared" ca="1" si="423"/>
        <v>-85.786140868724956</v>
      </c>
      <c r="P937" s="310">
        <f t="shared" ca="1" si="424"/>
        <v>23</v>
      </c>
      <c r="Q937" s="304">
        <f t="shared" ca="1" si="425"/>
        <v>0</v>
      </c>
      <c r="R937" s="306">
        <f t="shared" ca="1" si="426"/>
        <v>0</v>
      </c>
      <c r="S937" s="307">
        <f t="shared" ca="1" si="427"/>
        <v>5.0810000000000022</v>
      </c>
      <c r="T937" s="304">
        <f t="shared" ca="1" si="407"/>
        <v>49.844610000000024</v>
      </c>
      <c r="U937" s="311">
        <f t="shared" ca="1" si="408"/>
        <v>0</v>
      </c>
      <c r="V937" s="306">
        <f t="shared" ca="1" si="409"/>
        <v>1.2263142486980501</v>
      </c>
      <c r="W937" s="304">
        <f t="shared" ca="1" si="410"/>
        <v>43.892949213406226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1.1448642751963991</v>
      </c>
      <c r="AH937" s="304">
        <f t="shared" ca="1" si="434"/>
        <v>-8.6386161908002599</v>
      </c>
    </row>
    <row r="938" spans="1:34" x14ac:dyDescent="0.2">
      <c r="A938" s="347">
        <f t="shared" ca="1" si="412"/>
        <v>1E-4</v>
      </c>
      <c r="B938" s="304">
        <f t="shared" ca="1" si="413"/>
        <v>30.553900000000041</v>
      </c>
      <c r="D938" s="306">
        <f t="shared" ca="1" si="414"/>
        <v>-0.63476264805761462</v>
      </c>
      <c r="E938" s="307">
        <f t="shared" ca="1" si="415"/>
        <v>-1.1947087508897987</v>
      </c>
      <c r="F938" s="304">
        <f t="shared" ca="1" si="416"/>
        <v>1.3528682932280502</v>
      </c>
      <c r="G938" s="306">
        <f t="shared" ca="1" si="417"/>
        <v>7.9333587839906246</v>
      </c>
      <c r="H938" s="307">
        <f t="shared" ca="1" si="418"/>
        <v>-107.67618324593036</v>
      </c>
      <c r="I938" s="304">
        <f t="shared" ca="1" si="419"/>
        <v>107.96804443911492</v>
      </c>
      <c r="J938" s="306">
        <f t="shared" ca="1" si="420"/>
        <v>677.21007955475034</v>
      </c>
      <c r="K938" s="307">
        <f t="shared" ca="1" si="421"/>
        <v>-10.733576397459208</v>
      </c>
      <c r="L938" s="304">
        <f t="shared" ca="1" si="406"/>
        <v>677.29513619457759</v>
      </c>
      <c r="M938" s="306">
        <f t="shared" ca="1" si="422"/>
        <v>-1.4972512783746443</v>
      </c>
      <c r="N938" s="304">
        <f t="shared" ca="1" si="423"/>
        <v>-85.786179121434259</v>
      </c>
      <c r="P938" s="310">
        <f t="shared" ca="1" si="424"/>
        <v>23</v>
      </c>
      <c r="Q938" s="304">
        <f t="shared" ca="1" si="425"/>
        <v>0</v>
      </c>
      <c r="R938" s="306">
        <f t="shared" ca="1" si="426"/>
        <v>0</v>
      </c>
      <c r="S938" s="307">
        <f t="shared" ca="1" si="427"/>
        <v>5.0810000000000022</v>
      </c>
      <c r="T938" s="304">
        <f t="shared" ca="1" si="407"/>
        <v>49.844610000000024</v>
      </c>
      <c r="U938" s="311">
        <f t="shared" ca="1" si="408"/>
        <v>0</v>
      </c>
      <c r="V938" s="306">
        <f t="shared" ca="1" si="409"/>
        <v>1.226315569146786</v>
      </c>
      <c r="W938" s="304">
        <f t="shared" ca="1" si="410"/>
        <v>43.893089559552095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1.1448371343456643</v>
      </c>
      <c r="AH938" s="304">
        <f t="shared" ca="1" si="434"/>
        <v>-8.6386438129120666</v>
      </c>
    </row>
    <row r="939" spans="1:34" x14ac:dyDescent="0.2">
      <c r="A939" s="347">
        <f t="shared" ca="1" si="412"/>
        <v>1E-4</v>
      </c>
      <c r="B939" s="304">
        <f t="shared" ca="1" si="413"/>
        <v>30.554000000000041</v>
      </c>
      <c r="D939" s="306">
        <f t="shared" ca="1" si="414"/>
        <v>-0.63475892579387938</v>
      </c>
      <c r="E939" s="307">
        <f t="shared" ca="1" si="415"/>
        <v>-1.1946807800124208</v>
      </c>
      <c r="F939" s="304">
        <f t="shared" ca="1" si="416"/>
        <v>1.3528418458955525</v>
      </c>
      <c r="G939" s="306">
        <f t="shared" ca="1" si="417"/>
        <v>7.9332953080980451</v>
      </c>
      <c r="H939" s="307">
        <f t="shared" ca="1" si="418"/>
        <v>-107.67630271400836</v>
      </c>
      <c r="I939" s="304">
        <f t="shared" ca="1" si="419"/>
        <v>107.96815892013838</v>
      </c>
      <c r="J939" s="306">
        <f t="shared" ca="1" si="420"/>
        <v>677.21007955475034</v>
      </c>
      <c r="K939" s="307">
        <f t="shared" ca="1" si="421"/>
        <v>-10.744344021757206</v>
      </c>
      <c r="L939" s="304">
        <f t="shared" ca="1" si="406"/>
        <v>677.29530692232697</v>
      </c>
      <c r="M939" s="306">
        <f t="shared" ca="1" si="422"/>
        <v>-1.4972519460036118</v>
      </c>
      <c r="N939" s="304">
        <f t="shared" ca="1" si="423"/>
        <v>-85.786217373756386</v>
      </c>
      <c r="P939" s="310">
        <f t="shared" ca="1" si="424"/>
        <v>23</v>
      </c>
      <c r="Q939" s="304">
        <f t="shared" ca="1" si="425"/>
        <v>0</v>
      </c>
      <c r="R939" s="306">
        <f t="shared" ca="1" si="426"/>
        <v>0</v>
      </c>
      <c r="S939" s="307">
        <f t="shared" ca="1" si="427"/>
        <v>5.0810000000000022</v>
      </c>
      <c r="T939" s="304">
        <f t="shared" ca="1" si="407"/>
        <v>49.844610000000024</v>
      </c>
      <c r="U939" s="311">
        <f t="shared" ca="1" si="408"/>
        <v>0</v>
      </c>
      <c r="V939" s="306">
        <f t="shared" ca="1" si="409"/>
        <v>1.2263168895984096</v>
      </c>
      <c r="W939" s="304">
        <f t="shared" ca="1" si="410"/>
        <v>43.89322990389374</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1.1448099938407896</v>
      </c>
      <c r="AH939" s="304">
        <f t="shared" ca="1" si="434"/>
        <v>-8.6386714346687814</v>
      </c>
    </row>
    <row r="940" spans="1:34" x14ac:dyDescent="0.2">
      <c r="A940" s="347">
        <f t="shared" ca="1" si="412"/>
        <v>1E-4</v>
      </c>
      <c r="B940" s="304">
        <f t="shared" ca="1" si="413"/>
        <v>30.554100000000041</v>
      </c>
      <c r="D940" s="306">
        <f t="shared" ca="1" si="414"/>
        <v>-0.63475520352520665</v>
      </c>
      <c r="E940" s="307">
        <f t="shared" ca="1" si="415"/>
        <v>-1.1946528094945954</v>
      </c>
      <c r="F940" s="304">
        <f t="shared" ca="1" si="416"/>
        <v>1.3528153989497815</v>
      </c>
      <c r="G940" s="306">
        <f t="shared" ca="1" si="417"/>
        <v>7.9332318325776923</v>
      </c>
      <c r="H940" s="307">
        <f t="shared" ca="1" si="418"/>
        <v>-107.6764221792893</v>
      </c>
      <c r="I940" s="304">
        <f t="shared" ca="1" si="419"/>
        <v>107.96827339844779</v>
      </c>
      <c r="J940" s="306">
        <f t="shared" ca="1" si="420"/>
        <v>677.21007955475034</v>
      </c>
      <c r="K940" s="307">
        <f t="shared" ca="1" si="421"/>
        <v>-10.755111658001871</v>
      </c>
      <c r="L940" s="304">
        <f t="shared" ca="1" si="406"/>
        <v>677.29547782140651</v>
      </c>
      <c r="M940" s="306">
        <f t="shared" ca="1" si="422"/>
        <v>-1.4972526136258215</v>
      </c>
      <c r="N940" s="304">
        <f t="shared" ca="1" si="423"/>
        <v>-85.786255625691311</v>
      </c>
      <c r="P940" s="310">
        <f t="shared" ca="1" si="424"/>
        <v>23</v>
      </c>
      <c r="Q940" s="304">
        <f t="shared" ca="1" si="425"/>
        <v>0</v>
      </c>
      <c r="R940" s="306">
        <f t="shared" ca="1" si="426"/>
        <v>0</v>
      </c>
      <c r="S940" s="307">
        <f t="shared" ca="1" si="427"/>
        <v>5.0810000000000022</v>
      </c>
      <c r="T940" s="304">
        <f t="shared" ca="1" si="407"/>
        <v>49.844610000000024</v>
      </c>
      <c r="U940" s="311">
        <f t="shared" ca="1" si="408"/>
        <v>0</v>
      </c>
      <c r="V940" s="306">
        <f t="shared" ca="1" si="409"/>
        <v>1.2263182100529209</v>
      </c>
      <c r="W940" s="304">
        <f t="shared" ca="1" si="410"/>
        <v>43.893370246431175</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1.1447828536817752</v>
      </c>
      <c r="AH940" s="304">
        <f t="shared" ca="1" si="434"/>
        <v>-8.6386990560704042</v>
      </c>
    </row>
    <row r="941" spans="1:34" x14ac:dyDescent="0.2">
      <c r="A941" s="347">
        <f t="shared" ca="1" si="412"/>
        <v>1E-4</v>
      </c>
      <c r="B941" s="304">
        <f t="shared" ca="1" si="413"/>
        <v>30.554200000000041</v>
      </c>
      <c r="D941" s="306">
        <f t="shared" ca="1" si="414"/>
        <v>-0.63475148125159819</v>
      </c>
      <c r="E941" s="307">
        <f t="shared" ca="1" si="415"/>
        <v>-1.1946248393363206</v>
      </c>
      <c r="F941" s="304">
        <f t="shared" ca="1" si="416"/>
        <v>1.352788952390737</v>
      </c>
      <c r="G941" s="306">
        <f t="shared" ca="1" si="417"/>
        <v>7.9331683574295671</v>
      </c>
      <c r="H941" s="307">
        <f t="shared" ca="1" si="418"/>
        <v>-107.67654164177324</v>
      </c>
      <c r="I941" s="304">
        <f t="shared" ca="1" si="419"/>
        <v>107.96838787404324</v>
      </c>
      <c r="J941" s="306">
        <f t="shared" ca="1" si="420"/>
        <v>677.21007955475034</v>
      </c>
      <c r="K941" s="307">
        <f t="shared" ca="1" si="421"/>
        <v>-10.765879306192923</v>
      </c>
      <c r="L941" s="304">
        <f t="shared" ca="1" si="406"/>
        <v>677.29564889181654</v>
      </c>
      <c r="M941" s="306">
        <f t="shared" ca="1" si="422"/>
        <v>-1.497253281241274</v>
      </c>
      <c r="N941" s="304">
        <f t="shared" ca="1" si="423"/>
        <v>-85.786293877239075</v>
      </c>
      <c r="P941" s="310">
        <f t="shared" ca="1" si="424"/>
        <v>23</v>
      </c>
      <c r="Q941" s="304">
        <f t="shared" ca="1" si="425"/>
        <v>0</v>
      </c>
      <c r="R941" s="306">
        <f t="shared" ca="1" si="426"/>
        <v>0</v>
      </c>
      <c r="S941" s="307">
        <f t="shared" ca="1" si="427"/>
        <v>5.0810000000000022</v>
      </c>
      <c r="T941" s="304">
        <f t="shared" ca="1" si="407"/>
        <v>49.844610000000024</v>
      </c>
      <c r="U941" s="311">
        <f t="shared" ca="1" si="408"/>
        <v>0</v>
      </c>
      <c r="V941" s="306">
        <f t="shared" ca="1" si="409"/>
        <v>1.2263195305103196</v>
      </c>
      <c r="W941" s="304">
        <f t="shared" ca="1" si="410"/>
        <v>43.893510587164428</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1.1447557138686175</v>
      </c>
      <c r="AH941" s="304">
        <f t="shared" ca="1" si="434"/>
        <v>-8.6387266771169369</v>
      </c>
    </row>
    <row r="942" spans="1:34" x14ac:dyDescent="0.2">
      <c r="A942" s="347">
        <f t="shared" ca="1" si="412"/>
        <v>1E-4</v>
      </c>
      <c r="B942" s="304">
        <f t="shared" ca="1" si="413"/>
        <v>30.55430000000004</v>
      </c>
      <c r="D942" s="306">
        <f t="shared" ca="1" si="414"/>
        <v>-0.63474775897305169</v>
      </c>
      <c r="E942" s="307">
        <f t="shared" ca="1" si="415"/>
        <v>-1.1945968695375875</v>
      </c>
      <c r="F942" s="304">
        <f t="shared" ca="1" si="416"/>
        <v>1.3527625062184105</v>
      </c>
      <c r="G942" s="306">
        <f t="shared" ca="1" si="417"/>
        <v>7.9331048826536694</v>
      </c>
      <c r="H942" s="307">
        <f t="shared" ca="1" si="418"/>
        <v>-107.6766611014602</v>
      </c>
      <c r="I942" s="304">
        <f t="shared" ca="1" si="419"/>
        <v>107.96850234692475</v>
      </c>
      <c r="J942" s="306">
        <f t="shared" ca="1" si="420"/>
        <v>677.21007955475034</v>
      </c>
      <c r="K942" s="307">
        <f t="shared" ca="1" si="421"/>
        <v>-10.776646966330086</v>
      </c>
      <c r="L942" s="304">
        <f t="shared" ca="1" si="406"/>
        <v>677.29582013355741</v>
      </c>
      <c r="M942" s="306">
        <f t="shared" ca="1" si="422"/>
        <v>-1.497253948849969</v>
      </c>
      <c r="N942" s="304">
        <f t="shared" ca="1" si="423"/>
        <v>-85.786332128399664</v>
      </c>
      <c r="P942" s="310">
        <f t="shared" ca="1" si="424"/>
        <v>23</v>
      </c>
      <c r="Q942" s="304">
        <f t="shared" ca="1" si="425"/>
        <v>0</v>
      </c>
      <c r="R942" s="306">
        <f t="shared" ca="1" si="426"/>
        <v>0</v>
      </c>
      <c r="S942" s="307">
        <f t="shared" ca="1" si="427"/>
        <v>5.0810000000000022</v>
      </c>
      <c r="T942" s="304">
        <f t="shared" ca="1" si="407"/>
        <v>49.844610000000024</v>
      </c>
      <c r="U942" s="311">
        <f t="shared" ca="1" si="408"/>
        <v>0</v>
      </c>
      <c r="V942" s="306">
        <f t="shared" ca="1" si="409"/>
        <v>1.2263208509706058</v>
      </c>
      <c r="W942" s="304">
        <f t="shared" ca="1" si="410"/>
        <v>43.8936509260935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1.1447285744013129</v>
      </c>
      <c r="AH942" s="304">
        <f t="shared" ca="1" si="434"/>
        <v>-8.6387542978083864</v>
      </c>
    </row>
    <row r="943" spans="1:34" x14ac:dyDescent="0.2">
      <c r="A943" s="347">
        <f t="shared" ca="1" si="412"/>
        <v>1E-4</v>
      </c>
      <c r="B943" s="304">
        <f t="shared" ca="1" si="413"/>
        <v>30.55440000000004</v>
      </c>
      <c r="D943" s="306">
        <f t="shared" ca="1" si="414"/>
        <v>-0.63474403668957047</v>
      </c>
      <c r="E943" s="307">
        <f t="shared" ca="1" si="415"/>
        <v>-1.1945689000983979</v>
      </c>
      <c r="F943" s="304">
        <f t="shared" ca="1" si="416"/>
        <v>1.3527360604328056</v>
      </c>
      <c r="G943" s="306">
        <f t="shared" ca="1" si="417"/>
        <v>7.9330414082500003</v>
      </c>
      <c r="H943" s="307">
        <f t="shared" ca="1" si="418"/>
        <v>-107.6767805583502</v>
      </c>
      <c r="I943" s="304">
        <f t="shared" ca="1" si="419"/>
        <v>107.96861681709233</v>
      </c>
      <c r="J943" s="306">
        <f t="shared" ca="1" si="420"/>
        <v>677.21007955475034</v>
      </c>
      <c r="K943" s="307">
        <f t="shared" ca="1" si="421"/>
        <v>-10.787414638413075</v>
      </c>
      <c r="L943" s="304">
        <f t="shared" ca="1" si="406"/>
        <v>677.29599154662969</v>
      </c>
      <c r="M943" s="306">
        <f t="shared" ca="1" si="422"/>
        <v>-1.4972546164519067</v>
      </c>
      <c r="N943" s="304">
        <f t="shared" ca="1" si="423"/>
        <v>-85.786370379173093</v>
      </c>
      <c r="P943" s="310">
        <f t="shared" ca="1" si="424"/>
        <v>23</v>
      </c>
      <c r="Q943" s="304">
        <f t="shared" ca="1" si="425"/>
        <v>0</v>
      </c>
      <c r="R943" s="306">
        <f t="shared" ca="1" si="426"/>
        <v>0</v>
      </c>
      <c r="S943" s="307">
        <f t="shared" ca="1" si="427"/>
        <v>5.0810000000000022</v>
      </c>
      <c r="T943" s="304">
        <f t="shared" ca="1" si="407"/>
        <v>49.844610000000024</v>
      </c>
      <c r="U943" s="311">
        <f t="shared" ca="1" si="408"/>
        <v>0</v>
      </c>
      <c r="V943" s="306">
        <f t="shared" ca="1" si="409"/>
        <v>1.2263221714337798</v>
      </c>
      <c r="W943" s="304">
        <f t="shared" ca="1" si="410"/>
        <v>43.893791263218404</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1.1447014352798615</v>
      </c>
      <c r="AH943" s="304">
        <f t="shared" ca="1" si="434"/>
        <v>-8.6387819181447512</v>
      </c>
    </row>
    <row r="944" spans="1:34" x14ac:dyDescent="0.2">
      <c r="A944" s="347">
        <f t="shared" ca="1" si="412"/>
        <v>1E-4</v>
      </c>
      <c r="B944" s="304">
        <f t="shared" ca="1" si="413"/>
        <v>30.55450000000004</v>
      </c>
      <c r="D944" s="306">
        <f t="shared" ca="1" si="414"/>
        <v>-0.63474031440115408</v>
      </c>
      <c r="E944" s="307">
        <f t="shared" ca="1" si="415"/>
        <v>-1.19454093101875</v>
      </c>
      <c r="F944" s="304">
        <f t="shared" ca="1" si="416"/>
        <v>1.3527096150339206</v>
      </c>
      <c r="G944" s="306">
        <f t="shared" ca="1" si="417"/>
        <v>7.9329779342185605</v>
      </c>
      <c r="H944" s="307">
        <f t="shared" ca="1" si="418"/>
        <v>-107.6769000124433</v>
      </c>
      <c r="I944" s="304">
        <f t="shared" ca="1" si="419"/>
        <v>107.96873128454604</v>
      </c>
      <c r="J944" s="306">
        <f t="shared" ca="1" si="420"/>
        <v>677.21007955475034</v>
      </c>
      <c r="K944" s="307">
        <f t="shared" ca="1" si="421"/>
        <v>-10.798182322441615</v>
      </c>
      <c r="L944" s="304">
        <f t="shared" ca="1" si="406"/>
        <v>677.29616313103384</v>
      </c>
      <c r="M944" s="306">
        <f t="shared" ca="1" si="422"/>
        <v>-1.4972552840470872</v>
      </c>
      <c r="N944" s="304">
        <f t="shared" ca="1" si="423"/>
        <v>-85.786408629559347</v>
      </c>
      <c r="P944" s="310">
        <f t="shared" ca="1" si="424"/>
        <v>23</v>
      </c>
      <c r="Q944" s="304">
        <f t="shared" ca="1" si="425"/>
        <v>0</v>
      </c>
      <c r="R944" s="306">
        <f t="shared" ca="1" si="426"/>
        <v>0</v>
      </c>
      <c r="S944" s="307">
        <f t="shared" ca="1" si="427"/>
        <v>5.0810000000000022</v>
      </c>
      <c r="T944" s="304">
        <f t="shared" ca="1" si="407"/>
        <v>49.844610000000024</v>
      </c>
      <c r="U944" s="311">
        <f t="shared" ca="1" si="408"/>
        <v>0</v>
      </c>
      <c r="V944" s="306">
        <f t="shared" ca="1" si="409"/>
        <v>1.2263234918998409</v>
      </c>
      <c r="W944" s="304">
        <f t="shared" ca="1" si="410"/>
        <v>43.893931598539176</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1.1446742965042613</v>
      </c>
      <c r="AH944" s="304">
        <f t="shared" ca="1" si="434"/>
        <v>-8.6388095381260346</v>
      </c>
    </row>
    <row r="945" spans="1:34" x14ac:dyDescent="0.2">
      <c r="A945" s="347">
        <f t="shared" ca="1" si="412"/>
        <v>1E-4</v>
      </c>
      <c r="B945" s="304">
        <f t="shared" ca="1" si="413"/>
        <v>30.55460000000004</v>
      </c>
      <c r="D945" s="306">
        <f t="shared" ca="1" si="414"/>
        <v>-0.63473659210780431</v>
      </c>
      <c r="E945" s="307">
        <f t="shared" ca="1" si="415"/>
        <v>-1.1945129622986332</v>
      </c>
      <c r="F945" s="304">
        <f t="shared" ca="1" si="416"/>
        <v>1.3526831700217479</v>
      </c>
      <c r="G945" s="306">
        <f t="shared" ca="1" si="417"/>
        <v>7.93291446055935</v>
      </c>
      <c r="H945" s="307">
        <f t="shared" ca="1" si="418"/>
        <v>-107.67701946373953</v>
      </c>
      <c r="I945" s="304">
        <f t="shared" ca="1" si="419"/>
        <v>107.9688457492859</v>
      </c>
      <c r="J945" s="306">
        <f t="shared" ca="1" si="420"/>
        <v>677.21007955475034</v>
      </c>
      <c r="K945" s="307">
        <f t="shared" ca="1" si="421"/>
        <v>-10.808950018415425</v>
      </c>
      <c r="L945" s="304">
        <f t="shared" ca="1" si="406"/>
        <v>677.29633488677007</v>
      </c>
      <c r="M945" s="306">
        <f t="shared" ca="1" si="422"/>
        <v>-1.4972559516355106</v>
      </c>
      <c r="N945" s="304">
        <f t="shared" ca="1" si="423"/>
        <v>-85.786446879558468</v>
      </c>
      <c r="P945" s="310">
        <f t="shared" ca="1" si="424"/>
        <v>23</v>
      </c>
      <c r="Q945" s="304">
        <f t="shared" ca="1" si="425"/>
        <v>0</v>
      </c>
      <c r="R945" s="306">
        <f t="shared" ca="1" si="426"/>
        <v>0</v>
      </c>
      <c r="S945" s="307">
        <f t="shared" ca="1" si="427"/>
        <v>5.0810000000000022</v>
      </c>
      <c r="T945" s="304">
        <f t="shared" ca="1" si="407"/>
        <v>49.844610000000024</v>
      </c>
      <c r="U945" s="311">
        <f t="shared" ca="1" si="408"/>
        <v>0</v>
      </c>
      <c r="V945" s="306">
        <f t="shared" ca="1" si="409"/>
        <v>1.2263248123687898</v>
      </c>
      <c r="W945" s="304">
        <f t="shared" ca="1" si="410"/>
        <v>43.894071932055809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1.1446471580745019</v>
      </c>
      <c r="AH945" s="304">
        <f t="shared" ca="1" si="434"/>
        <v>-8.6388371577522456</v>
      </c>
    </row>
    <row r="946" spans="1:34" x14ac:dyDescent="0.2">
      <c r="A946" s="347">
        <f t="shared" ca="1" si="412"/>
        <v>1E-4</v>
      </c>
      <c r="B946" s="304">
        <f t="shared" ca="1" si="413"/>
        <v>30.554700000000039</v>
      </c>
      <c r="D946" s="306">
        <f t="shared" ca="1" si="414"/>
        <v>-0.63473286980952026</v>
      </c>
      <c r="E946" s="307">
        <f t="shared" ca="1" si="415"/>
        <v>-1.1944849939380546</v>
      </c>
      <c r="F946" s="304">
        <f t="shared" ca="1" si="416"/>
        <v>1.3526567253962936</v>
      </c>
      <c r="G946" s="306">
        <f t="shared" ca="1" si="417"/>
        <v>7.9328509872723689</v>
      </c>
      <c r="H946" s="307">
        <f t="shared" ca="1" si="418"/>
        <v>-107.67713891223892</v>
      </c>
      <c r="I946" s="304">
        <f t="shared" ca="1" si="419"/>
        <v>107.96896021131195</v>
      </c>
      <c r="J946" s="306">
        <f t="shared" ca="1" si="420"/>
        <v>677.21007955475034</v>
      </c>
      <c r="K946" s="307">
        <f t="shared" ca="1" si="421"/>
        <v>-10.819717726334224</v>
      </c>
      <c r="L946" s="304">
        <f t="shared" ca="1" si="406"/>
        <v>677.29650681383907</v>
      </c>
      <c r="M946" s="306">
        <f t="shared" ca="1" si="422"/>
        <v>-1.497256619217177</v>
      </c>
      <c r="N946" s="304">
        <f t="shared" ca="1" si="423"/>
        <v>-85.78648512917043</v>
      </c>
      <c r="P946" s="310">
        <f t="shared" ca="1" si="424"/>
        <v>23</v>
      </c>
      <c r="Q946" s="304">
        <f t="shared" ca="1" si="425"/>
        <v>0</v>
      </c>
      <c r="R946" s="306">
        <f t="shared" ca="1" si="426"/>
        <v>0</v>
      </c>
      <c r="S946" s="307">
        <f t="shared" ca="1" si="427"/>
        <v>5.0810000000000022</v>
      </c>
      <c r="T946" s="304">
        <f t="shared" ca="1" si="407"/>
        <v>49.844610000000024</v>
      </c>
      <c r="U946" s="311">
        <f t="shared" ca="1" si="408"/>
        <v>0</v>
      </c>
      <c r="V946" s="306">
        <f t="shared" ca="1" si="409"/>
        <v>1.2263261328406263</v>
      </c>
      <c r="W946" s="304">
        <f t="shared" ca="1" si="410"/>
        <v>43.894212263768324</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1.1446200199905885</v>
      </c>
      <c r="AH946" s="304">
        <f t="shared" ca="1" si="434"/>
        <v>-8.6388647770233788</v>
      </c>
    </row>
    <row r="947" spans="1:34" x14ac:dyDescent="0.2">
      <c r="A947" s="347">
        <f t="shared" ca="1" si="412"/>
        <v>1E-4</v>
      </c>
      <c r="B947" s="304">
        <f t="shared" ca="1" si="413"/>
        <v>30.554800000000039</v>
      </c>
      <c r="D947" s="306">
        <f t="shared" ca="1" si="414"/>
        <v>-0.6347291475063036</v>
      </c>
      <c r="E947" s="307">
        <f t="shared" ca="1" si="415"/>
        <v>-1.1944570259370071</v>
      </c>
      <c r="F947" s="304">
        <f t="shared" ca="1" si="416"/>
        <v>1.3526302811575523</v>
      </c>
      <c r="G947" s="306">
        <f t="shared" ca="1" si="417"/>
        <v>7.9327875143576181</v>
      </c>
      <c r="H947" s="307">
        <f t="shared" ca="1" si="418"/>
        <v>-107.67725835794151</v>
      </c>
      <c r="I947" s="304">
        <f t="shared" ca="1" si="419"/>
        <v>107.96907467062424</v>
      </c>
      <c r="J947" s="306">
        <f t="shared" ca="1" si="420"/>
        <v>677.21007955475034</v>
      </c>
      <c r="K947" s="307">
        <f t="shared" ca="1" si="421"/>
        <v>-10.830485446197732</v>
      </c>
      <c r="L947" s="304">
        <f t="shared" ca="1" si="406"/>
        <v>677.29667891224119</v>
      </c>
      <c r="M947" s="306">
        <f t="shared" ca="1" si="422"/>
        <v>-1.4972572867920866</v>
      </c>
      <c r="N947" s="304">
        <f t="shared" ca="1" si="423"/>
        <v>-85.786523378395259</v>
      </c>
      <c r="P947" s="310">
        <f t="shared" ca="1" si="424"/>
        <v>23</v>
      </c>
      <c r="Q947" s="304">
        <f t="shared" ca="1" si="425"/>
        <v>0</v>
      </c>
      <c r="R947" s="306">
        <f t="shared" ca="1" si="426"/>
        <v>0</v>
      </c>
      <c r="S947" s="307">
        <f t="shared" ca="1" si="427"/>
        <v>5.0810000000000022</v>
      </c>
      <c r="T947" s="304">
        <f t="shared" ca="1" si="407"/>
        <v>49.844610000000024</v>
      </c>
      <c r="U947" s="311">
        <f t="shared" ca="1" si="408"/>
        <v>0</v>
      </c>
      <c r="V947" s="306">
        <f t="shared" ca="1" si="409"/>
        <v>1.2263274533153499</v>
      </c>
      <c r="W947" s="304">
        <f t="shared" ca="1" si="410"/>
        <v>43.894352593676722</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1.1445928822525158</v>
      </c>
      <c r="AH947" s="304">
        <f t="shared" ca="1" si="434"/>
        <v>-8.6388923959394415</v>
      </c>
    </row>
    <row r="948" spans="1:34" x14ac:dyDescent="0.2">
      <c r="A948" s="347">
        <f t="shared" ca="1" si="412"/>
        <v>1E-4</v>
      </c>
      <c r="B948" s="304">
        <f t="shared" ca="1" si="413"/>
        <v>30.554900000000039</v>
      </c>
      <c r="D948" s="306">
        <f t="shared" ca="1" si="414"/>
        <v>-0.63472542519815389</v>
      </c>
      <c r="E948" s="307">
        <f t="shared" ca="1" si="415"/>
        <v>-1.1944290582954871</v>
      </c>
      <c r="F948" s="304">
        <f t="shared" ca="1" si="416"/>
        <v>1.3526038373055214</v>
      </c>
      <c r="G948" s="306">
        <f t="shared" ca="1" si="417"/>
        <v>7.9327240418150984</v>
      </c>
      <c r="H948" s="307">
        <f t="shared" ca="1" si="418"/>
        <v>-107.67737780084734</v>
      </c>
      <c r="I948" s="304">
        <f t="shared" ca="1" si="419"/>
        <v>107.96918912722279</v>
      </c>
      <c r="J948" s="306">
        <f t="shared" ca="1" si="420"/>
        <v>677.21007955475034</v>
      </c>
      <c r="K948" s="307">
        <f t="shared" ca="1" si="421"/>
        <v>-10.841253178005672</v>
      </c>
      <c r="L948" s="304">
        <f t="shared" ca="1" si="406"/>
        <v>677.29685118197688</v>
      </c>
      <c r="M948" s="306">
        <f t="shared" ca="1" si="422"/>
        <v>-1.4972579543602393</v>
      </c>
      <c r="N948" s="304">
        <f t="shared" ca="1" si="423"/>
        <v>-85.786561627232942</v>
      </c>
      <c r="P948" s="310">
        <f t="shared" ca="1" si="424"/>
        <v>23</v>
      </c>
      <c r="Q948" s="304">
        <f t="shared" ca="1" si="425"/>
        <v>0</v>
      </c>
      <c r="R948" s="306">
        <f t="shared" ca="1" si="426"/>
        <v>0</v>
      </c>
      <c r="S948" s="307">
        <f t="shared" ca="1" si="427"/>
        <v>5.0810000000000022</v>
      </c>
      <c r="T948" s="304">
        <f t="shared" ca="1" si="407"/>
        <v>49.844610000000024</v>
      </c>
      <c r="U948" s="311">
        <f t="shared" ca="1" si="408"/>
        <v>0</v>
      </c>
      <c r="V948" s="306">
        <f t="shared" ca="1" si="409"/>
        <v>1.2263287737929609</v>
      </c>
      <c r="W948" s="304">
        <f t="shared" ca="1" si="410"/>
        <v>43.894492921781044</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1.1445657448602837</v>
      </c>
      <c r="AH948" s="304">
        <f t="shared" ca="1" si="434"/>
        <v>-8.6389200145004335</v>
      </c>
    </row>
    <row r="949" spans="1:34" x14ac:dyDescent="0.2">
      <c r="A949" s="347">
        <f t="shared" ca="1" si="412"/>
        <v>1E-4</v>
      </c>
      <c r="B949" s="304">
        <f t="shared" ca="1" si="413"/>
        <v>30.555000000000039</v>
      </c>
      <c r="D949" s="306">
        <f t="shared" ca="1" si="414"/>
        <v>-0.63472170288507279</v>
      </c>
      <c r="E949" s="307">
        <f t="shared" ca="1" si="415"/>
        <v>-1.194401091013491</v>
      </c>
      <c r="F949" s="304">
        <f t="shared" ca="1" si="416"/>
        <v>1.3525773938401988</v>
      </c>
      <c r="G949" s="306">
        <f t="shared" ca="1" si="417"/>
        <v>7.9326605696448098</v>
      </c>
      <c r="H949" s="307">
        <f t="shared" ca="1" si="418"/>
        <v>-107.67749724095644</v>
      </c>
      <c r="I949" s="304">
        <f t="shared" ca="1" si="419"/>
        <v>107.96930358110762</v>
      </c>
      <c r="J949" s="306">
        <f t="shared" ca="1" si="420"/>
        <v>677.21007955475034</v>
      </c>
      <c r="K949" s="307">
        <f t="shared" ca="1" si="421"/>
        <v>-10.852020921757763</v>
      </c>
      <c r="L949" s="304">
        <f t="shared" ca="1" si="406"/>
        <v>677.29702362304647</v>
      </c>
      <c r="M949" s="306">
        <f t="shared" ca="1" si="422"/>
        <v>-1.4972586219216353</v>
      </c>
      <c r="N949" s="304">
        <f t="shared" ca="1" si="423"/>
        <v>-85.786599875683507</v>
      </c>
      <c r="P949" s="310">
        <f t="shared" ca="1" si="424"/>
        <v>23</v>
      </c>
      <c r="Q949" s="304">
        <f t="shared" ca="1" si="425"/>
        <v>0</v>
      </c>
      <c r="R949" s="306">
        <f t="shared" ca="1" si="426"/>
        <v>0</v>
      </c>
      <c r="S949" s="307">
        <f t="shared" ca="1" si="427"/>
        <v>5.0810000000000022</v>
      </c>
      <c r="T949" s="304">
        <f t="shared" ca="1" si="407"/>
        <v>49.844610000000024</v>
      </c>
      <c r="U949" s="311">
        <f t="shared" ca="1" si="408"/>
        <v>0</v>
      </c>
      <c r="V949" s="306">
        <f t="shared" ca="1" si="409"/>
        <v>1.2263300942734596</v>
      </c>
      <c r="W949" s="304">
        <f t="shared" ca="1" si="410"/>
        <v>43.894633248081291</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1.1445386078138871</v>
      </c>
      <c r="AH949" s="304">
        <f t="shared" ca="1" si="434"/>
        <v>-8.6389476327063619</v>
      </c>
    </row>
    <row r="950" spans="1:34" x14ac:dyDescent="0.2">
      <c r="A950" s="347">
        <f t="shared" ca="1" si="412"/>
        <v>1E-4</v>
      </c>
      <c r="B950" s="304">
        <f t="shared" ca="1" si="413"/>
        <v>30.555100000000039</v>
      </c>
      <c r="D950" s="306">
        <f t="shared" ca="1" si="414"/>
        <v>-0.63471798056706163</v>
      </c>
      <c r="E950" s="307">
        <f t="shared" ca="1" si="415"/>
        <v>-1.1943731240910189</v>
      </c>
      <c r="F950" s="304">
        <f t="shared" ca="1" si="416"/>
        <v>1.3525509507615858</v>
      </c>
      <c r="G950" s="306">
        <f t="shared" ca="1" si="417"/>
        <v>7.9325970978467533</v>
      </c>
      <c r="H950" s="307">
        <f t="shared" ca="1" si="418"/>
        <v>-107.67761667826885</v>
      </c>
      <c r="I950" s="304">
        <f t="shared" ca="1" si="419"/>
        <v>107.96941803227878</v>
      </c>
      <c r="J950" s="306">
        <f t="shared" ca="1" si="420"/>
        <v>677.21007955475034</v>
      </c>
      <c r="K950" s="307">
        <f t="shared" ca="1" si="421"/>
        <v>-10.862788677453723</v>
      </c>
      <c r="L950" s="304">
        <f t="shared" ca="1" si="406"/>
        <v>677.29719623545043</v>
      </c>
      <c r="M950" s="306">
        <f t="shared" ca="1" si="422"/>
        <v>-1.4972592894762744</v>
      </c>
      <c r="N950" s="304">
        <f t="shared" ca="1" si="423"/>
        <v>-85.786638123746911</v>
      </c>
      <c r="P950" s="310">
        <f t="shared" ca="1" si="424"/>
        <v>23</v>
      </c>
      <c r="Q950" s="304">
        <f t="shared" ca="1" si="425"/>
        <v>0</v>
      </c>
      <c r="R950" s="306">
        <f t="shared" ca="1" si="426"/>
        <v>0</v>
      </c>
      <c r="S950" s="307">
        <f t="shared" ca="1" si="427"/>
        <v>5.0810000000000022</v>
      </c>
      <c r="T950" s="304">
        <f t="shared" ca="1" si="407"/>
        <v>49.844610000000024</v>
      </c>
      <c r="U950" s="311">
        <f t="shared" ca="1" si="408"/>
        <v>0</v>
      </c>
      <c r="V950" s="306">
        <f t="shared" ca="1" si="409"/>
        <v>1.2263314147568454</v>
      </c>
      <c r="W950" s="304">
        <f t="shared" ca="1" si="410"/>
        <v>43.894773572577456</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1.1445114711133204</v>
      </c>
      <c r="AH950" s="304">
        <f t="shared" ca="1" si="434"/>
        <v>-8.6389752505572268</v>
      </c>
    </row>
    <row r="951" spans="1:34" x14ac:dyDescent="0.2">
      <c r="A951" s="347">
        <f t="shared" ca="1" si="412"/>
        <v>1E-4</v>
      </c>
      <c r="B951" s="304">
        <f t="shared" ca="1" si="413"/>
        <v>30.555200000000038</v>
      </c>
      <c r="D951" s="306">
        <f t="shared" ca="1" si="414"/>
        <v>-0.63471425824412153</v>
      </c>
      <c r="E951" s="307">
        <f t="shared" ca="1" si="415"/>
        <v>-1.194345157528069</v>
      </c>
      <c r="F951" s="304">
        <f t="shared" ca="1" si="416"/>
        <v>1.3525245080696813</v>
      </c>
      <c r="G951" s="306">
        <f t="shared" ca="1" si="417"/>
        <v>7.9325336264209287</v>
      </c>
      <c r="H951" s="307">
        <f t="shared" ca="1" si="418"/>
        <v>-107.6777361127846</v>
      </c>
      <c r="I951" s="304">
        <f t="shared" ca="1" si="419"/>
        <v>107.96953248073633</v>
      </c>
      <c r="J951" s="306">
        <f t="shared" ca="1" si="420"/>
        <v>677.21007955475034</v>
      </c>
      <c r="K951" s="307">
        <f t="shared" ca="1" si="421"/>
        <v>-10.873556445093277</v>
      </c>
      <c r="L951" s="304">
        <f t="shared" ca="1" si="406"/>
        <v>677.29736901918932</v>
      </c>
      <c r="M951" s="306">
        <f t="shared" ca="1" si="422"/>
        <v>-1.4972599570241572</v>
      </c>
      <c r="N951" s="304">
        <f t="shared" ca="1" si="423"/>
        <v>-85.786676371423226</v>
      </c>
      <c r="P951" s="310">
        <f t="shared" ca="1" si="424"/>
        <v>23</v>
      </c>
      <c r="Q951" s="304">
        <f t="shared" ca="1" si="425"/>
        <v>0</v>
      </c>
      <c r="R951" s="306">
        <f t="shared" ca="1" si="426"/>
        <v>0</v>
      </c>
      <c r="S951" s="307">
        <f t="shared" ca="1" si="427"/>
        <v>5.0810000000000022</v>
      </c>
      <c r="T951" s="304">
        <f t="shared" ca="1" si="407"/>
        <v>49.844610000000024</v>
      </c>
      <c r="U951" s="311">
        <f t="shared" ca="1" si="408"/>
        <v>0</v>
      </c>
      <c r="V951" s="306">
        <f t="shared" ca="1" si="409"/>
        <v>1.2263327352431188</v>
      </c>
      <c r="W951" s="304">
        <f t="shared" ca="1" si="410"/>
        <v>43.89491389526961</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1.1444843347585891</v>
      </c>
      <c r="AH951" s="304">
        <f t="shared" ca="1" si="434"/>
        <v>-8.6390028680530282</v>
      </c>
    </row>
    <row r="952" spans="1:34" x14ac:dyDescent="0.2">
      <c r="A952" s="347">
        <f t="shared" ca="1" si="412"/>
        <v>1E-4</v>
      </c>
      <c r="B952" s="304">
        <f t="shared" ca="1" si="413"/>
        <v>30.555300000000038</v>
      </c>
      <c r="D952" s="306">
        <f t="shared" ca="1" si="414"/>
        <v>-0.63471053591625115</v>
      </c>
      <c r="E952" s="307">
        <f t="shared" ca="1" si="415"/>
        <v>-1.1943171913246271</v>
      </c>
      <c r="F952" s="304">
        <f t="shared" ca="1" si="416"/>
        <v>1.352498065764473</v>
      </c>
      <c r="G952" s="306">
        <f t="shared" ca="1" si="417"/>
        <v>7.9324701553673371</v>
      </c>
      <c r="H952" s="307">
        <f t="shared" ca="1" si="418"/>
        <v>-107.67785554450373</v>
      </c>
      <c r="I952" s="304">
        <f t="shared" ca="1" si="419"/>
        <v>107.96964692648025</v>
      </c>
      <c r="J952" s="306">
        <f t="shared" ca="1" si="420"/>
        <v>677.21007955475034</v>
      </c>
      <c r="K952" s="307">
        <f t="shared" ca="1" si="421"/>
        <v>-10.88432422467614</v>
      </c>
      <c r="L952" s="304">
        <f t="shared" ca="1" si="406"/>
        <v>677.29754197426348</v>
      </c>
      <c r="M952" s="306">
        <f t="shared" ca="1" si="422"/>
        <v>-1.4972606245652835</v>
      </c>
      <c r="N952" s="304">
        <f t="shared" ca="1" si="423"/>
        <v>-85.786714618712409</v>
      </c>
      <c r="P952" s="310">
        <f t="shared" ca="1" si="424"/>
        <v>23</v>
      </c>
      <c r="Q952" s="304">
        <f t="shared" ca="1" si="425"/>
        <v>0</v>
      </c>
      <c r="R952" s="306">
        <f t="shared" ca="1" si="426"/>
        <v>0</v>
      </c>
      <c r="S952" s="307">
        <f t="shared" ca="1" si="427"/>
        <v>5.0810000000000022</v>
      </c>
      <c r="T952" s="304">
        <f t="shared" ca="1" si="407"/>
        <v>49.844610000000024</v>
      </c>
      <c r="U952" s="311">
        <f t="shared" ca="1" si="408"/>
        <v>0</v>
      </c>
      <c r="V952" s="306">
        <f t="shared" ca="1" si="409"/>
        <v>1.2263340557322793</v>
      </c>
      <c r="W952" s="304">
        <f t="shared" ca="1" si="410"/>
        <v>43.895054216157689</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1.1444571987496808</v>
      </c>
      <c r="AH952" s="304">
        <f t="shared" ca="1" si="434"/>
        <v>-8.6390304851937785</v>
      </c>
    </row>
    <row r="953" spans="1:34" x14ac:dyDescent="0.2">
      <c r="A953" s="347">
        <f t="shared" ca="1" si="412"/>
        <v>1E-4</v>
      </c>
      <c r="B953" s="304">
        <f t="shared" ca="1" si="413"/>
        <v>30.555400000000038</v>
      </c>
      <c r="D953" s="306">
        <f t="shared" ca="1" si="414"/>
        <v>-0.63470681358345071</v>
      </c>
      <c r="E953" s="307">
        <f t="shared" ca="1" si="415"/>
        <v>-1.1942892254807091</v>
      </c>
      <c r="F953" s="304">
        <f t="shared" ca="1" si="416"/>
        <v>1.3524716238459753</v>
      </c>
      <c r="G953" s="306">
        <f t="shared" ca="1" si="417"/>
        <v>7.9324066846859784</v>
      </c>
      <c r="H953" s="307">
        <f t="shared" ca="1" si="418"/>
        <v>-107.67797497342627</v>
      </c>
      <c r="I953" s="304">
        <f t="shared" ca="1" si="419"/>
        <v>107.96976136951061</v>
      </c>
      <c r="J953" s="306">
        <f t="shared" ca="1" si="420"/>
        <v>677.21007955475034</v>
      </c>
      <c r="K953" s="307">
        <f t="shared" ca="1" si="421"/>
        <v>-10.895092016202037</v>
      </c>
      <c r="L953" s="304">
        <f t="shared" ca="1" si="406"/>
        <v>677.29771510067326</v>
      </c>
      <c r="M953" s="306">
        <f t="shared" ca="1" si="422"/>
        <v>-1.4972612920996533</v>
      </c>
      <c r="N953" s="304">
        <f t="shared" ca="1" si="423"/>
        <v>-85.786752865614488</v>
      </c>
      <c r="P953" s="310">
        <f t="shared" ca="1" si="424"/>
        <v>23</v>
      </c>
      <c r="Q953" s="304">
        <f t="shared" ca="1" si="425"/>
        <v>0</v>
      </c>
      <c r="R953" s="306">
        <f t="shared" ca="1" si="426"/>
        <v>0</v>
      </c>
      <c r="S953" s="307">
        <f t="shared" ca="1" si="427"/>
        <v>5.0810000000000022</v>
      </c>
      <c r="T953" s="304">
        <f t="shared" ca="1" si="407"/>
        <v>49.844610000000024</v>
      </c>
      <c r="U953" s="311">
        <f t="shared" ca="1" si="408"/>
        <v>0</v>
      </c>
      <c r="V953" s="306">
        <f t="shared" ca="1" si="409"/>
        <v>1.226335376224327</v>
      </c>
      <c r="W953" s="304">
        <f t="shared" ca="1" si="410"/>
        <v>43.895194535241757</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1.1444300630866024</v>
      </c>
      <c r="AH953" s="304">
        <f t="shared" ca="1" si="434"/>
        <v>-8.639058101979467</v>
      </c>
    </row>
    <row r="954" spans="1:34" x14ac:dyDescent="0.2">
      <c r="A954" s="347">
        <f t="shared" ca="1" si="412"/>
        <v>1E-4</v>
      </c>
      <c r="B954" s="304">
        <f t="shared" ca="1" si="413"/>
        <v>30.555500000000038</v>
      </c>
      <c r="D954" s="306">
        <f t="shared" ca="1" si="414"/>
        <v>-0.63470309124572433</v>
      </c>
      <c r="E954" s="307">
        <f t="shared" ca="1" si="415"/>
        <v>-1.1942612599962992</v>
      </c>
      <c r="F954" s="304">
        <f t="shared" ca="1" si="416"/>
        <v>1.3524451823141765</v>
      </c>
      <c r="G954" s="306">
        <f t="shared" ca="1" si="417"/>
        <v>7.9323432143768535</v>
      </c>
      <c r="H954" s="307">
        <f t="shared" ca="1" si="418"/>
        <v>-107.67809439955228</v>
      </c>
      <c r="I954" s="304">
        <f t="shared" ca="1" si="419"/>
        <v>107.96987580982744</v>
      </c>
      <c r="J954" s="306">
        <f t="shared" ca="1" si="420"/>
        <v>677.21007955475034</v>
      </c>
      <c r="K954" s="307">
        <f t="shared" ca="1" si="421"/>
        <v>-10.905859819670686</v>
      </c>
      <c r="L954" s="304">
        <f t="shared" ca="1" si="406"/>
        <v>677.29788839841922</v>
      </c>
      <c r="M954" s="306">
        <f t="shared" ca="1" si="422"/>
        <v>-1.4972619596272672</v>
      </c>
      <c r="N954" s="304">
        <f t="shared" ca="1" si="423"/>
        <v>-85.786791112129464</v>
      </c>
      <c r="P954" s="310">
        <f t="shared" ca="1" si="424"/>
        <v>23</v>
      </c>
      <c r="Q954" s="304">
        <f t="shared" ca="1" si="425"/>
        <v>0</v>
      </c>
      <c r="R954" s="306">
        <f t="shared" ca="1" si="426"/>
        <v>0</v>
      </c>
      <c r="S954" s="307">
        <f t="shared" ca="1" si="427"/>
        <v>5.0810000000000022</v>
      </c>
      <c r="T954" s="304">
        <f t="shared" ca="1" si="407"/>
        <v>49.844610000000024</v>
      </c>
      <c r="U954" s="311">
        <f t="shared" ca="1" si="408"/>
        <v>0</v>
      </c>
      <c r="V954" s="306">
        <f t="shared" ca="1" si="409"/>
        <v>1.2263366967192619</v>
      </c>
      <c r="W954" s="304">
        <f t="shared" ca="1" si="410"/>
        <v>43.895334852521827</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1.144402927769347</v>
      </c>
      <c r="AH954" s="304">
        <f t="shared" ca="1" si="434"/>
        <v>-8.6390857184101044</v>
      </c>
    </row>
    <row r="955" spans="1:34" x14ac:dyDescent="0.2">
      <c r="A955" s="347">
        <f t="shared" ca="1" si="412"/>
        <v>1E-4</v>
      </c>
      <c r="B955" s="304">
        <f t="shared" ca="1" si="413"/>
        <v>30.555600000000037</v>
      </c>
      <c r="D955" s="306">
        <f t="shared" ca="1" si="414"/>
        <v>-0.63469936890306777</v>
      </c>
      <c r="E955" s="307">
        <f t="shared" ca="1" si="415"/>
        <v>-1.1942332948713972</v>
      </c>
      <c r="F955" s="304">
        <f t="shared" ca="1" si="416"/>
        <v>1.3524187411690751</v>
      </c>
      <c r="G955" s="306">
        <f t="shared" ca="1" si="417"/>
        <v>7.9322797444399633</v>
      </c>
      <c r="H955" s="307">
        <f t="shared" ca="1" si="418"/>
        <v>-107.67821382288177</v>
      </c>
      <c r="I955" s="304">
        <f t="shared" ca="1" si="419"/>
        <v>107.96999024743079</v>
      </c>
      <c r="J955" s="306">
        <f t="shared" ca="1" si="420"/>
        <v>677.21007955475034</v>
      </c>
      <c r="K955" s="307">
        <f t="shared" ca="1" si="421"/>
        <v>-10.916627635081808</v>
      </c>
      <c r="L955" s="304">
        <f t="shared" ca="1" si="406"/>
        <v>677.29806186750181</v>
      </c>
      <c r="M955" s="306">
        <f t="shared" ca="1" si="422"/>
        <v>-1.4972626271481244</v>
      </c>
      <c r="N955" s="304">
        <f t="shared" ca="1" si="423"/>
        <v>-85.786829358257322</v>
      </c>
      <c r="P955" s="310">
        <f t="shared" ca="1" si="424"/>
        <v>23</v>
      </c>
      <c r="Q955" s="304">
        <f t="shared" ca="1" si="425"/>
        <v>0</v>
      </c>
      <c r="R955" s="306">
        <f t="shared" ca="1" si="426"/>
        <v>0</v>
      </c>
      <c r="S955" s="307">
        <f t="shared" ca="1" si="427"/>
        <v>5.0810000000000022</v>
      </c>
      <c r="T955" s="304">
        <f t="shared" ca="1" si="407"/>
        <v>49.844610000000024</v>
      </c>
      <c r="U955" s="311">
        <f t="shared" ca="1" si="408"/>
        <v>0</v>
      </c>
      <c r="V955" s="306">
        <f t="shared" ca="1" si="409"/>
        <v>1.2263380172170839</v>
      </c>
      <c r="W955" s="304">
        <f t="shared" ca="1" si="410"/>
        <v>43.895475167997894</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1.144375792797911</v>
      </c>
      <c r="AH955" s="304">
        <f t="shared" ca="1" si="434"/>
        <v>-8.6391133344856943</v>
      </c>
    </row>
    <row r="956" spans="1:34" x14ac:dyDescent="0.2">
      <c r="A956" s="347">
        <f t="shared" ca="1" si="412"/>
        <v>1E-4</v>
      </c>
      <c r="B956" s="304">
        <f t="shared" ca="1" si="413"/>
        <v>30.555700000000037</v>
      </c>
      <c r="D956" s="306">
        <f t="shared" ca="1" si="414"/>
        <v>-0.63469564655548794</v>
      </c>
      <c r="E956" s="307">
        <f t="shared" ca="1" si="415"/>
        <v>-1.1942053301060032</v>
      </c>
      <c r="F956" s="304">
        <f t="shared" ca="1" si="416"/>
        <v>1.3523923004106748</v>
      </c>
      <c r="G956" s="306">
        <f t="shared" ca="1" si="417"/>
        <v>7.9322162748753078</v>
      </c>
      <c r="H956" s="307">
        <f t="shared" ca="1" si="418"/>
        <v>-107.67833324341478</v>
      </c>
      <c r="I956" s="304">
        <f t="shared" ca="1" si="419"/>
        <v>107.97010468232067</v>
      </c>
      <c r="J956" s="306">
        <f t="shared" ca="1" si="420"/>
        <v>677.21007955475034</v>
      </c>
      <c r="K956" s="307">
        <f t="shared" ca="1" si="421"/>
        <v>-10.927395462435122</v>
      </c>
      <c r="L956" s="304">
        <f t="shared" ca="1" si="406"/>
        <v>677.29823550792139</v>
      </c>
      <c r="M956" s="306">
        <f t="shared" ca="1" si="422"/>
        <v>-1.4972632946622257</v>
      </c>
      <c r="N956" s="304">
        <f t="shared" ca="1" si="423"/>
        <v>-85.78686760399809</v>
      </c>
      <c r="P956" s="310">
        <f t="shared" ca="1" si="424"/>
        <v>23</v>
      </c>
      <c r="Q956" s="304">
        <f t="shared" ca="1" si="425"/>
        <v>0</v>
      </c>
      <c r="R956" s="306">
        <f t="shared" ca="1" si="426"/>
        <v>0</v>
      </c>
      <c r="S956" s="307">
        <f t="shared" ca="1" si="427"/>
        <v>5.0810000000000022</v>
      </c>
      <c r="T956" s="304">
        <f t="shared" ca="1" si="407"/>
        <v>49.844610000000024</v>
      </c>
      <c r="U956" s="311">
        <f t="shared" ca="1" si="408"/>
        <v>0</v>
      </c>
      <c r="V956" s="306">
        <f t="shared" ca="1" si="409"/>
        <v>1.2263393377177936</v>
      </c>
      <c r="W956" s="304">
        <f t="shared" ca="1" si="410"/>
        <v>43.895615481670006</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1.1443486581722944</v>
      </c>
      <c r="AH956" s="304">
        <f t="shared" ca="1" si="434"/>
        <v>-8.6391409502062348</v>
      </c>
    </row>
    <row r="957" spans="1:34" x14ac:dyDescent="0.2">
      <c r="A957" s="347">
        <f t="shared" ca="1" si="412"/>
        <v>1E-4</v>
      </c>
      <c r="B957" s="304">
        <f t="shared" ca="1" si="413"/>
        <v>30.555800000000037</v>
      </c>
      <c r="D957" s="306">
        <f t="shared" ca="1" si="414"/>
        <v>-0.63469192420298093</v>
      </c>
      <c r="E957" s="307">
        <f t="shared" ca="1" si="415"/>
        <v>-1.19417736570011</v>
      </c>
      <c r="F957" s="304">
        <f t="shared" ca="1" si="416"/>
        <v>1.3523658600389676</v>
      </c>
      <c r="G957" s="306">
        <f t="shared" ca="1" si="417"/>
        <v>7.9321528056828878</v>
      </c>
      <c r="H957" s="307">
        <f t="shared" ca="1" si="418"/>
        <v>-107.67845266115135</v>
      </c>
      <c r="I957" s="304">
        <f t="shared" ca="1" si="419"/>
        <v>107.9702191144971</v>
      </c>
      <c r="J957" s="306">
        <f t="shared" ca="1" si="420"/>
        <v>677.21007955475034</v>
      </c>
      <c r="K957" s="307">
        <f t="shared" ca="1" si="421"/>
        <v>-10.93816330173035</v>
      </c>
      <c r="L957" s="304">
        <f t="shared" ca="1" si="406"/>
        <v>677.2984093196784</v>
      </c>
      <c r="M957" s="306">
        <f t="shared" ca="1" si="422"/>
        <v>-1.4972639621695711</v>
      </c>
      <c r="N957" s="304">
        <f t="shared" ca="1" si="423"/>
        <v>-85.786905849351783</v>
      </c>
      <c r="P957" s="310">
        <f t="shared" ca="1" si="424"/>
        <v>23</v>
      </c>
      <c r="Q957" s="304">
        <f t="shared" ca="1" si="425"/>
        <v>0</v>
      </c>
      <c r="R957" s="306">
        <f t="shared" ca="1" si="426"/>
        <v>0</v>
      </c>
      <c r="S957" s="307">
        <f t="shared" ca="1" si="427"/>
        <v>5.0810000000000022</v>
      </c>
      <c r="T957" s="304">
        <f t="shared" ca="1" si="407"/>
        <v>49.844610000000024</v>
      </c>
      <c r="U957" s="311">
        <f t="shared" ca="1" si="408"/>
        <v>0</v>
      </c>
      <c r="V957" s="306">
        <f t="shared" ca="1" si="409"/>
        <v>1.2263406582213896</v>
      </c>
      <c r="W957" s="304">
        <f t="shared" ca="1" si="410"/>
        <v>43.895755793538108</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1.1443215238924882</v>
      </c>
      <c r="AH957" s="304">
        <f t="shared" ca="1" si="434"/>
        <v>-8.639168565571735</v>
      </c>
    </row>
    <row r="958" spans="1:34" x14ac:dyDescent="0.2">
      <c r="A958" s="347">
        <f t="shared" ca="1" si="412"/>
        <v>1E-4</v>
      </c>
      <c r="B958" s="304">
        <f t="shared" ca="1" si="413"/>
        <v>30.555900000000037</v>
      </c>
      <c r="D958" s="306">
        <f t="shared" ca="1" si="414"/>
        <v>-0.63468820184554742</v>
      </c>
      <c r="E958" s="307">
        <f t="shared" ca="1" si="415"/>
        <v>-1.1941494016537231</v>
      </c>
      <c r="F958" s="304">
        <f t="shared" ca="1" si="416"/>
        <v>1.3523394200539594</v>
      </c>
      <c r="G958" s="306">
        <f t="shared" ca="1" si="417"/>
        <v>7.9320893368627035</v>
      </c>
      <c r="H958" s="307">
        <f t="shared" ca="1" si="418"/>
        <v>-107.67857207609151</v>
      </c>
      <c r="I958" s="304">
        <f t="shared" ca="1" si="419"/>
        <v>107.97033354396015</v>
      </c>
      <c r="J958" s="306">
        <f t="shared" ca="1" si="420"/>
        <v>677.21007955475034</v>
      </c>
      <c r="K958" s="307">
        <f t="shared" ca="1" si="421"/>
        <v>-10.948931152967212</v>
      </c>
      <c r="L958" s="304">
        <f t="shared" ca="1" si="406"/>
        <v>677.2985833027733</v>
      </c>
      <c r="M958" s="306">
        <f t="shared" ca="1" si="422"/>
        <v>-1.4972646296701606</v>
      </c>
      <c r="N958" s="304">
        <f t="shared" ca="1" si="423"/>
        <v>-85.786944094318386</v>
      </c>
      <c r="P958" s="310">
        <f t="shared" ca="1" si="424"/>
        <v>23</v>
      </c>
      <c r="Q958" s="304">
        <f t="shared" ca="1" si="425"/>
        <v>0</v>
      </c>
      <c r="R958" s="306">
        <f t="shared" ca="1" si="426"/>
        <v>0</v>
      </c>
      <c r="S958" s="307">
        <f t="shared" ca="1" si="427"/>
        <v>5.0810000000000022</v>
      </c>
      <c r="T958" s="304">
        <f t="shared" ca="1" si="407"/>
        <v>49.844610000000024</v>
      </c>
      <c r="U958" s="311">
        <f t="shared" ca="1" si="408"/>
        <v>0</v>
      </c>
      <c r="V958" s="306">
        <f t="shared" ca="1" si="409"/>
        <v>1.2263419787278738</v>
      </c>
      <c r="W958" s="304">
        <f t="shared" ca="1" si="410"/>
        <v>43.895896103602304</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1.1442943899585067</v>
      </c>
      <c r="AH958" s="304">
        <f t="shared" ca="1" si="434"/>
        <v>-8.6391961805821857</v>
      </c>
    </row>
    <row r="959" spans="1:34" x14ac:dyDescent="0.2">
      <c r="A959" s="347">
        <f t="shared" ca="1" si="412"/>
        <v>1E-4</v>
      </c>
      <c r="B959" s="304">
        <f t="shared" ca="1" si="413"/>
        <v>30.556000000000036</v>
      </c>
      <c r="D959" s="306">
        <f t="shared" ca="1" si="414"/>
        <v>-0.63468447948319029</v>
      </c>
      <c r="E959" s="307">
        <f t="shared" ca="1" si="415"/>
        <v>-1.1941214379668246</v>
      </c>
      <c r="F959" s="304">
        <f t="shared" ca="1" si="416"/>
        <v>1.352312980455636</v>
      </c>
      <c r="G959" s="306">
        <f t="shared" ca="1" si="417"/>
        <v>7.9320258684147555</v>
      </c>
      <c r="H959" s="307">
        <f t="shared" ca="1" si="418"/>
        <v>-107.67869148823532</v>
      </c>
      <c r="I959" s="304">
        <f t="shared" ca="1" si="419"/>
        <v>107.97044797070984</v>
      </c>
      <c r="J959" s="306">
        <f t="shared" ca="1" si="420"/>
        <v>677.21007955475034</v>
      </c>
      <c r="K959" s="307">
        <f t="shared" ca="1" si="421"/>
        <v>-10.959699016145429</v>
      </c>
      <c r="L959" s="304">
        <f t="shared" ca="1" si="406"/>
        <v>677.29875745720642</v>
      </c>
      <c r="M959" s="306">
        <f t="shared" ca="1" si="422"/>
        <v>-1.4972652971639944</v>
      </c>
      <c r="N959" s="304">
        <f t="shared" ca="1" si="423"/>
        <v>-85.7869823388979</v>
      </c>
      <c r="P959" s="310">
        <f t="shared" ca="1" si="424"/>
        <v>23</v>
      </c>
      <c r="Q959" s="304">
        <f t="shared" ca="1" si="425"/>
        <v>0</v>
      </c>
      <c r="R959" s="306">
        <f t="shared" ca="1" si="426"/>
        <v>0</v>
      </c>
      <c r="S959" s="307">
        <f t="shared" ca="1" si="427"/>
        <v>5.0810000000000022</v>
      </c>
      <c r="T959" s="304">
        <f t="shared" ca="1" si="407"/>
        <v>49.844610000000024</v>
      </c>
      <c r="U959" s="311">
        <f t="shared" ca="1" si="408"/>
        <v>0</v>
      </c>
      <c r="V959" s="306">
        <f t="shared" ca="1" si="409"/>
        <v>1.2263432992372443</v>
      </c>
      <c r="W959" s="304">
        <f t="shared" ca="1" si="410"/>
        <v>43.896036411862539</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1.1442672563703233</v>
      </c>
      <c r="AH959" s="304">
        <f t="shared" ca="1" si="434"/>
        <v>-8.6392237952376085</v>
      </c>
    </row>
    <row r="960" spans="1:34" x14ac:dyDescent="0.2">
      <c r="A960" s="347">
        <f t="shared" ca="1" si="412"/>
        <v>1E-4</v>
      </c>
      <c r="B960" s="304">
        <f t="shared" ca="1" si="413"/>
        <v>30.556100000000036</v>
      </c>
      <c r="D960" s="306">
        <f t="shared" ca="1" si="414"/>
        <v>-0.63468075711590788</v>
      </c>
      <c r="E960" s="307">
        <f t="shared" ca="1" si="415"/>
        <v>-1.1940934746394269</v>
      </c>
      <c r="F960" s="304">
        <f t="shared" ca="1" si="416"/>
        <v>1.3522865412440079</v>
      </c>
      <c r="G960" s="306">
        <f t="shared" ca="1" si="417"/>
        <v>7.9319624003390441</v>
      </c>
      <c r="H960" s="307">
        <f t="shared" ca="1" si="418"/>
        <v>-107.67881089758278</v>
      </c>
      <c r="I960" s="304">
        <f t="shared" ca="1" si="419"/>
        <v>107.97056239474621</v>
      </c>
      <c r="J960" s="306">
        <f t="shared" ca="1" si="420"/>
        <v>677.21007955475034</v>
      </c>
      <c r="K960" s="307">
        <f t="shared" ca="1" si="421"/>
        <v>-10.970466891264719</v>
      </c>
      <c r="L960" s="304">
        <f t="shared" ca="1" si="406"/>
        <v>677.29893178297846</v>
      </c>
      <c r="M960" s="306">
        <f t="shared" ca="1" si="422"/>
        <v>-1.4972659646510722</v>
      </c>
      <c r="N960" s="304">
        <f t="shared" ca="1" si="423"/>
        <v>-85.787020583090339</v>
      </c>
      <c r="P960" s="310">
        <f t="shared" ca="1" si="424"/>
        <v>23</v>
      </c>
      <c r="Q960" s="304">
        <f t="shared" ca="1" si="425"/>
        <v>0</v>
      </c>
      <c r="R960" s="306">
        <f t="shared" ca="1" si="426"/>
        <v>0</v>
      </c>
      <c r="S960" s="307">
        <f t="shared" ca="1" si="427"/>
        <v>5.0810000000000022</v>
      </c>
      <c r="T960" s="304">
        <f t="shared" ca="1" si="407"/>
        <v>49.844610000000024</v>
      </c>
      <c r="U960" s="311">
        <f t="shared" ca="1" si="408"/>
        <v>0</v>
      </c>
      <c r="V960" s="306">
        <f t="shared" ca="1" si="409"/>
        <v>1.226344619749502</v>
      </c>
      <c r="W960" s="304">
        <f t="shared" ca="1" si="410"/>
        <v>43.896176718318856</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1.144240123127954</v>
      </c>
      <c r="AH960" s="304">
        <f t="shared" ca="1" si="434"/>
        <v>-8.6392514095379891</v>
      </c>
    </row>
    <row r="961" spans="1:34" x14ac:dyDescent="0.2">
      <c r="A961" s="347">
        <f t="shared" ca="1" si="412"/>
        <v>1E-4</v>
      </c>
      <c r="B961" s="304">
        <f t="shared" ca="1" si="413"/>
        <v>30.556200000000036</v>
      </c>
      <c r="D961" s="306">
        <f t="shared" ca="1" si="414"/>
        <v>-0.63467703474370418</v>
      </c>
      <c r="E961" s="307">
        <f t="shared" ca="1" si="415"/>
        <v>-1.1940655116715195</v>
      </c>
      <c r="F961" s="304">
        <f t="shared" ca="1" si="416"/>
        <v>1.3522601024190681</v>
      </c>
      <c r="G961" s="306">
        <f t="shared" ca="1" si="417"/>
        <v>7.93189893263557</v>
      </c>
      <c r="H961" s="307">
        <f t="shared" ca="1" si="418"/>
        <v>-107.67893030413394</v>
      </c>
      <c r="I961" s="304">
        <f t="shared" ca="1" si="419"/>
        <v>107.97067681606927</v>
      </c>
      <c r="J961" s="306">
        <f t="shared" ca="1" si="420"/>
        <v>677.21007955475034</v>
      </c>
      <c r="K961" s="307">
        <f t="shared" ca="1" si="421"/>
        <v>-10.981234778324804</v>
      </c>
      <c r="L961" s="304">
        <f t="shared" ca="1" si="406"/>
        <v>677.29910628008952</v>
      </c>
      <c r="M961" s="306">
        <f t="shared" ca="1" si="422"/>
        <v>-1.4972666321313945</v>
      </c>
      <c r="N961" s="304">
        <f t="shared" ca="1" si="423"/>
        <v>-85.787058826895716</v>
      </c>
      <c r="P961" s="310">
        <f t="shared" ca="1" si="424"/>
        <v>23</v>
      </c>
      <c r="Q961" s="304">
        <f t="shared" ca="1" si="425"/>
        <v>0</v>
      </c>
      <c r="R961" s="306">
        <f t="shared" ca="1" si="426"/>
        <v>0</v>
      </c>
      <c r="S961" s="307">
        <f t="shared" ca="1" si="427"/>
        <v>5.0810000000000022</v>
      </c>
      <c r="T961" s="304">
        <f t="shared" ca="1" si="407"/>
        <v>49.844610000000024</v>
      </c>
      <c r="U961" s="311">
        <f t="shared" ca="1" si="408"/>
        <v>0</v>
      </c>
      <c r="V961" s="306">
        <f t="shared" ca="1" si="409"/>
        <v>1.2263459402646473</v>
      </c>
      <c r="W961" s="304">
        <f t="shared" ca="1" si="410"/>
        <v>43.89631702297126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1.144212990231388</v>
      </c>
      <c r="AH961" s="304">
        <f t="shared" ca="1" si="434"/>
        <v>-8.6392790234833381</v>
      </c>
    </row>
    <row r="962" spans="1:34" x14ac:dyDescent="0.2">
      <c r="A962" s="347">
        <f t="shared" ca="1" si="412"/>
        <v>1E-4</v>
      </c>
      <c r="B962" s="304">
        <f t="shared" ca="1" si="413"/>
        <v>30.556300000000036</v>
      </c>
      <c r="D962" s="306">
        <f t="shared" ca="1" si="414"/>
        <v>-0.63467331236657654</v>
      </c>
      <c r="E962" s="307">
        <f t="shared" ca="1" si="415"/>
        <v>-1.1940375490631023</v>
      </c>
      <c r="F962" s="304">
        <f t="shared" ca="1" si="416"/>
        <v>1.3522336639808161</v>
      </c>
      <c r="G962" s="306">
        <f t="shared" ca="1" si="417"/>
        <v>7.9318354653043333</v>
      </c>
      <c r="H962" s="307">
        <f t="shared" ca="1" si="418"/>
        <v>-107.67904970788885</v>
      </c>
      <c r="I962" s="304">
        <f t="shared" ca="1" si="419"/>
        <v>107.9707912346791</v>
      </c>
      <c r="J962" s="306">
        <f t="shared" ca="1" si="420"/>
        <v>677.21007955475034</v>
      </c>
      <c r="K962" s="307">
        <f t="shared" ca="1" si="421"/>
        <v>-10.992002677325406</v>
      </c>
      <c r="L962" s="304">
        <f t="shared" ca="1" si="406"/>
        <v>677.29928094854017</v>
      </c>
      <c r="M962" s="306">
        <f t="shared" ca="1" si="422"/>
        <v>-1.4972672996049612</v>
      </c>
      <c r="N962" s="304">
        <f t="shared" ca="1" si="423"/>
        <v>-85.787097070314033</v>
      </c>
      <c r="P962" s="310">
        <f t="shared" ca="1" si="424"/>
        <v>23</v>
      </c>
      <c r="Q962" s="304">
        <f t="shared" ca="1" si="425"/>
        <v>0</v>
      </c>
      <c r="R962" s="306">
        <f t="shared" ca="1" si="426"/>
        <v>0</v>
      </c>
      <c r="S962" s="307">
        <f t="shared" ca="1" si="427"/>
        <v>5.0810000000000022</v>
      </c>
      <c r="T962" s="304">
        <f t="shared" ca="1" si="407"/>
        <v>49.844610000000024</v>
      </c>
      <c r="U962" s="311">
        <f t="shared" ca="1" si="408"/>
        <v>0</v>
      </c>
      <c r="V962" s="306">
        <f t="shared" ca="1" si="409"/>
        <v>1.2263472607826789</v>
      </c>
      <c r="W962" s="304">
        <f t="shared" ca="1" si="410"/>
        <v>43.896457325819767</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1.1441858576806272</v>
      </c>
      <c r="AH962" s="304">
        <f t="shared" ca="1" si="434"/>
        <v>-8.6393066370736555</v>
      </c>
    </row>
    <row r="963" spans="1:34" x14ac:dyDescent="0.2">
      <c r="A963" s="347">
        <f t="shared" ca="1" si="412"/>
        <v>1E-4</v>
      </c>
      <c r="B963" s="304">
        <f t="shared" ca="1" si="413"/>
        <v>30.556400000000036</v>
      </c>
      <c r="D963" s="306">
        <f t="shared" ca="1" si="414"/>
        <v>-0.63466958998452827</v>
      </c>
      <c r="E963" s="307">
        <f t="shared" ca="1" si="415"/>
        <v>-1.1940095868141736</v>
      </c>
      <c r="F963" s="304">
        <f t="shared" ca="1" si="416"/>
        <v>1.3522072259292517</v>
      </c>
      <c r="G963" s="306">
        <f t="shared" ca="1" si="417"/>
        <v>7.9317719983453348</v>
      </c>
      <c r="H963" s="307">
        <f t="shared" ca="1" si="418"/>
        <v>-107.67916910884753</v>
      </c>
      <c r="I963" s="304">
        <f t="shared" ca="1" si="419"/>
        <v>107.9709056505757</v>
      </c>
      <c r="J963" s="306">
        <f t="shared" ca="1" si="420"/>
        <v>677.21007955475034</v>
      </c>
      <c r="K963" s="307">
        <f t="shared" ca="1" si="421"/>
        <v>-11.002770588266243</v>
      </c>
      <c r="L963" s="304">
        <f t="shared" ca="1" si="406"/>
        <v>677.29945578833099</v>
      </c>
      <c r="M963" s="306">
        <f t="shared" ca="1" si="422"/>
        <v>-1.4972679670717723</v>
      </c>
      <c r="N963" s="304">
        <f t="shared" ca="1" si="423"/>
        <v>-85.787135313345274</v>
      </c>
      <c r="P963" s="310">
        <f t="shared" ca="1" si="424"/>
        <v>23</v>
      </c>
      <c r="Q963" s="304">
        <f t="shared" ca="1" si="425"/>
        <v>0</v>
      </c>
      <c r="R963" s="306">
        <f t="shared" ca="1" si="426"/>
        <v>0</v>
      </c>
      <c r="S963" s="307">
        <f t="shared" ca="1" si="427"/>
        <v>5.0810000000000022</v>
      </c>
      <c r="T963" s="304">
        <f t="shared" ca="1" si="407"/>
        <v>49.844610000000024</v>
      </c>
      <c r="U963" s="311">
        <f t="shared" ca="1" si="408"/>
        <v>0</v>
      </c>
      <c r="V963" s="306">
        <f t="shared" ca="1" si="409"/>
        <v>1.2263485813035979</v>
      </c>
      <c r="W963" s="304">
        <f t="shared" ca="1" si="410"/>
        <v>43.896597626864413</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1.1441587254756662</v>
      </c>
      <c r="AH963" s="304">
        <f t="shared" ca="1" si="434"/>
        <v>-8.639334250308945</v>
      </c>
    </row>
    <row r="964" spans="1:34" x14ac:dyDescent="0.2">
      <c r="A964" s="347">
        <f t="shared" ca="1" si="412"/>
        <v>1E-4</v>
      </c>
      <c r="B964" s="304">
        <f t="shared" ca="1" si="413"/>
        <v>30.556500000000035</v>
      </c>
      <c r="D964" s="306">
        <f t="shared" ca="1" si="414"/>
        <v>-0.63466586759755972</v>
      </c>
      <c r="E964" s="307">
        <f t="shared" ca="1" si="415"/>
        <v>-1.1939816249247226</v>
      </c>
      <c r="F964" s="304">
        <f t="shared" ca="1" si="416"/>
        <v>1.3521807882643668</v>
      </c>
      <c r="G964" s="306">
        <f t="shared" ca="1" si="417"/>
        <v>7.9317085317585754</v>
      </c>
      <c r="H964" s="307">
        <f t="shared" ca="1" si="418"/>
        <v>-107.67928850701003</v>
      </c>
      <c r="I964" s="304">
        <f t="shared" ca="1" si="419"/>
        <v>107.97102006375911</v>
      </c>
      <c r="J964" s="306">
        <f t="shared" ca="1" si="420"/>
        <v>677.21007955475034</v>
      </c>
      <c r="K964" s="307">
        <f t="shared" ca="1" si="421"/>
        <v>-11.013538511147036</v>
      </c>
      <c r="L964" s="304">
        <f t="shared" ref="L964:L1004" ca="1" si="435">SQRT(pos_x^2+pos_z^2)</f>
        <v>677.29963079946219</v>
      </c>
      <c r="M964" s="306">
        <f t="shared" ca="1" si="422"/>
        <v>-1.4972686345318285</v>
      </c>
      <c r="N964" s="304">
        <f t="shared" ca="1" si="423"/>
        <v>-85.787173555989483</v>
      </c>
      <c r="P964" s="310">
        <f t="shared" ca="1" si="424"/>
        <v>23</v>
      </c>
      <c r="Q964" s="304">
        <f t="shared" ca="1" si="425"/>
        <v>0</v>
      </c>
      <c r="R964" s="306">
        <f t="shared" ca="1" si="426"/>
        <v>0</v>
      </c>
      <c r="S964" s="307">
        <f t="shared" ca="1" si="427"/>
        <v>5.0810000000000022</v>
      </c>
      <c r="T964" s="304">
        <f t="shared" ref="T964:T1004" ca="1" si="436">m*g</f>
        <v>49.844610000000024</v>
      </c>
      <c r="U964" s="311">
        <f t="shared" ref="U964:U1004" ca="1" si="437">IF(pos_xz&lt;L_rampe,Poids*COS(Beta),0)</f>
        <v>0</v>
      </c>
      <c r="V964" s="306">
        <f t="shared" ref="V964:V1004" ca="1" si="438">Rho_moyen*(20000-Alt_rampe-pos_z)/(20000+Alt_rampe+pos_z)</f>
        <v>1.2263499018274036</v>
      </c>
      <c r="W964" s="304">
        <f t="shared" ref="W964:W1003" ca="1" si="439">1/2*Rho*Sref*Cx*vit_xz^2</f>
        <v>43.89673792610516</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1.1441315936164997</v>
      </c>
      <c r="AH964" s="304">
        <f t="shared" ca="1" si="434"/>
        <v>-8.6393618631892135</v>
      </c>
    </row>
    <row r="965" spans="1:34" x14ac:dyDescent="0.2">
      <c r="A965" s="347">
        <f t="shared" ref="A965:A1004" ca="1" si="441">IF(B964+0.01&lt;=T_ini+ROUNDUP(Temps_fin_propu,0), 0.01, IF(K964&gt;0, 0.1, 0.0001))</f>
        <v>1E-4</v>
      </c>
      <c r="B965" s="304">
        <f t="shared" ref="B965:B1004" ca="1" si="442">B964+pas</f>
        <v>30.556600000000035</v>
      </c>
      <c r="D965" s="306">
        <f t="shared" ref="D965:D1004" ca="1" si="443">IF(AND(L964&lt;L_rampe,Poussee&lt;Poids*SIN(M964)),0,(-W964+Poussee)/m*COS(M964)-U964/m*SIN(M964))</f>
        <v>-0.63466214520566733</v>
      </c>
      <c r="E965" s="307">
        <f t="shared" ref="E965:E1004" ca="1" si="444">IF(AND(L964&lt;L_rampe,Poussee&lt;Poids*SIN(M964)),0,(-W964+Poussee)/m*SIN(M964)+U964/m*COS(M964)-Poids/m)</f>
        <v>-1.1939536633947583</v>
      </c>
      <c r="F965" s="304">
        <f t="shared" ref="F965:F1004" ca="1" si="445">SQRT(acc_x^2+acc_z^2)</f>
        <v>1.3521543509861673</v>
      </c>
      <c r="G965" s="306">
        <f t="shared" ref="G965:G1004" ca="1" si="446">G964+acc_x*pas</f>
        <v>7.9316450655440551</v>
      </c>
      <c r="H965" s="307">
        <f t="shared" ref="H965:H1004" ca="1" si="447">H964+acc_z*pas</f>
        <v>-107.67940790237637</v>
      </c>
      <c r="I965" s="304">
        <f t="shared" ref="I965:I1004" ca="1" si="448">SQRT(vit_x^2+vit_z^2)</f>
        <v>107.97113447422939</v>
      </c>
      <c r="J965" s="306">
        <f t="shared" ref="J965:J1004" ca="1" si="449">J964+0.5*(vit_x+G964)*pas*(K964&gt;=0)</f>
        <v>677.21007955475034</v>
      </c>
      <c r="K965" s="307">
        <f t="shared" ref="K965:K1004" ca="1" si="450">K964+0.5*(vit_z+H964)*pas</f>
        <v>-11.024306445967506</v>
      </c>
      <c r="L965" s="304">
        <f t="shared" ca="1" si="435"/>
        <v>677.29980598193436</v>
      </c>
      <c r="M965" s="306">
        <f t="shared" ref="M965:M1004" ca="1" si="451">IF(AND(L964&gt;L_rampe,G965&gt;0),ATAN2(G965,H965),$M$4)</f>
        <v>-1.4972693019851291</v>
      </c>
      <c r="N965" s="304">
        <f t="shared" ref="N965:N1004" ca="1" si="452">DEGREES(Beta)</f>
        <v>-85.787211798246631</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5.0810000000000022</v>
      </c>
      <c r="T965" s="304">
        <f t="shared" ca="1" si="436"/>
        <v>49.844610000000024</v>
      </c>
      <c r="U965" s="311">
        <f t="shared" ca="1" si="437"/>
        <v>0</v>
      </c>
      <c r="V965" s="306">
        <f t="shared" ca="1" si="438"/>
        <v>1.2263512223540967</v>
      </c>
      <c r="W965" s="304">
        <f t="shared" ca="1" si="439"/>
        <v>43.896878223542103</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1.1441044621031331</v>
      </c>
      <c r="AH965" s="304">
        <f t="shared" ref="AH965:AH1004" ca="1" si="463">IF(AND(L964&lt;L_rampe,Poussee&lt;Poids*SIN(M964)), g*SIN(M964), (-W964+Poussee)/m)</f>
        <v>-8.639389475714454</v>
      </c>
    </row>
    <row r="966" spans="1:34" x14ac:dyDescent="0.2">
      <c r="A966" s="347">
        <f t="shared" ca="1" si="441"/>
        <v>1E-4</v>
      </c>
      <c r="B966" s="304">
        <f t="shared" ca="1" si="442"/>
        <v>30.556700000000035</v>
      </c>
      <c r="D966" s="306">
        <f t="shared" ca="1" si="443"/>
        <v>-0.63465842280885765</v>
      </c>
      <c r="E966" s="307">
        <f t="shared" ca="1" si="444"/>
        <v>-1.1939257022242646</v>
      </c>
      <c r="F966" s="304">
        <f t="shared" ca="1" si="445"/>
        <v>1.3521279140946429</v>
      </c>
      <c r="G966" s="306">
        <f t="shared" ca="1" si="446"/>
        <v>7.931581599701774</v>
      </c>
      <c r="H966" s="307">
        <f t="shared" ca="1" si="447"/>
        <v>-107.6795272949466</v>
      </c>
      <c r="I966" s="304">
        <f t="shared" ca="1" si="448"/>
        <v>107.97124888198653</v>
      </c>
      <c r="J966" s="306">
        <f t="shared" ca="1" si="449"/>
        <v>677.21007955475034</v>
      </c>
      <c r="K966" s="307">
        <f t="shared" ca="1" si="450"/>
        <v>-11.035074392727372</v>
      </c>
      <c r="L966" s="304">
        <f t="shared" ca="1" si="435"/>
        <v>677.29998133574782</v>
      </c>
      <c r="M966" s="306">
        <f t="shared" ca="1" si="451"/>
        <v>-1.4972699694316745</v>
      </c>
      <c r="N966" s="304">
        <f t="shared" ca="1" si="452"/>
        <v>-85.787250040116731</v>
      </c>
      <c r="P966" s="310">
        <f t="shared" ca="1" si="453"/>
        <v>23</v>
      </c>
      <c r="Q966" s="304">
        <f t="shared" ca="1" si="454"/>
        <v>0</v>
      </c>
      <c r="R966" s="306">
        <f t="shared" ca="1" si="455"/>
        <v>0</v>
      </c>
      <c r="S966" s="307">
        <f t="shared" ca="1" si="456"/>
        <v>5.0810000000000022</v>
      </c>
      <c r="T966" s="304">
        <f t="shared" ca="1" si="436"/>
        <v>49.844610000000024</v>
      </c>
      <c r="U966" s="311">
        <f t="shared" ca="1" si="437"/>
        <v>0</v>
      </c>
      <c r="V966" s="306">
        <f t="shared" ca="1" si="438"/>
        <v>1.2263525428836761</v>
      </c>
      <c r="W966" s="304">
        <f t="shared" ca="1" si="439"/>
        <v>43.897018519175155</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1.1440773309355503</v>
      </c>
      <c r="AH966" s="304">
        <f t="shared" ca="1" si="463"/>
        <v>-8.6394170878846843</v>
      </c>
    </row>
    <row r="967" spans="1:34" x14ac:dyDescent="0.2">
      <c r="A967" s="347">
        <f t="shared" ca="1" si="441"/>
        <v>1E-4</v>
      </c>
      <c r="B967" s="304">
        <f t="shared" ca="1" si="442"/>
        <v>30.556800000000035</v>
      </c>
      <c r="D967" s="306">
        <f t="shared" ca="1" si="443"/>
        <v>-0.63465470040712901</v>
      </c>
      <c r="E967" s="307">
        <f t="shared" ca="1" si="444"/>
        <v>-1.1938977414132541</v>
      </c>
      <c r="F967" s="304">
        <f t="shared" ca="1" si="445"/>
        <v>1.3521014775898041</v>
      </c>
      <c r="G967" s="306">
        <f t="shared" ca="1" si="446"/>
        <v>7.9315181342317329</v>
      </c>
      <c r="H967" s="307">
        <f t="shared" ca="1" si="447"/>
        <v>-107.67964668472074</v>
      </c>
      <c r="I967" s="304">
        <f t="shared" ca="1" si="448"/>
        <v>107.97136328703058</v>
      </c>
      <c r="J967" s="306">
        <f t="shared" ca="1" si="449"/>
        <v>677.21007955475034</v>
      </c>
      <c r="K967" s="307">
        <f t="shared" ca="1" si="450"/>
        <v>-11.045842351426355</v>
      </c>
      <c r="L967" s="304">
        <f t="shared" ca="1" si="435"/>
        <v>677.30015686090303</v>
      </c>
      <c r="M967" s="306">
        <f t="shared" ca="1" si="451"/>
        <v>-1.497270636871465</v>
      </c>
      <c r="N967" s="304">
        <f t="shared" ca="1" si="452"/>
        <v>-85.7872882815998</v>
      </c>
      <c r="P967" s="310">
        <f t="shared" ca="1" si="453"/>
        <v>23</v>
      </c>
      <c r="Q967" s="304">
        <f t="shared" ca="1" si="454"/>
        <v>0</v>
      </c>
      <c r="R967" s="306">
        <f t="shared" ca="1" si="455"/>
        <v>0</v>
      </c>
      <c r="S967" s="307">
        <f t="shared" ca="1" si="456"/>
        <v>5.0810000000000022</v>
      </c>
      <c r="T967" s="304">
        <f t="shared" ca="1" si="436"/>
        <v>49.844610000000024</v>
      </c>
      <c r="U967" s="311">
        <f t="shared" ca="1" si="437"/>
        <v>0</v>
      </c>
      <c r="V967" s="306">
        <f t="shared" ca="1" si="438"/>
        <v>1.2263538634161426</v>
      </c>
      <c r="W967" s="304">
        <f t="shared" ca="1" si="439"/>
        <v>43.897158813004395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1.1440502001137691</v>
      </c>
      <c r="AH967" s="304">
        <f t="shared" ca="1" si="463"/>
        <v>-8.6394446996998884</v>
      </c>
    </row>
    <row r="968" spans="1:34" x14ac:dyDescent="0.2">
      <c r="A968" s="347">
        <f t="shared" ca="1" si="441"/>
        <v>1E-4</v>
      </c>
      <c r="B968" s="304">
        <f t="shared" ca="1" si="442"/>
        <v>30.556900000000034</v>
      </c>
      <c r="D968" s="306">
        <f t="shared" ca="1" si="443"/>
        <v>-0.63465097800047998</v>
      </c>
      <c r="E968" s="307">
        <f t="shared" ca="1" si="444"/>
        <v>-1.1938697809617125</v>
      </c>
      <c r="F968" s="304">
        <f t="shared" ca="1" si="445"/>
        <v>1.3520750414716385</v>
      </c>
      <c r="G968" s="306">
        <f t="shared" ca="1" si="446"/>
        <v>7.9314546691339327</v>
      </c>
      <c r="H968" s="307">
        <f t="shared" ca="1" si="447"/>
        <v>-107.67976607169884</v>
      </c>
      <c r="I968" s="304">
        <f t="shared" ca="1" si="448"/>
        <v>107.97147768936161</v>
      </c>
      <c r="J968" s="306">
        <f t="shared" ca="1" si="449"/>
        <v>677.21007955475034</v>
      </c>
      <c r="K968" s="307">
        <f t="shared" ca="1" si="450"/>
        <v>-11.056610322064175</v>
      </c>
      <c r="L968" s="304">
        <f t="shared" ca="1" si="435"/>
        <v>677.30033255740045</v>
      </c>
      <c r="M968" s="306">
        <f t="shared" ca="1" si="451"/>
        <v>-1.4972713043045003</v>
      </c>
      <c r="N968" s="304">
        <f t="shared" ca="1" si="452"/>
        <v>-85.787326522695835</v>
      </c>
      <c r="P968" s="310">
        <f t="shared" ca="1" si="453"/>
        <v>23</v>
      </c>
      <c r="Q968" s="304">
        <f t="shared" ca="1" si="454"/>
        <v>0</v>
      </c>
      <c r="R968" s="306">
        <f t="shared" ca="1" si="455"/>
        <v>0</v>
      </c>
      <c r="S968" s="307">
        <f t="shared" ca="1" si="456"/>
        <v>5.0810000000000022</v>
      </c>
      <c r="T968" s="304">
        <f t="shared" ca="1" si="436"/>
        <v>49.844610000000024</v>
      </c>
      <c r="U968" s="311">
        <f t="shared" ca="1" si="437"/>
        <v>0</v>
      </c>
      <c r="V968" s="306">
        <f t="shared" ca="1" si="438"/>
        <v>1.2263551839514961</v>
      </c>
      <c r="W968" s="304">
        <f t="shared" ca="1" si="439"/>
        <v>43.897299105029838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1.1440230696377682</v>
      </c>
      <c r="AH968" s="304">
        <f t="shared" ca="1" si="463"/>
        <v>-8.6394723111600822</v>
      </c>
    </row>
    <row r="969" spans="1:34" x14ac:dyDescent="0.2">
      <c r="A969" s="347">
        <f t="shared" ca="1" si="441"/>
        <v>1E-4</v>
      </c>
      <c r="B969" s="304">
        <f t="shared" ca="1" si="442"/>
        <v>30.557000000000034</v>
      </c>
      <c r="D969" s="306">
        <f t="shared" ca="1" si="443"/>
        <v>-0.63464725558891555</v>
      </c>
      <c r="E969" s="307">
        <f t="shared" ca="1" si="444"/>
        <v>-1.1938418208696415</v>
      </c>
      <c r="F969" s="304">
        <f t="shared" ca="1" si="445"/>
        <v>1.35204860574015</v>
      </c>
      <c r="G969" s="306">
        <f t="shared" ca="1" si="446"/>
        <v>7.9313912044083734</v>
      </c>
      <c r="H969" s="307">
        <f t="shared" ca="1" si="447"/>
        <v>-107.67988545588092</v>
      </c>
      <c r="I969" s="304">
        <f t="shared" ca="1" si="448"/>
        <v>107.97159208897961</v>
      </c>
      <c r="J969" s="306">
        <f t="shared" ca="1" si="449"/>
        <v>677.21007955475034</v>
      </c>
      <c r="K969" s="307">
        <f t="shared" ca="1" si="450"/>
        <v>-11.067378304640554</v>
      </c>
      <c r="L969" s="304">
        <f t="shared" ca="1" si="435"/>
        <v>677.30050842524054</v>
      </c>
      <c r="M969" s="306">
        <f t="shared" ca="1" si="451"/>
        <v>-1.497271971730781</v>
      </c>
      <c r="N969" s="304">
        <f t="shared" ca="1" si="452"/>
        <v>-85.787364763404852</v>
      </c>
      <c r="P969" s="310">
        <f t="shared" ca="1" si="453"/>
        <v>23</v>
      </c>
      <c r="Q969" s="304">
        <f t="shared" ca="1" si="454"/>
        <v>0</v>
      </c>
      <c r="R969" s="306">
        <f t="shared" ca="1" si="455"/>
        <v>0</v>
      </c>
      <c r="S969" s="307">
        <f t="shared" ca="1" si="456"/>
        <v>5.0810000000000022</v>
      </c>
      <c r="T969" s="304">
        <f t="shared" ca="1" si="436"/>
        <v>49.844610000000024</v>
      </c>
      <c r="U969" s="311">
        <f t="shared" ca="1" si="437"/>
        <v>0</v>
      </c>
      <c r="V969" s="306">
        <f t="shared" ca="1" si="438"/>
        <v>1.2263565044897364</v>
      </c>
      <c r="W969" s="304">
        <f t="shared" ca="1" si="439"/>
        <v>43.897439395251475</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1.1439959395075547</v>
      </c>
      <c r="AH969" s="304">
        <f t="shared" ca="1" si="463"/>
        <v>-8.6394999222652658</v>
      </c>
    </row>
    <row r="970" spans="1:34" x14ac:dyDescent="0.2">
      <c r="A970" s="347">
        <f t="shared" ca="1" si="441"/>
        <v>1E-4</v>
      </c>
      <c r="B970" s="304">
        <f t="shared" ca="1" si="442"/>
        <v>30.557100000000034</v>
      </c>
      <c r="D970" s="306">
        <f t="shared" ca="1" si="443"/>
        <v>-0.63464353317243161</v>
      </c>
      <c r="E970" s="307">
        <f t="shared" ca="1" si="444"/>
        <v>-1.1938138611370359</v>
      </c>
      <c r="F970" s="304">
        <f t="shared" ca="1" si="445"/>
        <v>1.3520221703953323</v>
      </c>
      <c r="G970" s="306">
        <f t="shared" ca="1" si="446"/>
        <v>7.9313277400550559</v>
      </c>
      <c r="H970" s="307">
        <f t="shared" ca="1" si="447"/>
        <v>-107.68000483726703</v>
      </c>
      <c r="I970" s="304">
        <f t="shared" ca="1" si="448"/>
        <v>107.97170648588461</v>
      </c>
      <c r="J970" s="306">
        <f t="shared" ca="1" si="449"/>
        <v>677.21007955475034</v>
      </c>
      <c r="K970" s="307">
        <f t="shared" ca="1" si="450"/>
        <v>-11.078146299155211</v>
      </c>
      <c r="L970" s="304">
        <f t="shared" ca="1" si="435"/>
        <v>677.30068446442363</v>
      </c>
      <c r="M970" s="306">
        <f t="shared" ca="1" si="451"/>
        <v>-1.4972726391503066</v>
      </c>
      <c r="N970" s="304">
        <f t="shared" ca="1" si="452"/>
        <v>-85.787403003726837</v>
      </c>
      <c r="P970" s="310">
        <f t="shared" ca="1" si="453"/>
        <v>23</v>
      </c>
      <c r="Q970" s="304">
        <f t="shared" ca="1" si="454"/>
        <v>0</v>
      </c>
      <c r="R970" s="306">
        <f t="shared" ca="1" si="455"/>
        <v>0</v>
      </c>
      <c r="S970" s="307">
        <f t="shared" ca="1" si="456"/>
        <v>5.0810000000000022</v>
      </c>
      <c r="T970" s="304">
        <f t="shared" ca="1" si="436"/>
        <v>49.844610000000024</v>
      </c>
      <c r="U970" s="311">
        <f t="shared" ca="1" si="437"/>
        <v>0</v>
      </c>
      <c r="V970" s="306">
        <f t="shared" ca="1" si="438"/>
        <v>1.2263578250308635</v>
      </c>
      <c r="W970" s="304">
        <f t="shared" ca="1" si="439"/>
        <v>43.897579683669314</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1.1439688097231233</v>
      </c>
      <c r="AH970" s="304">
        <f t="shared" ca="1" si="463"/>
        <v>-8.6395275330154409</v>
      </c>
    </row>
    <row r="971" spans="1:34" x14ac:dyDescent="0.2">
      <c r="A971" s="347">
        <f t="shared" ca="1" si="441"/>
        <v>1E-4</v>
      </c>
      <c r="B971" s="304">
        <f t="shared" ca="1" si="442"/>
        <v>30.557200000000034</v>
      </c>
      <c r="D971" s="306">
        <f t="shared" ca="1" si="443"/>
        <v>-0.63463981075103293</v>
      </c>
      <c r="E971" s="307">
        <f t="shared" ca="1" si="444"/>
        <v>-1.1937859017638974</v>
      </c>
      <c r="F971" s="304">
        <f t="shared" ca="1" si="445"/>
        <v>1.3519957354371901</v>
      </c>
      <c r="G971" s="306">
        <f t="shared" ca="1" si="446"/>
        <v>7.9312642760739811</v>
      </c>
      <c r="H971" s="307">
        <f t="shared" ca="1" si="447"/>
        <v>-107.68012421585721</v>
      </c>
      <c r="I971" s="304">
        <f t="shared" ca="1" si="448"/>
        <v>107.97182088007669</v>
      </c>
      <c r="J971" s="306">
        <f t="shared" ca="1" si="449"/>
        <v>677.21007955475034</v>
      </c>
      <c r="K971" s="307">
        <f t="shared" ca="1" si="450"/>
        <v>-11.088914305607867</v>
      </c>
      <c r="L971" s="304">
        <f t="shared" ca="1" si="435"/>
        <v>677.30086067495029</v>
      </c>
      <c r="M971" s="306">
        <f t="shared" ca="1" si="451"/>
        <v>-1.4972733065630777</v>
      </c>
      <c r="N971" s="304">
        <f t="shared" ca="1" si="452"/>
        <v>-85.787441243661817</v>
      </c>
      <c r="P971" s="310">
        <f t="shared" ca="1" si="453"/>
        <v>23</v>
      </c>
      <c r="Q971" s="304">
        <f t="shared" ca="1" si="454"/>
        <v>0</v>
      </c>
      <c r="R971" s="306">
        <f t="shared" ca="1" si="455"/>
        <v>0</v>
      </c>
      <c r="S971" s="307">
        <f t="shared" ca="1" si="456"/>
        <v>5.0810000000000022</v>
      </c>
      <c r="T971" s="304">
        <f t="shared" ca="1" si="436"/>
        <v>49.844610000000024</v>
      </c>
      <c r="U971" s="311">
        <f t="shared" ca="1" si="437"/>
        <v>0</v>
      </c>
      <c r="V971" s="306">
        <f t="shared" ca="1" si="438"/>
        <v>1.2263591455748775</v>
      </c>
      <c r="W971" s="304">
        <f t="shared" ca="1" si="439"/>
        <v>43.897719970283404</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1.1439416802844722</v>
      </c>
      <c r="AH971" s="304">
        <f t="shared" ca="1" si="463"/>
        <v>-8.6395551434106075</v>
      </c>
    </row>
    <row r="972" spans="1:34" x14ac:dyDescent="0.2">
      <c r="A972" s="347">
        <f t="shared" ca="1" si="441"/>
        <v>1E-4</v>
      </c>
      <c r="B972" s="304">
        <f t="shared" ca="1" si="442"/>
        <v>30.557300000000033</v>
      </c>
      <c r="D972" s="306">
        <f t="shared" ca="1" si="443"/>
        <v>-0.63463608832471785</v>
      </c>
      <c r="E972" s="307">
        <f t="shared" ca="1" si="444"/>
        <v>-1.1937579427502172</v>
      </c>
      <c r="F972" s="304">
        <f t="shared" ca="1" si="445"/>
        <v>1.3519693008657148</v>
      </c>
      <c r="G972" s="306">
        <f t="shared" ca="1" si="446"/>
        <v>7.931200812465149</v>
      </c>
      <c r="H972" s="307">
        <f t="shared" ca="1" si="447"/>
        <v>-107.68024359165148</v>
      </c>
      <c r="I972" s="304">
        <f t="shared" ca="1" si="448"/>
        <v>107.97193527155585</v>
      </c>
      <c r="J972" s="306">
        <f t="shared" ca="1" si="449"/>
        <v>677.21007955475034</v>
      </c>
      <c r="K972" s="307">
        <f t="shared" ca="1" si="450"/>
        <v>-11.099682323998243</v>
      </c>
      <c r="L972" s="304">
        <f t="shared" ca="1" si="435"/>
        <v>677.30103705682086</v>
      </c>
      <c r="M972" s="306">
        <f t="shared" ca="1" si="451"/>
        <v>-1.4972739739690939</v>
      </c>
      <c r="N972" s="304">
        <f t="shared" ca="1" si="452"/>
        <v>-85.787479483209765</v>
      </c>
      <c r="P972" s="310">
        <f t="shared" ca="1" si="453"/>
        <v>23</v>
      </c>
      <c r="Q972" s="304">
        <f t="shared" ca="1" si="454"/>
        <v>0</v>
      </c>
      <c r="R972" s="306">
        <f t="shared" ca="1" si="455"/>
        <v>0</v>
      </c>
      <c r="S972" s="307">
        <f t="shared" ca="1" si="456"/>
        <v>5.0810000000000022</v>
      </c>
      <c r="T972" s="304">
        <f t="shared" ca="1" si="436"/>
        <v>49.844610000000024</v>
      </c>
      <c r="U972" s="311">
        <f t="shared" ca="1" si="437"/>
        <v>0</v>
      </c>
      <c r="V972" s="306">
        <f t="shared" ca="1" si="438"/>
        <v>1.226360466121778</v>
      </c>
      <c r="W972" s="304">
        <f t="shared" ca="1" si="439"/>
        <v>43.897860255093718</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1.1439145511915978</v>
      </c>
      <c r="AH972" s="304">
        <f t="shared" ca="1" si="463"/>
        <v>-8.6395827534507745</v>
      </c>
    </row>
    <row r="973" spans="1:34" x14ac:dyDescent="0.2">
      <c r="A973" s="347">
        <f t="shared" ca="1" si="441"/>
        <v>1E-4</v>
      </c>
      <c r="B973" s="304">
        <f t="shared" ca="1" si="442"/>
        <v>30.557400000000033</v>
      </c>
      <c r="D973" s="306">
        <f t="shared" ca="1" si="443"/>
        <v>-0.63463236589348937</v>
      </c>
      <c r="E973" s="307">
        <f t="shared" ca="1" si="444"/>
        <v>-1.1937299840959987</v>
      </c>
      <c r="F973" s="304">
        <f t="shared" ca="1" si="445"/>
        <v>1.3519428666809117</v>
      </c>
      <c r="G973" s="306">
        <f t="shared" ca="1" si="446"/>
        <v>7.9311373492285595</v>
      </c>
      <c r="H973" s="307">
        <f t="shared" ca="1" si="447"/>
        <v>-107.68036296464989</v>
      </c>
      <c r="I973" s="304">
        <f t="shared" ca="1" si="448"/>
        <v>107.97204966032214</v>
      </c>
      <c r="J973" s="306">
        <f t="shared" ca="1" si="449"/>
        <v>677.21007955475034</v>
      </c>
      <c r="K973" s="307">
        <f t="shared" ca="1" si="450"/>
        <v>-11.110450354326058</v>
      </c>
      <c r="L973" s="304">
        <f t="shared" ca="1" si="435"/>
        <v>677.30121361003569</v>
      </c>
      <c r="M973" s="306">
        <f t="shared" ca="1" si="451"/>
        <v>-1.497274641368356</v>
      </c>
      <c r="N973" s="304">
        <f t="shared" ca="1" si="452"/>
        <v>-85.787517722370737</v>
      </c>
      <c r="P973" s="310">
        <f t="shared" ca="1" si="453"/>
        <v>23</v>
      </c>
      <c r="Q973" s="304">
        <f t="shared" ca="1" si="454"/>
        <v>0</v>
      </c>
      <c r="R973" s="306">
        <f t="shared" ca="1" si="455"/>
        <v>0</v>
      </c>
      <c r="S973" s="307">
        <f t="shared" ca="1" si="456"/>
        <v>5.0810000000000022</v>
      </c>
      <c r="T973" s="304">
        <f t="shared" ca="1" si="436"/>
        <v>49.844610000000024</v>
      </c>
      <c r="U973" s="311">
        <f t="shared" ca="1" si="437"/>
        <v>0</v>
      </c>
      <c r="V973" s="306">
        <f t="shared" ca="1" si="438"/>
        <v>1.2263617866715653</v>
      </c>
      <c r="W973" s="304">
        <f t="shared" ca="1" si="439"/>
        <v>43.898000538100305</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1.1438874224445001</v>
      </c>
      <c r="AH973" s="304">
        <f t="shared" ca="1" si="463"/>
        <v>-8.6396103631359384</v>
      </c>
    </row>
    <row r="974" spans="1:34" x14ac:dyDescent="0.2">
      <c r="A974" s="347">
        <f t="shared" ca="1" si="441"/>
        <v>1E-4</v>
      </c>
      <c r="B974" s="304">
        <f t="shared" ca="1" si="442"/>
        <v>30.557500000000033</v>
      </c>
      <c r="D974" s="306">
        <f t="shared" ca="1" si="443"/>
        <v>-0.63462864345734338</v>
      </c>
      <c r="E974" s="307">
        <f t="shared" ca="1" si="444"/>
        <v>-1.193702025801235</v>
      </c>
      <c r="F974" s="304">
        <f t="shared" ca="1" si="445"/>
        <v>1.3519164328827726</v>
      </c>
      <c r="G974" s="306">
        <f t="shared" ca="1" si="446"/>
        <v>7.9310738863642136</v>
      </c>
      <c r="H974" s="307">
        <f t="shared" ca="1" si="447"/>
        <v>-107.68048233485247</v>
      </c>
      <c r="I974" s="304">
        <f t="shared" ca="1" si="448"/>
        <v>107.9721640463756</v>
      </c>
      <c r="J974" s="306">
        <f t="shared" ca="1" si="449"/>
        <v>677.21007955475034</v>
      </c>
      <c r="K974" s="307">
        <f t="shared" ca="1" si="450"/>
        <v>-11.121218396591033</v>
      </c>
      <c r="L974" s="304">
        <f t="shared" ca="1" si="435"/>
        <v>677.30139033459534</v>
      </c>
      <c r="M974" s="306">
        <f t="shared" ca="1" si="451"/>
        <v>-1.4972753087608632</v>
      </c>
      <c r="N974" s="304">
        <f t="shared" ca="1" si="452"/>
        <v>-85.787555961144676</v>
      </c>
      <c r="P974" s="310">
        <f t="shared" ca="1" si="453"/>
        <v>23</v>
      </c>
      <c r="Q974" s="304">
        <f t="shared" ca="1" si="454"/>
        <v>0</v>
      </c>
      <c r="R974" s="306">
        <f t="shared" ca="1" si="455"/>
        <v>0</v>
      </c>
      <c r="S974" s="307">
        <f t="shared" ca="1" si="456"/>
        <v>5.0810000000000022</v>
      </c>
      <c r="T974" s="304">
        <f t="shared" ca="1" si="436"/>
        <v>49.844610000000024</v>
      </c>
      <c r="U974" s="311">
        <f t="shared" ca="1" si="437"/>
        <v>0</v>
      </c>
      <c r="V974" s="306">
        <f t="shared" ca="1" si="438"/>
        <v>1.2263631072242394</v>
      </c>
      <c r="W974" s="304">
        <f t="shared" ca="1" si="439"/>
        <v>43.898140819303173</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1.1438602940431739</v>
      </c>
      <c r="AH974" s="304">
        <f t="shared" ca="1" si="463"/>
        <v>-8.6396379724661063</v>
      </c>
    </row>
    <row r="975" spans="1:34" x14ac:dyDescent="0.2">
      <c r="A975" s="347">
        <f t="shared" ca="1" si="441"/>
        <v>1E-4</v>
      </c>
      <c r="B975" s="304">
        <f t="shared" ca="1" si="442"/>
        <v>30.557600000000033</v>
      </c>
      <c r="D975" s="306">
        <f t="shared" ca="1" si="443"/>
        <v>-0.63462492101628698</v>
      </c>
      <c r="E975" s="307">
        <f t="shared" ca="1" si="444"/>
        <v>-1.1936740678659223</v>
      </c>
      <c r="F975" s="304">
        <f t="shared" ca="1" si="445"/>
        <v>1.3518899994712983</v>
      </c>
      <c r="G975" s="306">
        <f t="shared" ca="1" si="446"/>
        <v>7.9310104238721122</v>
      </c>
      <c r="H975" s="307">
        <f t="shared" ca="1" si="447"/>
        <v>-107.68060170225925</v>
      </c>
      <c r="I975" s="304">
        <f t="shared" ca="1" si="448"/>
        <v>107.97227842971623</v>
      </c>
      <c r="J975" s="306">
        <f t="shared" ca="1" si="449"/>
        <v>677.21007955475034</v>
      </c>
      <c r="K975" s="307">
        <f t="shared" ca="1" si="450"/>
        <v>-11.131986450792889</v>
      </c>
      <c r="L975" s="304">
        <f t="shared" ca="1" si="435"/>
        <v>677.30156723050027</v>
      </c>
      <c r="M975" s="306">
        <f t="shared" ca="1" si="451"/>
        <v>-1.4972759761466163</v>
      </c>
      <c r="N975" s="304">
        <f t="shared" ca="1" si="452"/>
        <v>-85.78759419953164</v>
      </c>
      <c r="P975" s="310">
        <f t="shared" ca="1" si="453"/>
        <v>23</v>
      </c>
      <c r="Q975" s="304">
        <f t="shared" ca="1" si="454"/>
        <v>0</v>
      </c>
      <c r="R975" s="306">
        <f t="shared" ca="1" si="455"/>
        <v>0</v>
      </c>
      <c r="S975" s="307">
        <f t="shared" ca="1" si="456"/>
        <v>5.0810000000000022</v>
      </c>
      <c r="T975" s="304">
        <f t="shared" ca="1" si="436"/>
        <v>49.844610000000024</v>
      </c>
      <c r="U975" s="311">
        <f t="shared" ca="1" si="437"/>
        <v>0</v>
      </c>
      <c r="V975" s="306">
        <f t="shared" ca="1" si="438"/>
        <v>1.2263644277798</v>
      </c>
      <c r="W975" s="304">
        <f t="shared" ca="1" si="439"/>
        <v>43.898281098702299</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1.143833165987612</v>
      </c>
      <c r="AH975" s="304">
        <f t="shared" ca="1" si="463"/>
        <v>-8.6396655814412817</v>
      </c>
    </row>
    <row r="976" spans="1:34" x14ac:dyDescent="0.2">
      <c r="A976" s="347">
        <f t="shared" ca="1" si="441"/>
        <v>1E-4</v>
      </c>
      <c r="B976" s="304">
        <f t="shared" ca="1" si="442"/>
        <v>30.557700000000033</v>
      </c>
      <c r="D976" s="306">
        <f t="shared" ca="1" si="443"/>
        <v>-0.63462119857031585</v>
      </c>
      <c r="E976" s="307">
        <f t="shared" ca="1" si="444"/>
        <v>-1.1936461102900644</v>
      </c>
      <c r="F976" s="304">
        <f t="shared" ca="1" si="445"/>
        <v>1.3518635664464906</v>
      </c>
      <c r="G976" s="306">
        <f t="shared" ca="1" si="446"/>
        <v>7.9309469617522552</v>
      </c>
      <c r="H976" s="307">
        <f t="shared" ca="1" si="447"/>
        <v>-107.68072106687028</v>
      </c>
      <c r="I976" s="304">
        <f t="shared" ca="1" si="448"/>
        <v>107.9723928103441</v>
      </c>
      <c r="J976" s="306">
        <f t="shared" ca="1" si="449"/>
        <v>677.21007955475034</v>
      </c>
      <c r="K976" s="307">
        <f t="shared" ca="1" si="450"/>
        <v>-11.142754516931346</v>
      </c>
      <c r="L976" s="304">
        <f t="shared" ca="1" si="435"/>
        <v>677.30174429775082</v>
      </c>
      <c r="M976" s="306">
        <f t="shared" ca="1" si="451"/>
        <v>-1.4972766435256153</v>
      </c>
      <c r="N976" s="304">
        <f t="shared" ca="1" si="452"/>
        <v>-85.787632437531613</v>
      </c>
      <c r="P976" s="310">
        <f t="shared" ca="1" si="453"/>
        <v>23</v>
      </c>
      <c r="Q976" s="304">
        <f t="shared" ca="1" si="454"/>
        <v>0</v>
      </c>
      <c r="R976" s="306">
        <f t="shared" ca="1" si="455"/>
        <v>0</v>
      </c>
      <c r="S976" s="307">
        <f t="shared" ca="1" si="456"/>
        <v>5.0810000000000022</v>
      </c>
      <c r="T976" s="304">
        <f t="shared" ca="1" si="436"/>
        <v>49.844610000000024</v>
      </c>
      <c r="U976" s="311">
        <f t="shared" ca="1" si="437"/>
        <v>0</v>
      </c>
      <c r="V976" s="306">
        <f t="shared" ca="1" si="438"/>
        <v>1.2263657483382475</v>
      </c>
      <c r="W976" s="304">
        <f t="shared" ca="1" si="439"/>
        <v>43.898421376297755</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1.143806038277825</v>
      </c>
      <c r="AH976" s="304">
        <f t="shared" ca="1" si="463"/>
        <v>-8.6396931900614611</v>
      </c>
    </row>
    <row r="977" spans="1:34" x14ac:dyDescent="0.2">
      <c r="A977" s="347">
        <f t="shared" ca="1" si="441"/>
        <v>1E-4</v>
      </c>
      <c r="B977" s="304">
        <f t="shared" ca="1" si="442"/>
        <v>30.557800000000032</v>
      </c>
      <c r="D977" s="306">
        <f t="shared" ca="1" si="443"/>
        <v>-0.63461747611943187</v>
      </c>
      <c r="E977" s="307">
        <f t="shared" ca="1" si="444"/>
        <v>-1.1936181530736487</v>
      </c>
      <c r="F977" s="304">
        <f t="shared" ca="1" si="445"/>
        <v>1.3518371338083393</v>
      </c>
      <c r="G977" s="306">
        <f t="shared" ca="1" si="446"/>
        <v>7.9308835000046436</v>
      </c>
      <c r="H977" s="307">
        <f t="shared" ca="1" si="447"/>
        <v>-107.68084042868558</v>
      </c>
      <c r="I977" s="304">
        <f t="shared" ca="1" si="448"/>
        <v>107.97250718825924</v>
      </c>
      <c r="J977" s="306">
        <f t="shared" ca="1" si="449"/>
        <v>677.21007955475034</v>
      </c>
      <c r="K977" s="307">
        <f t="shared" ca="1" si="450"/>
        <v>-11.153522595006123</v>
      </c>
      <c r="L977" s="304">
        <f t="shared" ca="1" si="435"/>
        <v>677.30192153634744</v>
      </c>
      <c r="M977" s="306">
        <f t="shared" ca="1" si="451"/>
        <v>-1.4972773108978599</v>
      </c>
      <c r="N977" s="304">
        <f t="shared" ca="1" si="452"/>
        <v>-85.787670675144597</v>
      </c>
      <c r="P977" s="310">
        <f t="shared" ca="1" si="453"/>
        <v>23</v>
      </c>
      <c r="Q977" s="304">
        <f t="shared" ca="1" si="454"/>
        <v>0</v>
      </c>
      <c r="R977" s="306">
        <f t="shared" ca="1" si="455"/>
        <v>0</v>
      </c>
      <c r="S977" s="307">
        <f t="shared" ca="1" si="456"/>
        <v>5.0810000000000022</v>
      </c>
      <c r="T977" s="304">
        <f t="shared" ca="1" si="436"/>
        <v>49.844610000000024</v>
      </c>
      <c r="U977" s="311">
        <f t="shared" ca="1" si="437"/>
        <v>0</v>
      </c>
      <c r="V977" s="306">
        <f t="shared" ca="1" si="438"/>
        <v>1.2263670688995814</v>
      </c>
      <c r="W977" s="304">
        <f t="shared" ca="1" si="439"/>
        <v>43.898561652089519</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1.1437789109137988</v>
      </c>
      <c r="AH977" s="304">
        <f t="shared" ca="1" si="463"/>
        <v>-8.6397207983266551</v>
      </c>
    </row>
    <row r="978" spans="1:34" x14ac:dyDescent="0.2">
      <c r="A978" s="347">
        <f t="shared" ca="1" si="441"/>
        <v>1E-4</v>
      </c>
      <c r="B978" s="304">
        <f t="shared" ca="1" si="442"/>
        <v>30.557900000000032</v>
      </c>
      <c r="D978" s="306">
        <f t="shared" ca="1" si="443"/>
        <v>-0.63461375366363815</v>
      </c>
      <c r="E978" s="307">
        <f t="shared" ca="1" si="444"/>
        <v>-1.1935901962166771</v>
      </c>
      <c r="F978" s="304">
        <f t="shared" ca="1" si="445"/>
        <v>1.3518107015568483</v>
      </c>
      <c r="G978" s="306">
        <f t="shared" ca="1" si="446"/>
        <v>7.9308200386292773</v>
      </c>
      <c r="H978" s="307">
        <f t="shared" ca="1" si="447"/>
        <v>-107.68095978770521</v>
      </c>
      <c r="I978" s="304">
        <f t="shared" ca="1" si="448"/>
        <v>107.97262156346167</v>
      </c>
      <c r="J978" s="306">
        <f t="shared" ca="1" si="449"/>
        <v>677.21007955475034</v>
      </c>
      <c r="K978" s="307">
        <f t="shared" ca="1" si="450"/>
        <v>-11.164290685016942</v>
      </c>
      <c r="L978" s="304">
        <f t="shared" ca="1" si="435"/>
        <v>677.30209894629058</v>
      </c>
      <c r="M978" s="306">
        <f t="shared" ca="1" si="451"/>
        <v>-1.4972779782633505</v>
      </c>
      <c r="N978" s="304">
        <f t="shared" ca="1" si="452"/>
        <v>-85.787708912370604</v>
      </c>
      <c r="P978" s="310">
        <f t="shared" ca="1" si="453"/>
        <v>23</v>
      </c>
      <c r="Q978" s="304">
        <f t="shared" ca="1" si="454"/>
        <v>0</v>
      </c>
      <c r="R978" s="306">
        <f t="shared" ca="1" si="455"/>
        <v>0</v>
      </c>
      <c r="S978" s="307">
        <f t="shared" ca="1" si="456"/>
        <v>5.0810000000000022</v>
      </c>
      <c r="T978" s="304">
        <f t="shared" ca="1" si="436"/>
        <v>49.844610000000024</v>
      </c>
      <c r="U978" s="311">
        <f t="shared" ca="1" si="437"/>
        <v>0</v>
      </c>
      <c r="V978" s="306">
        <f t="shared" ca="1" si="438"/>
        <v>1.226368389463802</v>
      </c>
      <c r="W978" s="304">
        <f t="shared" ca="1" si="439"/>
        <v>43.898701926077607</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1.1437517838955298</v>
      </c>
      <c r="AH978" s="304">
        <f t="shared" ca="1" si="463"/>
        <v>-8.6397484062368637</v>
      </c>
    </row>
    <row r="979" spans="1:34" x14ac:dyDescent="0.2">
      <c r="A979" s="347">
        <f t="shared" ca="1" si="441"/>
        <v>1E-4</v>
      </c>
      <c r="B979" s="304">
        <f t="shared" ca="1" si="442"/>
        <v>30.558000000000032</v>
      </c>
      <c r="D979" s="306">
        <f t="shared" ca="1" si="443"/>
        <v>-0.63461003120293213</v>
      </c>
      <c r="E979" s="307">
        <f t="shared" ca="1" si="444"/>
        <v>-1.1935622397191512</v>
      </c>
      <c r="F979" s="304">
        <f t="shared" ca="1" si="445"/>
        <v>1.3517842696920181</v>
      </c>
      <c r="G979" s="306">
        <f t="shared" ca="1" si="446"/>
        <v>7.9307565776261573</v>
      </c>
      <c r="H979" s="307">
        <f t="shared" ca="1" si="447"/>
        <v>-107.68107914392918</v>
      </c>
      <c r="I979" s="304">
        <f t="shared" ca="1" si="448"/>
        <v>107.97273593595145</v>
      </c>
      <c r="J979" s="306">
        <f t="shared" ca="1" si="449"/>
        <v>677.21007955475034</v>
      </c>
      <c r="K979" s="307">
        <f t="shared" ca="1" si="450"/>
        <v>-11.175058786963524</v>
      </c>
      <c r="L979" s="304">
        <f t="shared" ca="1" si="435"/>
        <v>677.30227652758072</v>
      </c>
      <c r="M979" s="306">
        <f t="shared" ca="1" si="451"/>
        <v>-1.497278645622087</v>
      </c>
      <c r="N979" s="304">
        <f t="shared" ca="1" si="452"/>
        <v>-85.787747149209622</v>
      </c>
      <c r="P979" s="310">
        <f t="shared" ca="1" si="453"/>
        <v>23</v>
      </c>
      <c r="Q979" s="304">
        <f t="shared" ca="1" si="454"/>
        <v>0</v>
      </c>
      <c r="R979" s="306">
        <f t="shared" ca="1" si="455"/>
        <v>0</v>
      </c>
      <c r="S979" s="307">
        <f t="shared" ca="1" si="456"/>
        <v>5.0810000000000022</v>
      </c>
      <c r="T979" s="304">
        <f t="shared" ca="1" si="436"/>
        <v>49.844610000000024</v>
      </c>
      <c r="U979" s="311">
        <f t="shared" ca="1" si="437"/>
        <v>0</v>
      </c>
      <c r="V979" s="306">
        <f t="shared" ca="1" si="438"/>
        <v>1.226369710030909</v>
      </c>
      <c r="W979" s="304">
        <f t="shared" ca="1" si="439"/>
        <v>43.898842198262038</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1.1437246572230286</v>
      </c>
      <c r="AH979" s="304">
        <f t="shared" ca="1" si="463"/>
        <v>-8.6397760137920852</v>
      </c>
    </row>
    <row r="980" spans="1:34" x14ac:dyDescent="0.2">
      <c r="A980" s="347">
        <f t="shared" ca="1" si="441"/>
        <v>1E-4</v>
      </c>
      <c r="B980" s="304">
        <f t="shared" ca="1" si="442"/>
        <v>30.558100000000032</v>
      </c>
      <c r="D980" s="306">
        <f t="shared" ca="1" si="443"/>
        <v>-0.6346063087373176</v>
      </c>
      <c r="E980" s="307">
        <f t="shared" ca="1" si="444"/>
        <v>-1.1935342835810605</v>
      </c>
      <c r="F980" s="304">
        <f t="shared" ca="1" si="445"/>
        <v>1.3517578382138418</v>
      </c>
      <c r="G980" s="306">
        <f t="shared" ca="1" si="446"/>
        <v>7.9306931169952835</v>
      </c>
      <c r="H980" s="307">
        <f t="shared" ca="1" si="447"/>
        <v>-107.68119849735754</v>
      </c>
      <c r="I980" s="304">
        <f t="shared" ca="1" si="448"/>
        <v>107.97285030572857</v>
      </c>
      <c r="J980" s="306">
        <f t="shared" ca="1" si="449"/>
        <v>677.21007955475034</v>
      </c>
      <c r="K980" s="307">
        <f t="shared" ca="1" si="450"/>
        <v>-11.185826900845589</v>
      </c>
      <c r="L980" s="304">
        <f t="shared" ca="1" si="435"/>
        <v>677.30245428021806</v>
      </c>
      <c r="M980" s="306">
        <f t="shared" ca="1" si="451"/>
        <v>-1.4972793129740698</v>
      </c>
      <c r="N980" s="304">
        <f t="shared" ca="1" si="452"/>
        <v>-85.787785385661678</v>
      </c>
      <c r="P980" s="310">
        <f t="shared" ca="1" si="453"/>
        <v>23</v>
      </c>
      <c r="Q980" s="304">
        <f t="shared" ca="1" si="454"/>
        <v>0</v>
      </c>
      <c r="R980" s="306">
        <f t="shared" ca="1" si="455"/>
        <v>0</v>
      </c>
      <c r="S980" s="307">
        <f t="shared" ca="1" si="456"/>
        <v>5.0810000000000022</v>
      </c>
      <c r="T980" s="304">
        <f t="shared" ca="1" si="436"/>
        <v>49.844610000000024</v>
      </c>
      <c r="U980" s="311">
        <f t="shared" ca="1" si="437"/>
        <v>0</v>
      </c>
      <c r="V980" s="306">
        <f t="shared" ca="1" si="438"/>
        <v>1.2263710306009024</v>
      </c>
      <c r="W980" s="304">
        <f t="shared" ca="1" si="439"/>
        <v>43.898982468642807</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1.1436975308962776</v>
      </c>
      <c r="AH980" s="304">
        <f t="shared" ca="1" si="463"/>
        <v>-8.6398036209923283</v>
      </c>
    </row>
    <row r="981" spans="1:34" x14ac:dyDescent="0.2">
      <c r="A981" s="347">
        <f t="shared" ca="1" si="441"/>
        <v>1E-4</v>
      </c>
      <c r="B981" s="304">
        <f t="shared" ca="1" si="442"/>
        <v>30.558200000000031</v>
      </c>
      <c r="D981" s="306">
        <f t="shared" ca="1" si="443"/>
        <v>-0.63460258626679156</v>
      </c>
      <c r="E981" s="307">
        <f t="shared" ca="1" si="444"/>
        <v>-1.1935063278024138</v>
      </c>
      <c r="F981" s="304">
        <f t="shared" ca="1" si="445"/>
        <v>1.3517314071223259</v>
      </c>
      <c r="G981" s="306">
        <f t="shared" ca="1" si="446"/>
        <v>7.9306296567366568</v>
      </c>
      <c r="H981" s="307">
        <f t="shared" ca="1" si="447"/>
        <v>-107.68131784799033</v>
      </c>
      <c r="I981" s="304">
        <f t="shared" ca="1" si="448"/>
        <v>107.97296467279313</v>
      </c>
      <c r="J981" s="306">
        <f t="shared" ca="1" si="449"/>
        <v>677.21007955475034</v>
      </c>
      <c r="K981" s="307">
        <f t="shared" ca="1" si="450"/>
        <v>-11.196595026662857</v>
      </c>
      <c r="L981" s="304">
        <f t="shared" ca="1" si="435"/>
        <v>677.30263220420341</v>
      </c>
      <c r="M981" s="306">
        <f t="shared" ca="1" si="451"/>
        <v>-1.4972799803192989</v>
      </c>
      <c r="N981" s="304">
        <f t="shared" ca="1" si="452"/>
        <v>-85.787823621726787</v>
      </c>
      <c r="P981" s="310">
        <f t="shared" ca="1" si="453"/>
        <v>23</v>
      </c>
      <c r="Q981" s="304">
        <f t="shared" ca="1" si="454"/>
        <v>0</v>
      </c>
      <c r="R981" s="306">
        <f t="shared" ca="1" si="455"/>
        <v>0</v>
      </c>
      <c r="S981" s="307">
        <f t="shared" ca="1" si="456"/>
        <v>5.0810000000000022</v>
      </c>
      <c r="T981" s="304">
        <f t="shared" ca="1" si="436"/>
        <v>49.844610000000024</v>
      </c>
      <c r="U981" s="311">
        <f t="shared" ca="1" si="437"/>
        <v>0</v>
      </c>
      <c r="V981" s="306">
        <f t="shared" ca="1" si="438"/>
        <v>1.2263723511737827</v>
      </c>
      <c r="W981" s="304">
        <f t="shared" ca="1" si="439"/>
        <v>43.899122737219983</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1.143670404915289</v>
      </c>
      <c r="AH981" s="304">
        <f t="shared" ca="1" si="463"/>
        <v>-8.6398312278375879</v>
      </c>
    </row>
    <row r="982" spans="1:34" x14ac:dyDescent="0.2">
      <c r="A982" s="347">
        <f t="shared" ca="1" si="441"/>
        <v>1E-4</v>
      </c>
      <c r="B982" s="304">
        <f t="shared" ca="1" si="442"/>
        <v>30.558300000000031</v>
      </c>
      <c r="D982" s="306">
        <f t="shared" ca="1" si="443"/>
        <v>-0.63459886379135655</v>
      </c>
      <c r="E982" s="307">
        <f t="shared" ca="1" si="444"/>
        <v>-1.1934783723831899</v>
      </c>
      <c r="F982" s="304">
        <f t="shared" ca="1" si="445"/>
        <v>1.3517049764174536</v>
      </c>
      <c r="G982" s="306">
        <f t="shared" ca="1" si="446"/>
        <v>7.9305661968502772</v>
      </c>
      <c r="H982" s="307">
        <f t="shared" ca="1" si="447"/>
        <v>-107.68143719582757</v>
      </c>
      <c r="I982" s="304">
        <f t="shared" ca="1" si="448"/>
        <v>107.9730790371451</v>
      </c>
      <c r="J982" s="306">
        <f t="shared" ca="1" si="449"/>
        <v>677.21007955475034</v>
      </c>
      <c r="K982" s="307">
        <f t="shared" ca="1" si="450"/>
        <v>-11.207363164415048</v>
      </c>
      <c r="L982" s="304">
        <f t="shared" ca="1" si="435"/>
        <v>677.30281029953687</v>
      </c>
      <c r="M982" s="306">
        <f t="shared" ca="1" si="451"/>
        <v>-1.497280647657774</v>
      </c>
      <c r="N982" s="304">
        <f t="shared" ca="1" si="452"/>
        <v>-85.78786185740492</v>
      </c>
      <c r="P982" s="310">
        <f t="shared" ca="1" si="453"/>
        <v>23</v>
      </c>
      <c r="Q982" s="304">
        <f t="shared" ca="1" si="454"/>
        <v>0</v>
      </c>
      <c r="R982" s="306">
        <f t="shared" ca="1" si="455"/>
        <v>0</v>
      </c>
      <c r="S982" s="307">
        <f t="shared" ca="1" si="456"/>
        <v>5.0810000000000022</v>
      </c>
      <c r="T982" s="304">
        <f t="shared" ca="1" si="436"/>
        <v>49.844610000000024</v>
      </c>
      <c r="U982" s="311">
        <f t="shared" ca="1" si="437"/>
        <v>0</v>
      </c>
      <c r="V982" s="306">
        <f t="shared" ca="1" si="438"/>
        <v>1.2263736717495495</v>
      </c>
      <c r="W982" s="304">
        <f t="shared" ca="1" si="439"/>
        <v>43.899263003993532</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1.1436432792800417</v>
      </c>
      <c r="AH982" s="304">
        <f t="shared" ca="1" si="463"/>
        <v>-8.6398588343278817</v>
      </c>
    </row>
    <row r="983" spans="1:34" x14ac:dyDescent="0.2">
      <c r="A983" s="347">
        <f t="shared" ca="1" si="441"/>
        <v>1E-4</v>
      </c>
      <c r="B983" s="304">
        <f t="shared" ca="1" si="442"/>
        <v>30.558400000000031</v>
      </c>
      <c r="D983" s="306">
        <f t="shared" ca="1" si="443"/>
        <v>-0.63459514131101524</v>
      </c>
      <c r="E983" s="307">
        <f t="shared" ca="1" si="444"/>
        <v>-1.1934504173233993</v>
      </c>
      <c r="F983" s="304">
        <f t="shared" ca="1" si="445"/>
        <v>1.3516785460992355</v>
      </c>
      <c r="G983" s="306">
        <f t="shared" ca="1" si="446"/>
        <v>7.9305027373361465</v>
      </c>
      <c r="H983" s="307">
        <f t="shared" ca="1" si="447"/>
        <v>-107.68155654086931</v>
      </c>
      <c r="I983" s="304">
        <f t="shared" ca="1" si="448"/>
        <v>107.97319339878455</v>
      </c>
      <c r="J983" s="306">
        <f t="shared" ca="1" si="449"/>
        <v>677.21007955475034</v>
      </c>
      <c r="K983" s="307">
        <f t="shared" ca="1" si="450"/>
        <v>-11.218131314101882</v>
      </c>
      <c r="L983" s="304">
        <f t="shared" ca="1" si="435"/>
        <v>677.30298856621891</v>
      </c>
      <c r="M983" s="306">
        <f t="shared" ca="1" si="451"/>
        <v>-1.4972813149894957</v>
      </c>
      <c r="N983" s="304">
        <f t="shared" ca="1" si="452"/>
        <v>-85.787900092696106</v>
      </c>
      <c r="P983" s="310">
        <f t="shared" ca="1" si="453"/>
        <v>23</v>
      </c>
      <c r="Q983" s="304">
        <f t="shared" ca="1" si="454"/>
        <v>0</v>
      </c>
      <c r="R983" s="306">
        <f t="shared" ca="1" si="455"/>
        <v>0</v>
      </c>
      <c r="S983" s="307">
        <f t="shared" ca="1" si="456"/>
        <v>5.0810000000000022</v>
      </c>
      <c r="T983" s="304">
        <f t="shared" ca="1" si="436"/>
        <v>49.844610000000024</v>
      </c>
      <c r="U983" s="311">
        <f t="shared" ca="1" si="437"/>
        <v>0</v>
      </c>
      <c r="V983" s="306">
        <f t="shared" ca="1" si="438"/>
        <v>1.2263749923282021</v>
      </c>
      <c r="W983" s="304">
        <f t="shared" ca="1" si="439"/>
        <v>43.899403268963468</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1.1436161539905481</v>
      </c>
      <c r="AH983" s="304">
        <f t="shared" ca="1" si="463"/>
        <v>-8.639886440463199</v>
      </c>
    </row>
    <row r="984" spans="1:34" x14ac:dyDescent="0.2">
      <c r="A984" s="347">
        <f t="shared" ca="1" si="441"/>
        <v>1E-4</v>
      </c>
      <c r="B984" s="304">
        <f t="shared" ca="1" si="442"/>
        <v>30.558500000000031</v>
      </c>
      <c r="D984" s="306">
        <f t="shared" ca="1" si="443"/>
        <v>-0.63459141882576531</v>
      </c>
      <c r="E984" s="307">
        <f t="shared" ca="1" si="444"/>
        <v>-1.1934224626230385</v>
      </c>
      <c r="F984" s="304">
        <f t="shared" ca="1" si="445"/>
        <v>1.3516521161676682</v>
      </c>
      <c r="G984" s="306">
        <f t="shared" ca="1" si="446"/>
        <v>7.9304392781942639</v>
      </c>
      <c r="H984" s="307">
        <f t="shared" ca="1" si="447"/>
        <v>-107.68167588311557</v>
      </c>
      <c r="I984" s="304">
        <f t="shared" ca="1" si="448"/>
        <v>107.9733077577115</v>
      </c>
      <c r="J984" s="306">
        <f t="shared" ca="1" si="449"/>
        <v>677.21007955475034</v>
      </c>
      <c r="K984" s="307">
        <f t="shared" ca="1" si="450"/>
        <v>-11.228899475723081</v>
      </c>
      <c r="L984" s="304">
        <f t="shared" ca="1" si="435"/>
        <v>677.30316700425021</v>
      </c>
      <c r="M984" s="306">
        <f t="shared" ca="1" si="451"/>
        <v>-1.4972819823144639</v>
      </c>
      <c r="N984" s="304">
        <f t="shared" ca="1" si="452"/>
        <v>-85.787938327600344</v>
      </c>
      <c r="P984" s="310">
        <f t="shared" ca="1" si="453"/>
        <v>23</v>
      </c>
      <c r="Q984" s="304">
        <f t="shared" ca="1" si="454"/>
        <v>0</v>
      </c>
      <c r="R984" s="306">
        <f t="shared" ca="1" si="455"/>
        <v>0</v>
      </c>
      <c r="S984" s="307">
        <f t="shared" ca="1" si="456"/>
        <v>5.0810000000000022</v>
      </c>
      <c r="T984" s="304">
        <f t="shared" ca="1" si="436"/>
        <v>49.844610000000024</v>
      </c>
      <c r="U984" s="311">
        <f t="shared" ca="1" si="437"/>
        <v>0</v>
      </c>
      <c r="V984" s="306">
        <f t="shared" ca="1" si="438"/>
        <v>1.2263763129097416</v>
      </c>
      <c r="W984" s="304">
        <f t="shared" ca="1" si="439"/>
        <v>43.899543532129819</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1.1435890290468027</v>
      </c>
      <c r="AH984" s="304">
        <f t="shared" ca="1" si="463"/>
        <v>-8.6399140462435451</v>
      </c>
    </row>
    <row r="985" spans="1:34" x14ac:dyDescent="0.2">
      <c r="A985" s="347">
        <f t="shared" ca="1" si="441"/>
        <v>1E-4</v>
      </c>
      <c r="B985" s="304">
        <f t="shared" ca="1" si="442"/>
        <v>30.55860000000003</v>
      </c>
      <c r="D985" s="306">
        <f t="shared" ca="1" si="443"/>
        <v>-0.63458769633560819</v>
      </c>
      <c r="E985" s="307">
        <f t="shared" ca="1" si="444"/>
        <v>-1.1933945082821058</v>
      </c>
      <c r="F985" s="304">
        <f t="shared" ca="1" si="445"/>
        <v>1.351625686622751</v>
      </c>
      <c r="G985" s="306">
        <f t="shared" ca="1" si="446"/>
        <v>7.9303758194246301</v>
      </c>
      <c r="H985" s="307">
        <f t="shared" ca="1" si="447"/>
        <v>-107.68179522256641</v>
      </c>
      <c r="I985" s="304">
        <f t="shared" ca="1" si="448"/>
        <v>107.97342211392598</v>
      </c>
      <c r="J985" s="306">
        <f t="shared" ca="1" si="449"/>
        <v>677.21007955475034</v>
      </c>
      <c r="K985" s="307">
        <f t="shared" ca="1" si="450"/>
        <v>-11.239667649278365</v>
      </c>
      <c r="L985" s="304">
        <f t="shared" ca="1" si="435"/>
        <v>677.30334561363088</v>
      </c>
      <c r="M985" s="306">
        <f t="shared" ca="1" si="451"/>
        <v>-1.4972826496326785</v>
      </c>
      <c r="N985" s="304">
        <f t="shared" ca="1" si="452"/>
        <v>-85.787976562117635</v>
      </c>
      <c r="P985" s="310">
        <f t="shared" ca="1" si="453"/>
        <v>23</v>
      </c>
      <c r="Q985" s="304">
        <f t="shared" ca="1" si="454"/>
        <v>0</v>
      </c>
      <c r="R985" s="306">
        <f t="shared" ca="1" si="455"/>
        <v>0</v>
      </c>
      <c r="S985" s="307">
        <f t="shared" ca="1" si="456"/>
        <v>5.0810000000000022</v>
      </c>
      <c r="T985" s="304">
        <f t="shared" ca="1" si="436"/>
        <v>49.844610000000024</v>
      </c>
      <c r="U985" s="311">
        <f t="shared" ca="1" si="437"/>
        <v>0</v>
      </c>
      <c r="V985" s="306">
        <f t="shared" ca="1" si="438"/>
        <v>1.2263776334941676</v>
      </c>
      <c r="W985" s="304">
        <f t="shared" ca="1" si="439"/>
        <v>43.899683793492599</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1.1435619044488003</v>
      </c>
      <c r="AH985" s="304">
        <f t="shared" ca="1" si="463"/>
        <v>-8.6399416516689236</v>
      </c>
    </row>
    <row r="986" spans="1:34" x14ac:dyDescent="0.2">
      <c r="A986" s="347">
        <f t="shared" ca="1" si="441"/>
        <v>1E-4</v>
      </c>
      <c r="B986" s="304">
        <f t="shared" ca="1" si="442"/>
        <v>30.55870000000003</v>
      </c>
      <c r="D986" s="306">
        <f t="shared" ca="1" si="443"/>
        <v>-0.63458397384054555</v>
      </c>
      <c r="E986" s="307">
        <f t="shared" ca="1" si="444"/>
        <v>-1.1933665543005922</v>
      </c>
      <c r="F986" s="304">
        <f t="shared" ca="1" si="445"/>
        <v>1.3515992574644773</v>
      </c>
      <c r="G986" s="306">
        <f t="shared" ca="1" si="446"/>
        <v>7.9303123610272461</v>
      </c>
      <c r="H986" s="307">
        <f t="shared" ca="1" si="447"/>
        <v>-107.68191455922184</v>
      </c>
      <c r="I986" s="304">
        <f t="shared" ca="1" si="448"/>
        <v>107.97353646742805</v>
      </c>
      <c r="J986" s="306">
        <f t="shared" ca="1" si="449"/>
        <v>677.21007955475034</v>
      </c>
      <c r="K986" s="307">
        <f t="shared" ca="1" si="450"/>
        <v>-11.250435834767455</v>
      </c>
      <c r="L986" s="304">
        <f t="shared" ca="1" si="435"/>
        <v>677.30352439436149</v>
      </c>
      <c r="M986" s="306">
        <f t="shared" ca="1" si="451"/>
        <v>-1.4972833169441397</v>
      </c>
      <c r="N986" s="304">
        <f t="shared" ca="1" si="452"/>
        <v>-85.788014796247992</v>
      </c>
      <c r="P986" s="310">
        <f t="shared" ca="1" si="453"/>
        <v>23</v>
      </c>
      <c r="Q986" s="304">
        <f t="shared" ca="1" si="454"/>
        <v>0</v>
      </c>
      <c r="R986" s="306">
        <f t="shared" ca="1" si="455"/>
        <v>0</v>
      </c>
      <c r="S986" s="307">
        <f t="shared" ca="1" si="456"/>
        <v>5.0810000000000022</v>
      </c>
      <c r="T986" s="304">
        <f t="shared" ca="1" si="436"/>
        <v>49.844610000000024</v>
      </c>
      <c r="U986" s="311">
        <f t="shared" ca="1" si="437"/>
        <v>0</v>
      </c>
      <c r="V986" s="306">
        <f t="shared" ca="1" si="438"/>
        <v>1.2263789540814798</v>
      </c>
      <c r="W986" s="304">
        <f t="shared" ca="1" si="439"/>
        <v>43.89982405305183</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1.1435347801965392</v>
      </c>
      <c r="AH986" s="304">
        <f t="shared" ca="1" si="463"/>
        <v>-8.639969256739338</v>
      </c>
    </row>
    <row r="987" spans="1:34" x14ac:dyDescent="0.2">
      <c r="A987" s="347">
        <f t="shared" ca="1" si="441"/>
        <v>1E-4</v>
      </c>
      <c r="B987" s="304">
        <f t="shared" ca="1" si="442"/>
        <v>30.55880000000003</v>
      </c>
      <c r="D987" s="306">
        <f t="shared" ca="1" si="443"/>
        <v>-0.63458025134057894</v>
      </c>
      <c r="E987" s="307">
        <f t="shared" ca="1" si="444"/>
        <v>-1.1933386006784961</v>
      </c>
      <c r="F987" s="304">
        <f t="shared" ca="1" si="445"/>
        <v>1.3515728286928468</v>
      </c>
      <c r="G987" s="306">
        <f t="shared" ca="1" si="446"/>
        <v>7.9302489030021119</v>
      </c>
      <c r="H987" s="307">
        <f t="shared" ca="1" si="447"/>
        <v>-107.68203389308191</v>
      </c>
      <c r="I987" s="304">
        <f t="shared" ca="1" si="448"/>
        <v>107.97365081821771</v>
      </c>
      <c r="J987" s="306">
        <f t="shared" ca="1" si="449"/>
        <v>677.21007955475034</v>
      </c>
      <c r="K987" s="307">
        <f t="shared" ca="1" si="450"/>
        <v>-11.26120403219007</v>
      </c>
      <c r="L987" s="304">
        <f t="shared" ca="1" si="435"/>
        <v>677.3037033464426</v>
      </c>
      <c r="M987" s="306">
        <f t="shared" ca="1" si="451"/>
        <v>-1.4972839842488479</v>
      </c>
      <c r="N987" s="304">
        <f t="shared" ca="1" si="452"/>
        <v>-85.788053029991417</v>
      </c>
      <c r="P987" s="310">
        <f t="shared" ca="1" si="453"/>
        <v>23</v>
      </c>
      <c r="Q987" s="304">
        <f t="shared" ca="1" si="454"/>
        <v>0</v>
      </c>
      <c r="R987" s="306">
        <f t="shared" ca="1" si="455"/>
        <v>0</v>
      </c>
      <c r="S987" s="307">
        <f t="shared" ca="1" si="456"/>
        <v>5.0810000000000022</v>
      </c>
      <c r="T987" s="304">
        <f t="shared" ca="1" si="436"/>
        <v>49.844610000000024</v>
      </c>
      <c r="U987" s="311">
        <f t="shared" ca="1" si="437"/>
        <v>0</v>
      </c>
      <c r="V987" s="306">
        <f t="shared" ca="1" si="438"/>
        <v>1.2263802746716783</v>
      </c>
      <c r="W987" s="304">
        <f t="shared" ca="1" si="439"/>
        <v>43.899964310807476</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1.1435076562900175</v>
      </c>
      <c r="AH987" s="304">
        <f t="shared" ca="1" si="463"/>
        <v>-8.6399968614547937</v>
      </c>
    </row>
    <row r="988" spans="1:34" x14ac:dyDescent="0.2">
      <c r="A988" s="347">
        <f t="shared" ca="1" si="441"/>
        <v>1E-4</v>
      </c>
      <c r="B988" s="304">
        <f t="shared" ca="1" si="442"/>
        <v>30.55890000000003</v>
      </c>
      <c r="D988" s="306">
        <f t="shared" ca="1" si="443"/>
        <v>-0.63457652883570548</v>
      </c>
      <c r="E988" s="307">
        <f t="shared" ca="1" si="444"/>
        <v>-1.1933106474158244</v>
      </c>
      <c r="F988" s="304">
        <f t="shared" ca="1" si="445"/>
        <v>1.3515464003078648</v>
      </c>
      <c r="G988" s="306">
        <f t="shared" ca="1" si="446"/>
        <v>7.9301854453492284</v>
      </c>
      <c r="H988" s="307">
        <f t="shared" ca="1" si="447"/>
        <v>-107.68215322414665</v>
      </c>
      <c r="I988" s="304">
        <f t="shared" ca="1" si="448"/>
        <v>107.97376516629502</v>
      </c>
      <c r="J988" s="306">
        <f t="shared" ca="1" si="449"/>
        <v>677.21007955475034</v>
      </c>
      <c r="K988" s="307">
        <f t="shared" ca="1" si="450"/>
        <v>-11.271972241545932</v>
      </c>
      <c r="L988" s="304">
        <f t="shared" ca="1" si="435"/>
        <v>677.30388246987445</v>
      </c>
      <c r="M988" s="306">
        <f t="shared" ca="1" si="451"/>
        <v>-1.497284651546803</v>
      </c>
      <c r="N988" s="304">
        <f t="shared" ca="1" si="452"/>
        <v>-85.788091263347923</v>
      </c>
      <c r="P988" s="310">
        <f t="shared" ca="1" si="453"/>
        <v>23</v>
      </c>
      <c r="Q988" s="304">
        <f t="shared" ca="1" si="454"/>
        <v>0</v>
      </c>
      <c r="R988" s="306">
        <f t="shared" ca="1" si="455"/>
        <v>0</v>
      </c>
      <c r="S988" s="307">
        <f t="shared" ca="1" si="456"/>
        <v>5.0810000000000022</v>
      </c>
      <c r="T988" s="304">
        <f t="shared" ca="1" si="436"/>
        <v>49.844610000000024</v>
      </c>
      <c r="U988" s="311">
        <f t="shared" ca="1" si="437"/>
        <v>0</v>
      </c>
      <c r="V988" s="306">
        <f t="shared" ca="1" si="438"/>
        <v>1.2263815952647632</v>
      </c>
      <c r="W988" s="304">
        <f t="shared" ca="1" si="439"/>
        <v>43.900104566759623</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1.1434805327292352</v>
      </c>
      <c r="AH988" s="304">
        <f t="shared" ca="1" si="463"/>
        <v>-8.6400244658152836</v>
      </c>
    </row>
    <row r="989" spans="1:34" x14ac:dyDescent="0.2">
      <c r="A989" s="347">
        <f t="shared" ca="1" si="441"/>
        <v>1E-4</v>
      </c>
      <c r="B989" s="304">
        <f t="shared" ca="1" si="442"/>
        <v>30.559000000000029</v>
      </c>
      <c r="D989" s="306">
        <f t="shared" ca="1" si="443"/>
        <v>-0.6345728063259275</v>
      </c>
      <c r="E989" s="307">
        <f t="shared" ca="1" si="444"/>
        <v>-1.1932826945125594</v>
      </c>
      <c r="F989" s="304">
        <f t="shared" ca="1" si="445"/>
        <v>1.3515199723095168</v>
      </c>
      <c r="G989" s="306">
        <f t="shared" ca="1" si="446"/>
        <v>7.9301219880685956</v>
      </c>
      <c r="H989" s="307">
        <f t="shared" ca="1" si="447"/>
        <v>-107.68227255241609</v>
      </c>
      <c r="I989" s="304">
        <f t="shared" ca="1" si="448"/>
        <v>107.97387951166002</v>
      </c>
      <c r="J989" s="306">
        <f t="shared" ca="1" si="449"/>
        <v>677.21007955475034</v>
      </c>
      <c r="K989" s="307">
        <f t="shared" ca="1" si="450"/>
        <v>-11.282740462834759</v>
      </c>
      <c r="L989" s="304">
        <f t="shared" ca="1" si="435"/>
        <v>677.30406176465749</v>
      </c>
      <c r="M989" s="306">
        <f t="shared" ca="1" si="451"/>
        <v>-1.4972853188380049</v>
      </c>
      <c r="N989" s="304">
        <f t="shared" ca="1" si="452"/>
        <v>-85.788129496317495</v>
      </c>
      <c r="P989" s="310">
        <f t="shared" ca="1" si="453"/>
        <v>23</v>
      </c>
      <c r="Q989" s="304">
        <f t="shared" ca="1" si="454"/>
        <v>0</v>
      </c>
      <c r="R989" s="306">
        <f t="shared" ca="1" si="455"/>
        <v>0</v>
      </c>
      <c r="S989" s="307">
        <f t="shared" ca="1" si="456"/>
        <v>5.0810000000000022</v>
      </c>
      <c r="T989" s="304">
        <f t="shared" ca="1" si="436"/>
        <v>49.844610000000024</v>
      </c>
      <c r="U989" s="311">
        <f t="shared" ca="1" si="437"/>
        <v>0</v>
      </c>
      <c r="V989" s="306">
        <f t="shared" ca="1" si="438"/>
        <v>1.226382915860734</v>
      </c>
      <c r="W989" s="304">
        <f t="shared" ca="1" si="439"/>
        <v>43.900244820908235</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1.1434534095141835</v>
      </c>
      <c r="AH989" s="304">
        <f t="shared" ca="1" si="463"/>
        <v>-8.6400520698208236</v>
      </c>
    </row>
    <row r="990" spans="1:34" x14ac:dyDescent="0.2">
      <c r="A990" s="347">
        <f t="shared" ca="1" si="441"/>
        <v>1E-4</v>
      </c>
      <c r="B990" s="304">
        <f t="shared" ca="1" si="442"/>
        <v>30.559100000000029</v>
      </c>
      <c r="D990" s="306">
        <f t="shared" ca="1" si="443"/>
        <v>-0.63456908381124755</v>
      </c>
      <c r="E990" s="307">
        <f t="shared" ca="1" si="444"/>
        <v>-1.1932547419687101</v>
      </c>
      <c r="F990" s="304">
        <f t="shared" ca="1" si="445"/>
        <v>1.3514935446978129</v>
      </c>
      <c r="G990" s="306">
        <f t="shared" ca="1" si="446"/>
        <v>7.9300585311602143</v>
      </c>
      <c r="H990" s="307">
        <f t="shared" ca="1" si="447"/>
        <v>-107.6823918778903</v>
      </c>
      <c r="I990" s="304">
        <f t="shared" ca="1" si="448"/>
        <v>107.97399385431272</v>
      </c>
      <c r="J990" s="306">
        <f t="shared" ca="1" si="449"/>
        <v>677.21007955475034</v>
      </c>
      <c r="K990" s="307">
        <f t="shared" ca="1" si="450"/>
        <v>-11.293508696056275</v>
      </c>
      <c r="L990" s="304">
        <f t="shared" ca="1" si="435"/>
        <v>677.30424123079217</v>
      </c>
      <c r="M990" s="306">
        <f t="shared" ca="1" si="451"/>
        <v>-1.4972859861224539</v>
      </c>
      <c r="N990" s="304">
        <f t="shared" ca="1" si="452"/>
        <v>-85.788167728900163</v>
      </c>
      <c r="P990" s="310">
        <f t="shared" ca="1" si="453"/>
        <v>23</v>
      </c>
      <c r="Q990" s="304">
        <f t="shared" ca="1" si="454"/>
        <v>0</v>
      </c>
      <c r="R990" s="306">
        <f t="shared" ca="1" si="455"/>
        <v>0</v>
      </c>
      <c r="S990" s="307">
        <f t="shared" ca="1" si="456"/>
        <v>5.0810000000000022</v>
      </c>
      <c r="T990" s="304">
        <f t="shared" ca="1" si="436"/>
        <v>49.844610000000024</v>
      </c>
      <c r="U990" s="311">
        <f t="shared" ca="1" si="437"/>
        <v>0</v>
      </c>
      <c r="V990" s="306">
        <f t="shared" ca="1" si="438"/>
        <v>1.2263842364595916</v>
      </c>
      <c r="W990" s="304">
        <f t="shared" ca="1" si="439"/>
        <v>43.900385073253368</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1.1434262866448659</v>
      </c>
      <c r="AH990" s="304">
        <f t="shared" ca="1" si="463"/>
        <v>-8.6400796734714067</v>
      </c>
    </row>
    <row r="991" spans="1:34" x14ac:dyDescent="0.2">
      <c r="A991" s="347">
        <f t="shared" ca="1" si="441"/>
        <v>1E-4</v>
      </c>
      <c r="B991" s="304">
        <f t="shared" ca="1" si="442"/>
        <v>30.559200000000029</v>
      </c>
      <c r="D991" s="306">
        <f t="shared" ca="1" si="443"/>
        <v>-0.63456536129166408</v>
      </c>
      <c r="E991" s="307">
        <f t="shared" ca="1" si="444"/>
        <v>-1.1932267897842639</v>
      </c>
      <c r="F991" s="304">
        <f t="shared" ca="1" si="445"/>
        <v>1.3514671174727413</v>
      </c>
      <c r="G991" s="306">
        <f t="shared" ca="1" si="446"/>
        <v>7.9299950746240855</v>
      </c>
      <c r="H991" s="307">
        <f t="shared" ca="1" si="447"/>
        <v>-107.68251120056928</v>
      </c>
      <c r="I991" s="304">
        <f t="shared" ca="1" si="448"/>
        <v>107.97410819425318</v>
      </c>
      <c r="J991" s="306">
        <f t="shared" ca="1" si="449"/>
        <v>677.21007955475034</v>
      </c>
      <c r="K991" s="307">
        <f t="shared" ca="1" si="450"/>
        <v>-11.304276941210198</v>
      </c>
      <c r="L991" s="304">
        <f t="shared" ca="1" si="435"/>
        <v>677.30442086827907</v>
      </c>
      <c r="M991" s="306">
        <f t="shared" ca="1" si="451"/>
        <v>-1.4972866534001499</v>
      </c>
      <c r="N991" s="304">
        <f t="shared" ca="1" si="452"/>
        <v>-85.788205961095898</v>
      </c>
      <c r="P991" s="310">
        <f t="shared" ca="1" si="453"/>
        <v>23</v>
      </c>
      <c r="Q991" s="304">
        <f t="shared" ca="1" si="454"/>
        <v>0</v>
      </c>
      <c r="R991" s="306">
        <f t="shared" ca="1" si="455"/>
        <v>0</v>
      </c>
      <c r="S991" s="307">
        <f t="shared" ca="1" si="456"/>
        <v>5.0810000000000022</v>
      </c>
      <c r="T991" s="304">
        <f t="shared" ca="1" si="436"/>
        <v>49.844610000000024</v>
      </c>
      <c r="U991" s="311">
        <f t="shared" ca="1" si="437"/>
        <v>0</v>
      </c>
      <c r="V991" s="306">
        <f t="shared" ca="1" si="438"/>
        <v>1.2263855570613351</v>
      </c>
      <c r="W991" s="304">
        <f t="shared" ca="1" si="439"/>
        <v>43.900525323794994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1.1433991641212735</v>
      </c>
      <c r="AH991" s="304">
        <f t="shared" ca="1" si="463"/>
        <v>-8.6401072767670435</v>
      </c>
    </row>
    <row r="992" spans="1:34" x14ac:dyDescent="0.2">
      <c r="A992" s="347">
        <f t="shared" ca="1" si="441"/>
        <v>1E-4</v>
      </c>
      <c r="B992" s="304">
        <f t="shared" ca="1" si="442"/>
        <v>30.559300000000029</v>
      </c>
      <c r="D992" s="306">
        <f t="shared" ca="1" si="443"/>
        <v>-0.63456163876717986</v>
      </c>
      <c r="E992" s="307">
        <f t="shared" ca="1" si="444"/>
        <v>-1.193198837959228</v>
      </c>
      <c r="F992" s="304">
        <f t="shared" ca="1" si="445"/>
        <v>1.3514406906343099</v>
      </c>
      <c r="G992" s="306">
        <f t="shared" ca="1" si="446"/>
        <v>7.9299316184602091</v>
      </c>
      <c r="H992" s="307">
        <f t="shared" ca="1" si="447"/>
        <v>-107.68263052045307</v>
      </c>
      <c r="I992" s="304">
        <f t="shared" ca="1" si="448"/>
        <v>107.9742225314814</v>
      </c>
      <c r="J992" s="306">
        <f t="shared" ca="1" si="449"/>
        <v>677.21007955475034</v>
      </c>
      <c r="K992" s="307">
        <f t="shared" ca="1" si="450"/>
        <v>-11.315045198296248</v>
      </c>
      <c r="L992" s="304">
        <f t="shared" ca="1" si="435"/>
        <v>677.30460067711829</v>
      </c>
      <c r="M992" s="306">
        <f t="shared" ca="1" si="451"/>
        <v>-1.4972873206710933</v>
      </c>
      <c r="N992" s="304">
        <f t="shared" ca="1" si="452"/>
        <v>-85.788244192904742</v>
      </c>
      <c r="P992" s="310">
        <f t="shared" ca="1" si="453"/>
        <v>23</v>
      </c>
      <c r="Q992" s="304">
        <f t="shared" ca="1" si="454"/>
        <v>0</v>
      </c>
      <c r="R992" s="306">
        <f t="shared" ca="1" si="455"/>
        <v>0</v>
      </c>
      <c r="S992" s="307">
        <f t="shared" ca="1" si="456"/>
        <v>5.0810000000000022</v>
      </c>
      <c r="T992" s="304">
        <f t="shared" ca="1" si="436"/>
        <v>49.844610000000024</v>
      </c>
      <c r="U992" s="311">
        <f t="shared" ca="1" si="437"/>
        <v>0</v>
      </c>
      <c r="V992" s="306">
        <f t="shared" ca="1" si="438"/>
        <v>1.2263868776659648</v>
      </c>
      <c r="W992" s="304">
        <f t="shared" ca="1" si="439"/>
        <v>43.900665572533136</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1.1433720419434064</v>
      </c>
      <c r="AH992" s="304">
        <f t="shared" ca="1" si="463"/>
        <v>-8.6401348797077304</v>
      </c>
    </row>
    <row r="993" spans="1:34" x14ac:dyDescent="0.2">
      <c r="A993" s="347">
        <f t="shared" ca="1" si="441"/>
        <v>1E-4</v>
      </c>
      <c r="B993" s="304">
        <f t="shared" ca="1" si="442"/>
        <v>30.559400000000029</v>
      </c>
      <c r="D993" s="306">
        <f t="shared" ca="1" si="443"/>
        <v>-0.63455791623779267</v>
      </c>
      <c r="E993" s="307">
        <f t="shared" ca="1" si="444"/>
        <v>-1.1931708864935935</v>
      </c>
      <c r="F993" s="304">
        <f t="shared" ca="1" si="445"/>
        <v>1.3514142641825109</v>
      </c>
      <c r="G993" s="306">
        <f t="shared" ca="1" si="446"/>
        <v>7.9298681626685852</v>
      </c>
      <c r="H993" s="307">
        <f t="shared" ca="1" si="447"/>
        <v>-107.68274983754172</v>
      </c>
      <c r="I993" s="304">
        <f t="shared" ca="1" si="448"/>
        <v>107.97433686599744</v>
      </c>
      <c r="J993" s="306">
        <f t="shared" ca="1" si="449"/>
        <v>677.21007955475034</v>
      </c>
      <c r="K993" s="307">
        <f t="shared" ca="1" si="450"/>
        <v>-11.325813467314148</v>
      </c>
      <c r="L993" s="304">
        <f t="shared" ca="1" si="435"/>
        <v>677.30478065731063</v>
      </c>
      <c r="M993" s="306">
        <f t="shared" ca="1" si="451"/>
        <v>-1.4972879879352838</v>
      </c>
      <c r="N993" s="304">
        <f t="shared" ca="1" si="452"/>
        <v>-85.788282424326681</v>
      </c>
      <c r="P993" s="310">
        <f t="shared" ca="1" si="453"/>
        <v>23</v>
      </c>
      <c r="Q993" s="304">
        <f t="shared" ca="1" si="454"/>
        <v>0</v>
      </c>
      <c r="R993" s="306">
        <f t="shared" ca="1" si="455"/>
        <v>0</v>
      </c>
      <c r="S993" s="307">
        <f t="shared" ca="1" si="456"/>
        <v>5.0810000000000022</v>
      </c>
      <c r="T993" s="304">
        <f t="shared" ca="1" si="436"/>
        <v>49.844610000000024</v>
      </c>
      <c r="U993" s="311">
        <f t="shared" ca="1" si="437"/>
        <v>0</v>
      </c>
      <c r="V993" s="306">
        <f t="shared" ca="1" si="438"/>
        <v>1.2263881982734808</v>
      </c>
      <c r="W993" s="304">
        <f t="shared" ca="1" si="439"/>
        <v>43.900805819467813</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1.143344920111268</v>
      </c>
      <c r="AH993" s="304">
        <f t="shared" ca="1" si="463"/>
        <v>-8.6401624822934693</v>
      </c>
    </row>
    <row r="994" spans="1:34" x14ac:dyDescent="0.2">
      <c r="A994" s="347">
        <f t="shared" ca="1" si="441"/>
        <v>1E-4</v>
      </c>
      <c r="B994" s="304">
        <f t="shared" ca="1" si="442"/>
        <v>30.559500000000028</v>
      </c>
      <c r="D994" s="306">
        <f t="shared" ca="1" si="443"/>
        <v>-0.63455419370350585</v>
      </c>
      <c r="E994" s="307">
        <f t="shared" ca="1" si="444"/>
        <v>-1.1931429353873622</v>
      </c>
      <c r="F994" s="304">
        <f t="shared" ca="1" si="445"/>
        <v>1.3513878381173472</v>
      </c>
      <c r="G994" s="306">
        <f t="shared" ca="1" si="446"/>
        <v>7.9298047072492146</v>
      </c>
      <c r="H994" s="307">
        <f t="shared" ca="1" si="447"/>
        <v>-107.68286915183526</v>
      </c>
      <c r="I994" s="304">
        <f t="shared" ca="1" si="448"/>
        <v>107.97445119780136</v>
      </c>
      <c r="J994" s="306">
        <f t="shared" ca="1" si="449"/>
        <v>677.21007955475034</v>
      </c>
      <c r="K994" s="307">
        <f t="shared" ca="1" si="450"/>
        <v>-11.336581748263617</v>
      </c>
      <c r="L994" s="304">
        <f t="shared" ca="1" si="435"/>
        <v>677.30496080885621</v>
      </c>
      <c r="M994" s="306">
        <f t="shared" ca="1" si="451"/>
        <v>-1.4972886551927218</v>
      </c>
      <c r="N994" s="304">
        <f t="shared" ca="1" si="452"/>
        <v>-85.78832065536173</v>
      </c>
      <c r="P994" s="310">
        <f t="shared" ca="1" si="453"/>
        <v>23</v>
      </c>
      <c r="Q994" s="304">
        <f t="shared" ca="1" si="454"/>
        <v>0</v>
      </c>
      <c r="R994" s="306">
        <f t="shared" ca="1" si="455"/>
        <v>0</v>
      </c>
      <c r="S994" s="307">
        <f t="shared" ca="1" si="456"/>
        <v>5.0810000000000022</v>
      </c>
      <c r="T994" s="304">
        <f t="shared" ca="1" si="436"/>
        <v>49.844610000000024</v>
      </c>
      <c r="U994" s="311">
        <f t="shared" ca="1" si="437"/>
        <v>0</v>
      </c>
      <c r="V994" s="306">
        <f t="shared" ca="1" si="438"/>
        <v>1.2263895188838831</v>
      </c>
      <c r="W994" s="304">
        <f t="shared" ca="1" si="439"/>
        <v>43.900946064599069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1.1433177986248513</v>
      </c>
      <c r="AH994" s="304">
        <f t="shared" ca="1" si="463"/>
        <v>-8.6401900845242654</v>
      </c>
    </row>
    <row r="995" spans="1:34" x14ac:dyDescent="0.2">
      <c r="A995" s="347">
        <f t="shared" ca="1" si="441"/>
        <v>1E-4</v>
      </c>
      <c r="B995" s="304">
        <f t="shared" ca="1" si="442"/>
        <v>30.559600000000028</v>
      </c>
      <c r="D995" s="306">
        <f t="shared" ca="1" si="443"/>
        <v>-0.63455047116431951</v>
      </c>
      <c r="E995" s="307">
        <f t="shared" ca="1" si="444"/>
        <v>-1.1931149846405216</v>
      </c>
      <c r="F995" s="304">
        <f t="shared" ca="1" si="445"/>
        <v>1.3513614124388087</v>
      </c>
      <c r="G995" s="306">
        <f t="shared" ca="1" si="446"/>
        <v>7.9297412522020982</v>
      </c>
      <c r="H995" s="307">
        <f t="shared" ca="1" si="447"/>
        <v>-107.68298846333373</v>
      </c>
      <c r="I995" s="304">
        <f t="shared" ca="1" si="448"/>
        <v>107.97456552689314</v>
      </c>
      <c r="J995" s="306">
        <f t="shared" ca="1" si="449"/>
        <v>677.21007955475034</v>
      </c>
      <c r="K995" s="307">
        <f t="shared" ca="1" si="450"/>
        <v>-11.347350041144376</v>
      </c>
      <c r="L995" s="304">
        <f t="shared" ca="1" si="435"/>
        <v>677.3051411317557</v>
      </c>
      <c r="M995" s="306">
        <f t="shared" ca="1" si="451"/>
        <v>-1.4972893224434074</v>
      </c>
      <c r="N995" s="304">
        <f t="shared" ca="1" si="452"/>
        <v>-85.788358886009888</v>
      </c>
      <c r="P995" s="310">
        <f t="shared" ca="1" si="453"/>
        <v>23</v>
      </c>
      <c r="Q995" s="304">
        <f t="shared" ca="1" si="454"/>
        <v>0</v>
      </c>
      <c r="R995" s="306">
        <f t="shared" ca="1" si="455"/>
        <v>0</v>
      </c>
      <c r="S995" s="307">
        <f t="shared" ca="1" si="456"/>
        <v>5.0810000000000022</v>
      </c>
      <c r="T995" s="304">
        <f t="shared" ca="1" si="436"/>
        <v>49.844610000000024</v>
      </c>
      <c r="U995" s="311">
        <f t="shared" ca="1" si="437"/>
        <v>0</v>
      </c>
      <c r="V995" s="306">
        <f t="shared" ca="1" si="438"/>
        <v>1.2263908394971716</v>
      </c>
      <c r="W995" s="304">
        <f t="shared" ca="1" si="439"/>
        <v>43.901086307926889</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1.1432906774841474</v>
      </c>
      <c r="AH995" s="304">
        <f t="shared" ca="1" si="463"/>
        <v>-8.6402176864001277</v>
      </c>
    </row>
    <row r="996" spans="1:34" x14ac:dyDescent="0.2">
      <c r="A996" s="347">
        <f t="shared" ca="1" si="441"/>
        <v>1E-4</v>
      </c>
      <c r="B996" s="304">
        <f t="shared" ca="1" si="442"/>
        <v>30.559700000000028</v>
      </c>
      <c r="D996" s="306">
        <f t="shared" ca="1" si="443"/>
        <v>-0.63454674862023264</v>
      </c>
      <c r="E996" s="307">
        <f t="shared" ca="1" si="444"/>
        <v>-1.1930870342530771</v>
      </c>
      <c r="F996" s="304">
        <f t="shared" ca="1" si="445"/>
        <v>1.3513349871468998</v>
      </c>
      <c r="G996" s="306">
        <f t="shared" ca="1" si="446"/>
        <v>7.9296777975272361</v>
      </c>
      <c r="H996" s="307">
        <f t="shared" ca="1" si="447"/>
        <v>-107.68310777203716</v>
      </c>
      <c r="I996" s="304">
        <f t="shared" ca="1" si="448"/>
        <v>107.97467985327285</v>
      </c>
      <c r="J996" s="306">
        <f t="shared" ca="1" si="449"/>
        <v>677.21007955475034</v>
      </c>
      <c r="K996" s="307">
        <f t="shared" ca="1" si="450"/>
        <v>-11.358118345956145</v>
      </c>
      <c r="L996" s="304">
        <f t="shared" ca="1" si="435"/>
        <v>677.30532162600934</v>
      </c>
      <c r="M996" s="306">
        <f t="shared" ca="1" si="451"/>
        <v>-1.4972899896873404</v>
      </c>
      <c r="N996" s="304">
        <f t="shared" ca="1" si="452"/>
        <v>-85.788397116271156</v>
      </c>
      <c r="P996" s="310">
        <f t="shared" ca="1" si="453"/>
        <v>23</v>
      </c>
      <c r="Q996" s="304">
        <f t="shared" ca="1" si="454"/>
        <v>0</v>
      </c>
      <c r="R996" s="306">
        <f t="shared" ca="1" si="455"/>
        <v>0</v>
      </c>
      <c r="S996" s="307">
        <f t="shared" ca="1" si="456"/>
        <v>5.0810000000000022</v>
      </c>
      <c r="T996" s="304">
        <f t="shared" ca="1" si="436"/>
        <v>49.844610000000024</v>
      </c>
      <c r="U996" s="311">
        <f t="shared" ca="1" si="437"/>
        <v>0</v>
      </c>
      <c r="V996" s="306">
        <f t="shared" ca="1" si="438"/>
        <v>1.2263921601133461</v>
      </c>
      <c r="W996" s="304">
        <f t="shared" ca="1" si="439"/>
        <v>43.90122654945128</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1.1432635566891598</v>
      </c>
      <c r="AH996" s="304">
        <f t="shared" ca="1" si="463"/>
        <v>-8.6402452879210525</v>
      </c>
    </row>
    <row r="997" spans="1:34" x14ac:dyDescent="0.2">
      <c r="A997" s="347">
        <f t="shared" ca="1" si="441"/>
        <v>1E-4</v>
      </c>
      <c r="B997" s="304">
        <f t="shared" ca="1" si="442"/>
        <v>30.559800000000028</v>
      </c>
      <c r="D997" s="306">
        <f t="shared" ca="1" si="443"/>
        <v>-0.63454302607124879</v>
      </c>
      <c r="E997" s="307">
        <f t="shared" ca="1" si="444"/>
        <v>-1.193059084225025</v>
      </c>
      <c r="F997" s="304">
        <f t="shared" ca="1" si="445"/>
        <v>1.3513085622416194</v>
      </c>
      <c r="G997" s="306">
        <f t="shared" ca="1" si="446"/>
        <v>7.9296143432246291</v>
      </c>
      <c r="H997" s="307">
        <f t="shared" ca="1" si="447"/>
        <v>-107.68322707794559</v>
      </c>
      <c r="I997" s="304">
        <f t="shared" ca="1" si="448"/>
        <v>107.97479417694052</v>
      </c>
      <c r="J997" s="306">
        <f t="shared" ca="1" si="449"/>
        <v>677.21007955475034</v>
      </c>
      <c r="K997" s="307">
        <f t="shared" ca="1" si="450"/>
        <v>-11.368886662698644</v>
      </c>
      <c r="L997" s="304">
        <f t="shared" ca="1" si="435"/>
        <v>677.3055022916177</v>
      </c>
      <c r="M997" s="306">
        <f t="shared" ca="1" si="451"/>
        <v>-1.4972906569245212</v>
      </c>
      <c r="N997" s="304">
        <f t="shared" ca="1" si="452"/>
        <v>-85.788435346145562</v>
      </c>
      <c r="P997" s="310">
        <f t="shared" ca="1" si="453"/>
        <v>23</v>
      </c>
      <c r="Q997" s="304">
        <f t="shared" ca="1" si="454"/>
        <v>0</v>
      </c>
      <c r="R997" s="306">
        <f t="shared" ca="1" si="455"/>
        <v>0</v>
      </c>
      <c r="S997" s="307">
        <f t="shared" ca="1" si="456"/>
        <v>5.0810000000000022</v>
      </c>
      <c r="T997" s="304">
        <f t="shared" ca="1" si="436"/>
        <v>49.844610000000024</v>
      </c>
      <c r="U997" s="311">
        <f t="shared" ca="1" si="437"/>
        <v>0</v>
      </c>
      <c r="V997" s="306">
        <f t="shared" ca="1" si="438"/>
        <v>1.2263934807324064</v>
      </c>
      <c r="W997" s="304">
        <f t="shared" ca="1" si="439"/>
        <v>43.901366789172265</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1.1432364362398886</v>
      </c>
      <c r="AH997" s="304">
        <f t="shared" ca="1" si="463"/>
        <v>-8.6402728890870417</v>
      </c>
    </row>
    <row r="998" spans="1:34" x14ac:dyDescent="0.2">
      <c r="A998" s="347">
        <f t="shared" ca="1" si="441"/>
        <v>1E-4</v>
      </c>
      <c r="B998" s="304">
        <f t="shared" ca="1" si="442"/>
        <v>30.559900000000027</v>
      </c>
      <c r="D998" s="306">
        <f t="shared" ca="1" si="443"/>
        <v>-0.63453930351736565</v>
      </c>
      <c r="E998" s="307">
        <f t="shared" ca="1" si="444"/>
        <v>-1.1930311345563602</v>
      </c>
      <c r="F998" s="304">
        <f t="shared" ca="1" si="445"/>
        <v>1.3512821377229627</v>
      </c>
      <c r="G998" s="306">
        <f t="shared" ca="1" si="446"/>
        <v>7.9295508892942772</v>
      </c>
      <c r="H998" s="307">
        <f t="shared" ca="1" si="447"/>
        <v>-107.68334638105904</v>
      </c>
      <c r="I998" s="304">
        <f t="shared" ca="1" si="448"/>
        <v>107.97490849789617</v>
      </c>
      <c r="J998" s="306">
        <f t="shared" ca="1" si="449"/>
        <v>677.21007955475034</v>
      </c>
      <c r="K998" s="307">
        <f t="shared" ca="1" si="450"/>
        <v>-11.379654991371595</v>
      </c>
      <c r="L998" s="304">
        <f t="shared" ca="1" si="435"/>
        <v>677.30568312858111</v>
      </c>
      <c r="M998" s="306">
        <f t="shared" ca="1" si="451"/>
        <v>-1.4972913241549497</v>
      </c>
      <c r="N998" s="304">
        <f t="shared" ca="1" si="452"/>
        <v>-85.788473575633077</v>
      </c>
      <c r="P998" s="310">
        <f t="shared" ca="1" si="453"/>
        <v>23</v>
      </c>
      <c r="Q998" s="304">
        <f t="shared" ca="1" si="454"/>
        <v>0</v>
      </c>
      <c r="R998" s="306">
        <f t="shared" ca="1" si="455"/>
        <v>0</v>
      </c>
      <c r="S998" s="307">
        <f t="shared" ca="1" si="456"/>
        <v>5.0810000000000022</v>
      </c>
      <c r="T998" s="304">
        <f t="shared" ca="1" si="436"/>
        <v>49.844610000000024</v>
      </c>
      <c r="U998" s="311">
        <f t="shared" ca="1" si="437"/>
        <v>0</v>
      </c>
      <c r="V998" s="306">
        <f t="shared" ca="1" si="438"/>
        <v>1.2263948013543526</v>
      </c>
      <c r="W998" s="304">
        <f t="shared" ca="1" si="439"/>
        <v>43.901507027089849</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1.1432093161363248</v>
      </c>
      <c r="AH998" s="304">
        <f t="shared" ca="1" si="463"/>
        <v>-8.6403004898981006</v>
      </c>
    </row>
    <row r="999" spans="1:34" x14ac:dyDescent="0.2">
      <c r="A999" s="347">
        <f t="shared" ca="1" si="441"/>
        <v>1E-4</v>
      </c>
      <c r="B999" s="304">
        <f t="shared" ca="1" si="442"/>
        <v>30.560000000000027</v>
      </c>
      <c r="D999" s="306">
        <f t="shared" ca="1" si="443"/>
        <v>-0.63453558095858631</v>
      </c>
      <c r="E999" s="307">
        <f t="shared" ca="1" si="444"/>
        <v>-1.1930031852470862</v>
      </c>
      <c r="F999" s="304">
        <f t="shared" ca="1" si="445"/>
        <v>1.351255713590934</v>
      </c>
      <c r="G999" s="306">
        <f t="shared" ca="1" si="446"/>
        <v>7.9294874357361813</v>
      </c>
      <c r="H999" s="307">
        <f t="shared" ca="1" si="447"/>
        <v>-107.68346568137757</v>
      </c>
      <c r="I999" s="304">
        <f t="shared" ca="1" si="448"/>
        <v>107.97502281613984</v>
      </c>
      <c r="J999" s="306">
        <f t="shared" ca="1" si="449"/>
        <v>677.21007955475034</v>
      </c>
      <c r="K999" s="307">
        <f t="shared" ca="1" si="450"/>
        <v>-11.390423331974716</v>
      </c>
      <c r="L999" s="304">
        <f t="shared" ca="1" si="435"/>
        <v>677.30586413690003</v>
      </c>
      <c r="M999" s="306">
        <f t="shared" ca="1" si="451"/>
        <v>-1.4972919913786262</v>
      </c>
      <c r="N999" s="304">
        <f t="shared" ca="1" si="452"/>
        <v>-85.78851180473373</v>
      </c>
      <c r="P999" s="310">
        <f t="shared" ca="1" si="453"/>
        <v>23</v>
      </c>
      <c r="Q999" s="304">
        <f t="shared" ca="1" si="454"/>
        <v>0</v>
      </c>
      <c r="R999" s="306">
        <f t="shared" ca="1" si="455"/>
        <v>0</v>
      </c>
      <c r="S999" s="307">
        <f t="shared" ca="1" si="456"/>
        <v>5.0810000000000022</v>
      </c>
      <c r="T999" s="304">
        <f t="shared" ca="1" si="436"/>
        <v>49.844610000000024</v>
      </c>
      <c r="U999" s="311">
        <f t="shared" ca="1" si="437"/>
        <v>0</v>
      </c>
      <c r="V999" s="306">
        <f t="shared" ca="1" si="438"/>
        <v>1.2263961219791852</v>
      </c>
      <c r="W999" s="304">
        <f t="shared" ca="1" si="439"/>
        <v>43.901647263204062</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1.1431821963784738</v>
      </c>
      <c r="AH999" s="304">
        <f t="shared" ca="1" si="463"/>
        <v>-8.6403280903542274</v>
      </c>
    </row>
    <row r="1000" spans="1:34" x14ac:dyDescent="0.2">
      <c r="A1000" s="347">
        <f t="shared" ca="1" si="441"/>
        <v>1E-4</v>
      </c>
      <c r="B1000" s="304">
        <f t="shared" ca="1" si="442"/>
        <v>30.560100000000027</v>
      </c>
      <c r="D1000" s="306">
        <f t="shared" ca="1" si="443"/>
        <v>-0.63453185839490878</v>
      </c>
      <c r="E1000" s="307">
        <f t="shared" ca="1" si="444"/>
        <v>-1.1929752362971922</v>
      </c>
      <c r="F1000" s="304">
        <f t="shared" ca="1" si="445"/>
        <v>1.3512292898455236</v>
      </c>
      <c r="G1000" s="306">
        <f t="shared" ca="1" si="446"/>
        <v>7.9294239825503414</v>
      </c>
      <c r="H1000" s="307">
        <f t="shared" ca="1" si="447"/>
        <v>-107.68358497890119</v>
      </c>
      <c r="I1000" s="304">
        <f t="shared" ca="1" si="448"/>
        <v>107.97513713167157</v>
      </c>
      <c r="J1000" s="306">
        <f t="shared" ca="1" si="449"/>
        <v>677.21007955475034</v>
      </c>
      <c r="K1000" s="307">
        <f t="shared" ca="1" si="450"/>
        <v>-11.401191684507729</v>
      </c>
      <c r="L1000" s="304">
        <f t="shared" ca="1" si="435"/>
        <v>677.30604531657491</v>
      </c>
      <c r="M1000" s="306">
        <f t="shared" ca="1" si="451"/>
        <v>-1.4972926585955506</v>
      </c>
      <c r="N1000" s="304">
        <f t="shared" ca="1" si="452"/>
        <v>-85.788550033447507</v>
      </c>
      <c r="P1000" s="310">
        <f t="shared" ca="1" si="453"/>
        <v>23</v>
      </c>
      <c r="Q1000" s="304">
        <f t="shared" ca="1" si="454"/>
        <v>0</v>
      </c>
      <c r="R1000" s="306">
        <f t="shared" ca="1" si="455"/>
        <v>0</v>
      </c>
      <c r="S1000" s="307">
        <f t="shared" ca="1" si="456"/>
        <v>5.0810000000000022</v>
      </c>
      <c r="T1000" s="304">
        <f t="shared" ca="1" si="436"/>
        <v>49.844610000000024</v>
      </c>
      <c r="U1000" s="311">
        <f t="shared" ca="1" si="437"/>
        <v>0</v>
      </c>
      <c r="V1000" s="306">
        <f t="shared" ca="1" si="438"/>
        <v>1.2263974426069038</v>
      </c>
      <c r="W1000" s="304">
        <f t="shared" ca="1" si="439"/>
        <v>43.901787497514917</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1.143155076966325</v>
      </c>
      <c r="AH1000" s="304">
        <f t="shared" ca="1" si="463"/>
        <v>-8.6403556904554311</v>
      </c>
    </row>
    <row r="1001" spans="1:34" x14ac:dyDescent="0.2">
      <c r="A1001" s="347">
        <f t="shared" ca="1" si="441"/>
        <v>1E-4</v>
      </c>
      <c r="B1001" s="304">
        <f t="shared" ca="1" si="442"/>
        <v>30.560200000000027</v>
      </c>
      <c r="D1001" s="306">
        <f t="shared" ca="1" si="443"/>
        <v>-0.63452813582633649</v>
      </c>
      <c r="E1001" s="307">
        <f t="shared" ca="1" si="444"/>
        <v>-1.1929472877066782</v>
      </c>
      <c r="F1001" s="304">
        <f t="shared" ca="1" si="445"/>
        <v>1.3512028664867337</v>
      </c>
      <c r="G1001" s="306">
        <f t="shared" ca="1" si="446"/>
        <v>7.9293605297367584</v>
      </c>
      <c r="H1001" s="307">
        <f t="shared" ca="1" si="447"/>
        <v>-107.68370427362997</v>
      </c>
      <c r="I1001" s="304">
        <f t="shared" ca="1" si="448"/>
        <v>107.97525144449139</v>
      </c>
      <c r="J1001" s="306">
        <f t="shared" ca="1" si="449"/>
        <v>677.21007955475034</v>
      </c>
      <c r="K1001" s="307">
        <f t="shared" ca="1" si="450"/>
        <v>-11.411960048970355</v>
      </c>
      <c r="L1001" s="304">
        <f t="shared" ca="1" si="435"/>
        <v>677.3062266676061</v>
      </c>
      <c r="M1001" s="306">
        <f t="shared" ca="1" si="451"/>
        <v>-1.4972933258057228</v>
      </c>
      <c r="N1001" s="304">
        <f t="shared" ca="1" si="452"/>
        <v>-85.788588261774436</v>
      </c>
      <c r="P1001" s="310">
        <f t="shared" ca="1" si="453"/>
        <v>23</v>
      </c>
      <c r="Q1001" s="304">
        <f t="shared" ca="1" si="454"/>
        <v>0</v>
      </c>
      <c r="R1001" s="306">
        <f t="shared" ca="1" si="455"/>
        <v>0</v>
      </c>
      <c r="S1001" s="307">
        <f t="shared" ca="1" si="456"/>
        <v>5.0810000000000022</v>
      </c>
      <c r="T1001" s="304">
        <f t="shared" ca="1" si="436"/>
        <v>49.844610000000024</v>
      </c>
      <c r="U1001" s="311">
        <f t="shared" ca="1" si="437"/>
        <v>0</v>
      </c>
      <c r="V1001" s="306">
        <f t="shared" ca="1" si="438"/>
        <v>1.2263987632375084</v>
      </c>
      <c r="W1001" s="304">
        <f t="shared" ca="1" si="439"/>
        <v>43.901927730022415</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1.1431279578998819</v>
      </c>
      <c r="AH1001" s="304">
        <f t="shared" ca="1" si="463"/>
        <v>-8.6403832902017115</v>
      </c>
    </row>
    <row r="1002" spans="1:34" x14ac:dyDescent="0.2">
      <c r="A1002" s="347">
        <f t="shared" ca="1" si="441"/>
        <v>1E-4</v>
      </c>
      <c r="B1002" s="304">
        <f t="shared" ca="1" si="442"/>
        <v>30.560300000000026</v>
      </c>
      <c r="D1002" s="306">
        <f t="shared" ca="1" si="443"/>
        <v>-0.63452441325287068</v>
      </c>
      <c r="E1002" s="307">
        <f t="shared" ca="1" si="444"/>
        <v>-1.1929193394755409</v>
      </c>
      <c r="F1002" s="304">
        <f t="shared" ca="1" si="445"/>
        <v>1.3511764435145621</v>
      </c>
      <c r="G1002" s="306">
        <f t="shared" ca="1" si="446"/>
        <v>7.9292970772954332</v>
      </c>
      <c r="H1002" s="307">
        <f t="shared" ca="1" si="447"/>
        <v>-107.68382356556391</v>
      </c>
      <c r="I1002" s="304">
        <f t="shared" ca="1" si="448"/>
        <v>107.97536575459934</v>
      </c>
      <c r="J1002" s="306">
        <f t="shared" ca="1" si="449"/>
        <v>677.21007955475034</v>
      </c>
      <c r="K1002" s="307">
        <f t="shared" ca="1" si="450"/>
        <v>-11.422728425362315</v>
      </c>
      <c r="L1002" s="304">
        <f t="shared" ca="1" si="435"/>
        <v>677.30640818999404</v>
      </c>
      <c r="M1002" s="306">
        <f t="shared" ca="1" si="451"/>
        <v>-1.4972939930091436</v>
      </c>
      <c r="N1002" s="304">
        <f t="shared" ca="1" si="452"/>
        <v>-85.788626489714517</v>
      </c>
      <c r="P1002" s="310">
        <f t="shared" ca="1" si="453"/>
        <v>23</v>
      </c>
      <c r="Q1002" s="304">
        <f t="shared" ca="1" si="454"/>
        <v>0</v>
      </c>
      <c r="R1002" s="306">
        <f t="shared" ca="1" si="455"/>
        <v>0</v>
      </c>
      <c r="S1002" s="307">
        <f t="shared" ca="1" si="456"/>
        <v>5.0810000000000022</v>
      </c>
      <c r="T1002" s="304">
        <f t="shared" ca="1" si="436"/>
        <v>49.844610000000024</v>
      </c>
      <c r="U1002" s="311">
        <f t="shared" ca="1" si="437"/>
        <v>0</v>
      </c>
      <c r="V1002" s="306">
        <f t="shared" ca="1" si="438"/>
        <v>1.2264000838709983</v>
      </c>
      <c r="W1002" s="304">
        <f t="shared" ca="1" si="439"/>
        <v>43.902067960726548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1.1431008391791373</v>
      </c>
      <c r="AH1002" s="304">
        <f t="shared" ca="1" si="463"/>
        <v>-8.6404108895930722</v>
      </c>
    </row>
    <row r="1003" spans="1:34" x14ac:dyDescent="0.2">
      <c r="A1003" s="347">
        <f t="shared" ca="1" si="441"/>
        <v>1E-4</v>
      </c>
      <c r="B1003" s="304">
        <f t="shared" ca="1" si="442"/>
        <v>30.560400000000026</v>
      </c>
      <c r="D1003" s="306">
        <f t="shared" ca="1" si="443"/>
        <v>-0.63452069067450667</v>
      </c>
      <c r="E1003" s="307">
        <f t="shared" ca="1" si="444"/>
        <v>-1.1928913916037871</v>
      </c>
      <c r="F1003" s="304">
        <f t="shared" ca="1" si="445"/>
        <v>1.3511500209290133</v>
      </c>
      <c r="G1003" s="306">
        <f t="shared" ca="1" si="446"/>
        <v>7.9292336252263658</v>
      </c>
      <c r="H1003" s="307">
        <f t="shared" ca="1" si="447"/>
        <v>-107.68394285470308</v>
      </c>
      <c r="I1003" s="304">
        <f t="shared" ca="1" si="448"/>
        <v>107.97548006199546</v>
      </c>
      <c r="J1003" s="306">
        <f t="shared" ca="1" si="449"/>
        <v>677.21007955475034</v>
      </c>
      <c r="K1003" s="307">
        <f t="shared" ca="1" si="450"/>
        <v>-11.433496813683329</v>
      </c>
      <c r="L1003" s="304">
        <f t="shared" ca="1" si="435"/>
        <v>677.30658988373932</v>
      </c>
      <c r="M1003" s="306">
        <f t="shared" ca="1" si="451"/>
        <v>-1.4972946602058124</v>
      </c>
      <c r="N1003" s="304">
        <f t="shared" ca="1" si="452"/>
        <v>-85.788664717267736</v>
      </c>
      <c r="P1003" s="310">
        <f t="shared" ca="1" si="453"/>
        <v>23</v>
      </c>
      <c r="Q1003" s="304">
        <f t="shared" ca="1" si="454"/>
        <v>0</v>
      </c>
      <c r="R1003" s="306">
        <f t="shared" ca="1" si="455"/>
        <v>0</v>
      </c>
      <c r="S1003" s="307">
        <f t="shared" ca="1" si="456"/>
        <v>5.0810000000000022</v>
      </c>
      <c r="T1003" s="304">
        <f t="shared" ca="1" si="436"/>
        <v>49.844610000000024</v>
      </c>
      <c r="U1003" s="311">
        <f t="shared" ca="1" si="437"/>
        <v>0</v>
      </c>
      <c r="V1003" s="306">
        <f ca="1">Rho_moyen*(20000-Alt_rampe-pos_z)/(20000+Alt_rampe+pos_z)</f>
        <v>1.2264014045073748</v>
      </c>
      <c r="W1003" s="304">
        <f t="shared" ca="1" si="439"/>
        <v>43.902208189627402</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1.1430737208040984</v>
      </c>
      <c r="AH1003" s="304">
        <f t="shared" ca="1" si="463"/>
        <v>-8.640438488629508</v>
      </c>
    </row>
    <row r="1004" spans="1:34" x14ac:dyDescent="0.2">
      <c r="A1004" s="348">
        <f t="shared" ca="1" si="441"/>
        <v>1E-4</v>
      </c>
      <c r="B1004" s="305">
        <f t="shared" ca="1" si="442"/>
        <v>30.560500000000026</v>
      </c>
      <c r="D1004" s="308">
        <f t="shared" ca="1" si="443"/>
        <v>-0.63451696809125102</v>
      </c>
      <c r="E1004" s="309">
        <f t="shared" ca="1" si="444"/>
        <v>-1.1928634440913957</v>
      </c>
      <c r="F1004" s="305">
        <f t="shared" ca="1" si="445"/>
        <v>1.3511235987300718</v>
      </c>
      <c r="G1004" s="308">
        <f t="shared" ca="1" si="446"/>
        <v>7.929170173529557</v>
      </c>
      <c r="H1004" s="309">
        <f t="shared" ca="1" si="447"/>
        <v>-107.68406214104749</v>
      </c>
      <c r="I1004" s="305">
        <f t="shared" ca="1" si="448"/>
        <v>107.97559436667977</v>
      </c>
      <c r="J1004" s="308">
        <f t="shared" ca="1" si="449"/>
        <v>677.21007955475034</v>
      </c>
      <c r="K1004" s="309">
        <f t="shared" ca="1" si="450"/>
        <v>-11.444265213933116</v>
      </c>
      <c r="L1004" s="305">
        <f t="shared" ca="1" si="435"/>
        <v>677.30677174884215</v>
      </c>
      <c r="M1004" s="308">
        <f t="shared" ca="1" si="451"/>
        <v>-1.4972953273957295</v>
      </c>
      <c r="N1004" s="305">
        <f t="shared" ca="1" si="452"/>
        <v>-85.788702944434121</v>
      </c>
      <c r="P1004" s="312">
        <f t="shared" ca="1" si="453"/>
        <v>23</v>
      </c>
      <c r="Q1004" s="305">
        <f t="shared" ca="1" si="454"/>
        <v>0</v>
      </c>
      <c r="R1004" s="308">
        <f t="shared" ca="1" si="455"/>
        <v>0</v>
      </c>
      <c r="S1004" s="309">
        <f t="shared" ca="1" si="456"/>
        <v>5.0810000000000022</v>
      </c>
      <c r="T1004" s="305">
        <f t="shared" ca="1" si="436"/>
        <v>49.844610000000024</v>
      </c>
      <c r="U1004" s="313">
        <f t="shared" ca="1" si="437"/>
        <v>0</v>
      </c>
      <c r="V1004" s="308">
        <f t="shared" ca="1" si="438"/>
        <v>1.226402725146637</v>
      </c>
      <c r="W1004" s="305">
        <f ca="1">1/2*Rho*Sref*Cx*vit_xz^2</f>
        <v>43.902348416724941</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1.1430466027747475</v>
      </c>
      <c r="AH1004" s="305">
        <f t="shared" ca="1" si="463"/>
        <v>-8.6404660873110384</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632" t="s">
        <v>281</v>
      </c>
      <c r="D2" s="632"/>
      <c r="M2" s="75"/>
    </row>
    <row r="3" spans="1:13" ht="12.75" customHeight="1" x14ac:dyDescent="0.2">
      <c r="A3" s="56"/>
      <c r="B3" s="2"/>
      <c r="C3" s="632"/>
      <c r="D3" s="632"/>
      <c r="M3" s="75"/>
    </row>
    <row r="4" spans="1:13" x14ac:dyDescent="0.2">
      <c r="A4" s="56"/>
      <c r="B4" s="2"/>
      <c r="C4" s="636" t="str">
        <f>IF(Lang="Français","Abaques de performance",IF(Lang="English","Performance charts",""))</f>
        <v>Abaques de performance</v>
      </c>
      <c r="D4" s="636"/>
      <c r="M4" s="75"/>
    </row>
    <row r="5" spans="1:13" x14ac:dyDescent="0.2">
      <c r="A5" s="56"/>
      <c r="B5" s="2"/>
      <c r="C5" s="636" t="str">
        <f>IF(Lang="Français","Calcul analytique simple",IF(Lang="English","Analytical computation",""))</f>
        <v>Calcul analytique simple</v>
      </c>
      <c r="D5" s="636"/>
      <c r="M5" s="75"/>
    </row>
    <row r="6" spans="1:13" x14ac:dyDescent="0.2">
      <c r="A6" s="56"/>
      <c r="B6" s="87"/>
      <c r="C6" s="1"/>
      <c r="D6" s="1"/>
      <c r="M6" s="75"/>
    </row>
    <row r="7" spans="1:13" x14ac:dyDescent="0.2">
      <c r="A7" s="59"/>
      <c r="B7" s="6"/>
      <c r="C7" s="612" t="str">
        <f>IF(Lang="Français","Fusée",IF(Lang="English","Rocket",""))</f>
        <v>Fusée</v>
      </c>
      <c r="D7" s="612"/>
      <c r="M7" s="75"/>
    </row>
    <row r="8" spans="1:13" ht="15.75" x14ac:dyDescent="0.25">
      <c r="A8" s="59"/>
      <c r="B8" s="140" t="str">
        <f>IF(Lang="Français","Nom",IF(Lang="English","Name",""))</f>
        <v>Nom</v>
      </c>
      <c r="C8" s="633" t="str">
        <f>Nom</f>
        <v>SP02</v>
      </c>
      <c r="D8" s="633"/>
      <c r="M8" s="75"/>
    </row>
    <row r="9" spans="1:13" ht="15.75" x14ac:dyDescent="0.25">
      <c r="A9" s="59"/>
      <c r="B9" s="140" t="s">
        <v>4</v>
      </c>
      <c r="C9" s="633" t="str">
        <f>Club</f>
        <v>L'AéroIPSA</v>
      </c>
      <c r="D9" s="633"/>
      <c r="M9" s="75"/>
    </row>
    <row r="10" spans="1:13" ht="15.75" x14ac:dyDescent="0.25">
      <c r="A10" s="59"/>
      <c r="B10" s="140" t="s">
        <v>562</v>
      </c>
      <c r="C10" s="662" t="str">
        <f>Matricule</f>
        <v>FX0</v>
      </c>
      <c r="D10" s="663"/>
      <c r="M10" s="75"/>
    </row>
    <row r="11" spans="1:13" x14ac:dyDescent="0.2">
      <c r="A11" s="59"/>
      <c r="B11" s="140" t="str">
        <f>IF(Lang="Français","Masse sans propu",IF(Lang="English","Mass without M",""))</f>
        <v>Masse sans propu</v>
      </c>
      <c r="C11" s="664">
        <f>MasseSans</f>
        <v>5.0810000000000004</v>
      </c>
      <c r="D11" s="664"/>
      <c r="M11" s="75"/>
    </row>
    <row r="12" spans="1:13" x14ac:dyDescent="0.2">
      <c r="A12" s="59"/>
      <c r="B12" s="140" t="str">
        <f>IF(Lang="Français","Masse totale",IF(Lang="English","Total mass",""))</f>
        <v>Masse totale</v>
      </c>
      <c r="C12" s="667" t="str">
        <f ca="1">MassePlein &amp; " kg ±" &amp; MasseSans &amp; " kg"</f>
        <v>5,0811 kg ±5,081 kg</v>
      </c>
      <c r="D12" s="667"/>
      <c r="M12" s="75"/>
    </row>
    <row r="13" spans="1:13" x14ac:dyDescent="0.2">
      <c r="A13" s="59"/>
      <c r="B13" s="227" t="str">
        <f>IF(Lang="Français","Propulseur",IF(Lang="English","Motor",""))</f>
        <v>Propulseur</v>
      </c>
      <c r="C13" s="610" t="str">
        <f>Propu</f>
        <v>Aucun (2e ét. inerte)</v>
      </c>
      <c r="D13" s="611"/>
      <c r="M13" s="75"/>
    </row>
    <row r="14" spans="1:13" x14ac:dyDescent="0.2">
      <c r="A14" s="59"/>
      <c r="B14" s="1"/>
      <c r="C14" s="1"/>
      <c r="D14" s="1"/>
      <c r="M14" s="75"/>
    </row>
    <row r="15" spans="1:13" x14ac:dyDescent="0.2">
      <c r="A15" s="74"/>
      <c r="C15" s="612" t="str">
        <f>IF(Lang="Français","Traînée Aérdynamique",IF(Lang="English","Drag",""))</f>
        <v>Traînée Aérdynamique</v>
      </c>
      <c r="D15" s="612"/>
      <c r="M15" s="75"/>
    </row>
    <row r="16" spans="1:13" x14ac:dyDescent="0.2">
      <c r="A16" s="74"/>
      <c r="B16" s="139" t="str">
        <f>IF(Lang="Français","Diamètre Ø",IF(Lang="English","Diameter Ø",""))</f>
        <v>Diamètre Ø</v>
      </c>
      <c r="C16" s="665">
        <f>D_ref</f>
        <v>104</v>
      </c>
      <c r="D16" s="665"/>
      <c r="M16" s="75"/>
    </row>
    <row r="17" spans="1:13" x14ac:dyDescent="0.2">
      <c r="A17" s="74"/>
      <c r="B17" s="140" t="s">
        <v>5</v>
      </c>
      <c r="C17" s="666">
        <f>Cx</f>
        <v>0.6</v>
      </c>
      <c r="D17" s="666"/>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52</v>
      </c>
      <c r="C43" s="403">
        <f t="shared" ref="C43:C69" ca="1" si="1">1/2*Rho_moyen*PI()*D_var^2/4*Cx/10^6</f>
        <v>7.804658629313125E-4</v>
      </c>
      <c r="D43" s="400">
        <f ca="1">MpropuPlein+0*MasseSans</f>
        <v>1E-4</v>
      </c>
      <c r="E43" s="400">
        <f t="shared" ref="E43:E69" ca="1" si="2">m_var - 0.5*m_poudre</f>
        <v>5.0000000000000002E-5</v>
      </c>
      <c r="F43" s="400">
        <f t="shared" ref="F43:F69" ca="1" si="3">m_var - m_poudre</f>
        <v>0</v>
      </c>
      <c r="G43" s="407">
        <f t="shared" ref="G43:G69" ca="1" si="4">MAX(0, (I_total/Temps_fin_propu)/m_prop-g)</f>
        <v>10.19</v>
      </c>
      <c r="H43" s="406">
        <f t="shared" ref="H43:H69" ca="1" si="5">Q_var/m_prop</f>
        <v>15.609317258626248</v>
      </c>
      <c r="I43" s="403" t="e">
        <f t="shared" ref="I43:I69" ca="1" si="6">Q_var/m_bal</f>
        <v>#DIV/0!</v>
      </c>
      <c r="J43" s="403">
        <f t="shared" ref="J43:J69" ca="1" si="7">1/(2*b_prop)*LN(  ((EXP(2*SQRT(a_prop*b_prop)*Temps_fin_propu)+1)^2)  /  (((1+1)^2)*EXP(2*SQRT(a_prop*b_prop)*Temps_fin_propu)))</f>
        <v>0.7635638288956943</v>
      </c>
      <c r="K43" s="410">
        <f t="shared" ref="K43:K69" ca="1" si="8">SQRT(a_prop/b_prop)  *  (EXP(2*SQRT(a_prop*b_prop)*Temps_fin_propu)-1)/(EXP(2*SQRT(a_prop*b_prop)*Temps_fin_propu)+1)</f>
        <v>0.80796981852254368</v>
      </c>
      <c r="L43" s="413" t="e">
        <f t="shared" ref="L43:L69" ca="1" si="9">alt_prop + 1/(2*b_bal) * LN(1+b_bal/g*V_prop^2)</f>
        <v>#DIV/0!</v>
      </c>
      <c r="M43" s="416" t="e">
        <f t="shared" ref="M43:M69" ca="1" si="10">Temps_fin_propu + ATAN(SQRT(b_bal/g)*V_prop)/SQRT(b_bal*g)</f>
        <v>#DIV/0!</v>
      </c>
    </row>
    <row r="44" spans="1:13" x14ac:dyDescent="0.2">
      <c r="B44" s="426">
        <f t="shared" ca="1" si="0"/>
        <v>52</v>
      </c>
      <c r="C44" s="404">
        <f t="shared" ca="1" si="1"/>
        <v>7.804658629313125E-4</v>
      </c>
      <c r="D44" s="401">
        <f ca="1">MpropuPlein+0.25*MasseSans</f>
        <v>1.2703500000000001</v>
      </c>
      <c r="E44" s="401">
        <f t="shared" ca="1" si="2"/>
        <v>1.2703</v>
      </c>
      <c r="F44" s="401">
        <f t="shared" ca="1" si="3"/>
        <v>1.2702500000000001</v>
      </c>
      <c r="G44" s="408">
        <f t="shared" ca="1" si="4"/>
        <v>0</v>
      </c>
      <c r="H44" s="404">
        <f t="shared" ca="1" si="5"/>
        <v>6.1439491689468039E-4</v>
      </c>
      <c r="I44" s="404">
        <f t="shared" ca="1" si="6"/>
        <v>6.1441910091030306E-4</v>
      </c>
      <c r="J44" s="404">
        <f t="shared" ca="1" si="7"/>
        <v>0</v>
      </c>
      <c r="K44" s="411">
        <f t="shared" ca="1" si="8"/>
        <v>0</v>
      </c>
      <c r="L44" s="414">
        <f t="shared" ca="1" si="9"/>
        <v>0</v>
      </c>
      <c r="M44" s="417">
        <f t="shared" ca="1" si="10"/>
        <v>1</v>
      </c>
    </row>
    <row r="45" spans="1:13" x14ac:dyDescent="0.2">
      <c r="B45" s="426">
        <f t="shared" ca="1" si="0"/>
        <v>52</v>
      </c>
      <c r="C45" s="404">
        <f t="shared" ca="1" si="1"/>
        <v>7.804658629313125E-4</v>
      </c>
      <c r="D45" s="401">
        <f ca="1">MpropuPlein+0.5*MasseSans</f>
        <v>2.5406000000000004</v>
      </c>
      <c r="E45" s="401">
        <f t="shared" ca="1" si="2"/>
        <v>2.5405500000000005</v>
      </c>
      <c r="F45" s="401">
        <f t="shared" ca="1" si="3"/>
        <v>2.5405000000000002</v>
      </c>
      <c r="G45" s="408">
        <f t="shared" ca="1" si="4"/>
        <v>0</v>
      </c>
      <c r="H45" s="404">
        <f t="shared" ca="1" si="5"/>
        <v>3.0720350433225573E-4</v>
      </c>
      <c r="I45" s="404">
        <f t="shared" ca="1" si="6"/>
        <v>3.0720955045515153E-4</v>
      </c>
      <c r="J45" s="404">
        <f t="shared" ca="1" si="7"/>
        <v>0</v>
      </c>
      <c r="K45" s="411">
        <f t="shared" ca="1" si="8"/>
        <v>0</v>
      </c>
      <c r="L45" s="414">
        <f t="shared" ca="1" si="9"/>
        <v>0</v>
      </c>
      <c r="M45" s="417">
        <f t="shared" ca="1" si="10"/>
        <v>1</v>
      </c>
    </row>
    <row r="46" spans="1:13" x14ac:dyDescent="0.2">
      <c r="B46" s="426">
        <f t="shared" ca="1" si="0"/>
        <v>52</v>
      </c>
      <c r="C46" s="404">
        <f t="shared" ca="1" si="1"/>
        <v>7.804658629313125E-4</v>
      </c>
      <c r="D46" s="401">
        <f ca="1">MpropuPlein+0.75*MasseSans</f>
        <v>3.8108500000000007</v>
      </c>
      <c r="E46" s="401">
        <f t="shared" ca="1" si="2"/>
        <v>3.8108000000000009</v>
      </c>
      <c r="F46" s="401">
        <f t="shared" ca="1" si="3"/>
        <v>3.8107500000000005</v>
      </c>
      <c r="G46" s="408">
        <f t="shared" ca="1" si="4"/>
        <v>0</v>
      </c>
      <c r="H46" s="404">
        <f t="shared" ca="1" si="5"/>
        <v>2.0480367978674093E-4</v>
      </c>
      <c r="I46" s="404">
        <f t="shared" ca="1" si="6"/>
        <v>2.0480636697010101E-4</v>
      </c>
      <c r="J46" s="404">
        <f t="shared" ca="1" si="7"/>
        <v>0</v>
      </c>
      <c r="K46" s="411">
        <f t="shared" ca="1" si="8"/>
        <v>0</v>
      </c>
      <c r="L46" s="414">
        <f t="shared" ca="1" si="9"/>
        <v>0</v>
      </c>
      <c r="M46" s="417">
        <f t="shared" ca="1" si="10"/>
        <v>1</v>
      </c>
    </row>
    <row r="47" spans="1:13" x14ac:dyDescent="0.2">
      <c r="B47" s="426">
        <f t="shared" ca="1" si="0"/>
        <v>52</v>
      </c>
      <c r="C47" s="404">
        <f t="shared" ca="1" si="1"/>
        <v>7.804658629313125E-4</v>
      </c>
      <c r="D47" s="401">
        <f ca="1">MpropuPlein+1*MasseSans</f>
        <v>5.0811000000000002</v>
      </c>
      <c r="E47" s="401">
        <f t="shared" ca="1" si="2"/>
        <v>5.0810500000000003</v>
      </c>
      <c r="F47" s="401">
        <f t="shared" ca="1" si="3"/>
        <v>5.0810000000000004</v>
      </c>
      <c r="G47" s="408">
        <f t="shared" ca="1" si="4"/>
        <v>0</v>
      </c>
      <c r="H47" s="404">
        <f t="shared" ca="1" si="5"/>
        <v>1.5360326368197763E-4</v>
      </c>
      <c r="I47" s="404">
        <f t="shared" ca="1" si="6"/>
        <v>1.5360477522757577E-4</v>
      </c>
      <c r="J47" s="404">
        <f t="shared" ca="1" si="7"/>
        <v>0</v>
      </c>
      <c r="K47" s="411">
        <f t="shared" ca="1" si="8"/>
        <v>0</v>
      </c>
      <c r="L47" s="414">
        <f t="shared" ca="1" si="9"/>
        <v>0</v>
      </c>
      <c r="M47" s="417">
        <f t="shared" ca="1" si="10"/>
        <v>1</v>
      </c>
    </row>
    <row r="48" spans="1:13" x14ac:dyDescent="0.2">
      <c r="B48" s="426">
        <f t="shared" ca="1" si="0"/>
        <v>52</v>
      </c>
      <c r="C48" s="404">
        <f t="shared" ca="1" si="1"/>
        <v>7.804658629313125E-4</v>
      </c>
      <c r="D48" s="401">
        <f ca="1">MpropuPlein+1.25*MasseSans</f>
        <v>6.3513500000000001</v>
      </c>
      <c r="E48" s="401">
        <f t="shared" ca="1" si="2"/>
        <v>6.3513000000000002</v>
      </c>
      <c r="F48" s="401">
        <f t="shared" ca="1" si="3"/>
        <v>6.3512500000000003</v>
      </c>
      <c r="G48" s="408">
        <f t="shared" ca="1" si="4"/>
        <v>0</v>
      </c>
      <c r="H48" s="404">
        <f t="shared" ca="1" si="5"/>
        <v>1.228828527909739E-4</v>
      </c>
      <c r="I48" s="404">
        <f t="shared" ca="1" si="6"/>
        <v>1.2288382018206062E-4</v>
      </c>
      <c r="J48" s="404">
        <f t="shared" ca="1" si="7"/>
        <v>0</v>
      </c>
      <c r="K48" s="411">
        <f t="shared" ca="1" si="8"/>
        <v>0</v>
      </c>
      <c r="L48" s="414">
        <f t="shared" ca="1" si="9"/>
        <v>0</v>
      </c>
      <c r="M48" s="417">
        <f t="shared" ca="1" si="10"/>
        <v>1</v>
      </c>
    </row>
    <row r="49" spans="2:13" x14ac:dyDescent="0.2">
      <c r="B49" s="426">
        <f t="shared" ca="1" si="0"/>
        <v>52</v>
      </c>
      <c r="C49" s="404">
        <f t="shared" ca="1" si="1"/>
        <v>7.804658629313125E-4</v>
      </c>
      <c r="D49" s="401">
        <f ca="1">MpropuPlein+1.5*MasseSans</f>
        <v>7.6216000000000008</v>
      </c>
      <c r="E49" s="401">
        <f t="shared" ca="1" si="2"/>
        <v>7.6215500000000009</v>
      </c>
      <c r="F49" s="401">
        <f t="shared" ca="1" si="3"/>
        <v>7.6215000000000011</v>
      </c>
      <c r="G49" s="408">
        <f t="shared" ca="1" si="4"/>
        <v>0</v>
      </c>
      <c r="H49" s="404">
        <f t="shared" ca="1" si="5"/>
        <v>1.0240251168480328E-4</v>
      </c>
      <c r="I49" s="404">
        <f t="shared" ca="1" si="6"/>
        <v>1.0240318348505051E-4</v>
      </c>
      <c r="J49" s="404">
        <f t="shared" ca="1" si="7"/>
        <v>0</v>
      </c>
      <c r="K49" s="411">
        <f t="shared" ca="1" si="8"/>
        <v>0</v>
      </c>
      <c r="L49" s="414">
        <f t="shared" ca="1" si="9"/>
        <v>0</v>
      </c>
      <c r="M49" s="417">
        <f t="shared" ca="1" si="10"/>
        <v>1</v>
      </c>
    </row>
    <row r="50" spans="2:13" x14ac:dyDescent="0.2">
      <c r="B50" s="426">
        <f t="shared" ca="1" si="0"/>
        <v>52</v>
      </c>
      <c r="C50" s="404">
        <f t="shared" ca="1" si="1"/>
        <v>7.804658629313125E-4</v>
      </c>
      <c r="D50" s="401">
        <f ca="1">MpropuPlein+1.75*MasseSans</f>
        <v>8.8918499999999998</v>
      </c>
      <c r="E50" s="401">
        <f t="shared" ca="1" si="2"/>
        <v>8.8917999999999999</v>
      </c>
      <c r="F50" s="401">
        <f t="shared" ca="1" si="3"/>
        <v>8.89175</v>
      </c>
      <c r="G50" s="408">
        <f t="shared" ca="1" si="4"/>
        <v>0</v>
      </c>
      <c r="H50" s="404">
        <f t="shared" ca="1" si="5"/>
        <v>8.7773663704909298E-5</v>
      </c>
      <c r="I50" s="404">
        <f t="shared" ca="1" si="6"/>
        <v>8.7774157272900436E-5</v>
      </c>
      <c r="J50" s="404">
        <f t="shared" ca="1" si="7"/>
        <v>0</v>
      </c>
      <c r="K50" s="411">
        <f t="shared" ca="1" si="8"/>
        <v>0</v>
      </c>
      <c r="L50" s="414">
        <f t="shared" ca="1" si="9"/>
        <v>0</v>
      </c>
      <c r="M50" s="417">
        <f t="shared" ca="1" si="10"/>
        <v>1</v>
      </c>
    </row>
    <row r="51" spans="2:13" x14ac:dyDescent="0.2">
      <c r="B51" s="427">
        <f t="shared" ca="1" si="0"/>
        <v>52</v>
      </c>
      <c r="C51" s="405">
        <f t="shared" ca="1" si="1"/>
        <v>7.804658629313125E-4</v>
      </c>
      <c r="D51" s="402">
        <f ca="1">MpropuPlein+2*MasseSans</f>
        <v>10.162100000000001</v>
      </c>
      <c r="E51" s="402">
        <f t="shared" ca="1" si="2"/>
        <v>10.162050000000001</v>
      </c>
      <c r="F51" s="402">
        <f t="shared" ca="1" si="3"/>
        <v>10.162000000000001</v>
      </c>
      <c r="G51" s="409">
        <f t="shared" ca="1" si="4"/>
        <v>0</v>
      </c>
      <c r="H51" s="405">
        <f t="shared" ca="1" si="5"/>
        <v>7.6802009725529045E-5</v>
      </c>
      <c r="I51" s="405">
        <f t="shared" ca="1" si="6"/>
        <v>7.6802387613787883E-5</v>
      </c>
      <c r="J51" s="405">
        <f t="shared" ca="1" si="7"/>
        <v>0</v>
      </c>
      <c r="K51" s="412">
        <f t="shared" ca="1" si="8"/>
        <v>0</v>
      </c>
      <c r="L51" s="415">
        <f t="shared" ca="1" si="9"/>
        <v>0</v>
      </c>
      <c r="M51" s="418">
        <f t="shared" ca="1" si="10"/>
        <v>1</v>
      </c>
    </row>
    <row r="52" spans="2:13" x14ac:dyDescent="0.2">
      <c r="B52" s="425">
        <f t="shared" ref="B52:B60" si="11">D_ref</f>
        <v>104</v>
      </c>
      <c r="C52" s="403">
        <f t="shared" si="1"/>
        <v>3.12186345172525E-3</v>
      </c>
      <c r="D52" s="400">
        <f ca="1">MpropuPlein+0*MasseSans</f>
        <v>1E-4</v>
      </c>
      <c r="E52" s="400">
        <f t="shared" ca="1" si="2"/>
        <v>5.0000000000000002E-5</v>
      </c>
      <c r="F52" s="400">
        <f t="shared" ca="1" si="3"/>
        <v>0</v>
      </c>
      <c r="G52" s="407">
        <f t="shared" ca="1" si="4"/>
        <v>10.19</v>
      </c>
      <c r="H52" s="403">
        <f t="shared" ca="1" si="5"/>
        <v>62.437269034504993</v>
      </c>
      <c r="I52" s="403" t="e">
        <f t="shared" ca="1" si="6"/>
        <v>#DIV/0!</v>
      </c>
      <c r="J52" s="403">
        <f t="shared" ca="1" si="7"/>
        <v>0.39288341185886755</v>
      </c>
      <c r="K52" s="410">
        <f t="shared" ca="1" si="8"/>
        <v>0.40398490927024355</v>
      </c>
      <c r="L52" s="413" t="e">
        <f t="shared" ca="1" si="9"/>
        <v>#DIV/0!</v>
      </c>
      <c r="M52" s="416" t="e">
        <f t="shared" ca="1" si="10"/>
        <v>#DIV/0!</v>
      </c>
    </row>
    <row r="53" spans="2:13" x14ac:dyDescent="0.2">
      <c r="B53" s="426">
        <f t="shared" si="11"/>
        <v>104</v>
      </c>
      <c r="C53" s="404">
        <f t="shared" si="1"/>
        <v>3.12186345172525E-3</v>
      </c>
      <c r="D53" s="401">
        <f ca="1">MpropuPlein+0.25*MasseSans</f>
        <v>1.2703500000000001</v>
      </c>
      <c r="E53" s="401">
        <f t="shared" ca="1" si="2"/>
        <v>1.2703</v>
      </c>
      <c r="F53" s="401">
        <f t="shared" ca="1" si="3"/>
        <v>1.2702500000000001</v>
      </c>
      <c r="G53" s="408">
        <f t="shared" ca="1" si="4"/>
        <v>0</v>
      </c>
      <c r="H53" s="404">
        <f t="shared" ca="1" si="5"/>
        <v>2.4575796675787216E-3</v>
      </c>
      <c r="I53" s="404">
        <f t="shared" ca="1" si="6"/>
        <v>2.4576764036412123E-3</v>
      </c>
      <c r="J53" s="404">
        <f t="shared" ca="1" si="7"/>
        <v>0</v>
      </c>
      <c r="K53" s="411">
        <f t="shared" ca="1" si="8"/>
        <v>0</v>
      </c>
      <c r="L53" s="414">
        <f t="shared" ca="1" si="9"/>
        <v>0</v>
      </c>
      <c r="M53" s="417">
        <f t="shared" ca="1" si="10"/>
        <v>1</v>
      </c>
    </row>
    <row r="54" spans="2:13" x14ac:dyDescent="0.2">
      <c r="B54" s="426">
        <f t="shared" si="11"/>
        <v>104</v>
      </c>
      <c r="C54" s="404">
        <f t="shared" si="1"/>
        <v>3.12186345172525E-3</v>
      </c>
      <c r="D54" s="401">
        <f ca="1">MpropuPlein+0.5*MasseSans</f>
        <v>2.5406000000000004</v>
      </c>
      <c r="E54" s="401">
        <f t="shared" ca="1" si="2"/>
        <v>2.5405500000000005</v>
      </c>
      <c r="F54" s="401">
        <f t="shared" ca="1" si="3"/>
        <v>2.5405000000000002</v>
      </c>
      <c r="G54" s="408">
        <f t="shared" ca="1" si="4"/>
        <v>0</v>
      </c>
      <c r="H54" s="404">
        <f t="shared" ca="1" si="5"/>
        <v>1.2288140173290229E-3</v>
      </c>
      <c r="I54" s="404">
        <f t="shared" ca="1" si="6"/>
        <v>1.2288382018206061E-3</v>
      </c>
      <c r="J54" s="404">
        <f t="shared" ca="1" si="7"/>
        <v>0</v>
      </c>
      <c r="K54" s="411">
        <f t="shared" ca="1" si="8"/>
        <v>0</v>
      </c>
      <c r="L54" s="414">
        <f t="shared" ca="1" si="9"/>
        <v>0</v>
      </c>
      <c r="M54" s="417">
        <f t="shared" ca="1" si="10"/>
        <v>1</v>
      </c>
    </row>
    <row r="55" spans="2:13" x14ac:dyDescent="0.2">
      <c r="B55" s="426">
        <f t="shared" si="11"/>
        <v>104</v>
      </c>
      <c r="C55" s="404">
        <f t="shared" si="1"/>
        <v>3.12186345172525E-3</v>
      </c>
      <c r="D55" s="401">
        <f ca="1">MpropuPlein+0.75*MasseSans</f>
        <v>3.8108500000000007</v>
      </c>
      <c r="E55" s="401">
        <f t="shared" ca="1" si="2"/>
        <v>3.8108000000000009</v>
      </c>
      <c r="F55" s="401">
        <f t="shared" ca="1" si="3"/>
        <v>3.8107500000000005</v>
      </c>
      <c r="G55" s="408">
        <f t="shared" ca="1" si="4"/>
        <v>0</v>
      </c>
      <c r="H55" s="404">
        <f t="shared" ca="1" si="5"/>
        <v>8.1921471914696373E-4</v>
      </c>
      <c r="I55" s="404">
        <f t="shared" ca="1" si="6"/>
        <v>8.1922546788040405E-4</v>
      </c>
      <c r="J55" s="404">
        <f t="shared" ca="1" si="7"/>
        <v>0</v>
      </c>
      <c r="K55" s="411">
        <f t="shared" ca="1" si="8"/>
        <v>0</v>
      </c>
      <c r="L55" s="414">
        <f t="shared" ca="1" si="9"/>
        <v>0</v>
      </c>
      <c r="M55" s="417">
        <f t="shared" ca="1" si="10"/>
        <v>1</v>
      </c>
    </row>
    <row r="56" spans="2:13" x14ac:dyDescent="0.2">
      <c r="B56" s="426">
        <f t="shared" si="11"/>
        <v>104</v>
      </c>
      <c r="C56" s="404">
        <f t="shared" si="1"/>
        <v>3.12186345172525E-3</v>
      </c>
      <c r="D56" s="401">
        <f ca="1">MpropuPlein+1*MasseSans</f>
        <v>5.0811000000000002</v>
      </c>
      <c r="E56" s="401">
        <f t="shared" ca="1" si="2"/>
        <v>5.0810500000000003</v>
      </c>
      <c r="F56" s="401">
        <f t="shared" ca="1" si="3"/>
        <v>5.0810000000000004</v>
      </c>
      <c r="G56" s="408">
        <f t="shared" ca="1" si="4"/>
        <v>0</v>
      </c>
      <c r="H56" s="404">
        <f t="shared" ca="1" si="5"/>
        <v>6.1441305472791053E-4</v>
      </c>
      <c r="I56" s="404">
        <f t="shared" ca="1" si="6"/>
        <v>6.1441910091030306E-4</v>
      </c>
      <c r="J56" s="404">
        <f t="shared" ca="1" si="7"/>
        <v>0</v>
      </c>
      <c r="K56" s="411">
        <f t="shared" ca="1" si="8"/>
        <v>0</v>
      </c>
      <c r="L56" s="414">
        <f t="shared" ca="1" si="9"/>
        <v>0</v>
      </c>
      <c r="M56" s="417">
        <f t="shared" ca="1" si="10"/>
        <v>1</v>
      </c>
    </row>
    <row r="57" spans="2:13" x14ac:dyDescent="0.2">
      <c r="B57" s="426">
        <f t="shared" si="11"/>
        <v>104</v>
      </c>
      <c r="C57" s="404">
        <f t="shared" si="1"/>
        <v>3.12186345172525E-3</v>
      </c>
      <c r="D57" s="401">
        <f ca="1">MpropuPlein+1.25*MasseSans</f>
        <v>6.3513500000000001</v>
      </c>
      <c r="E57" s="401">
        <f t="shared" ca="1" si="2"/>
        <v>6.3513000000000002</v>
      </c>
      <c r="F57" s="401">
        <f t="shared" ca="1" si="3"/>
        <v>6.3512500000000003</v>
      </c>
      <c r="G57" s="408">
        <f t="shared" ca="1" si="4"/>
        <v>0</v>
      </c>
      <c r="H57" s="404">
        <f t="shared" ca="1" si="5"/>
        <v>4.9153141116389559E-4</v>
      </c>
      <c r="I57" s="404">
        <f t="shared" ca="1" si="6"/>
        <v>4.9153528072824249E-4</v>
      </c>
      <c r="J57" s="404">
        <f t="shared" ca="1" si="7"/>
        <v>0</v>
      </c>
      <c r="K57" s="411">
        <f t="shared" ca="1" si="8"/>
        <v>0</v>
      </c>
      <c r="L57" s="414">
        <f t="shared" ca="1" si="9"/>
        <v>0</v>
      </c>
      <c r="M57" s="417">
        <f t="shared" ca="1" si="10"/>
        <v>1</v>
      </c>
    </row>
    <row r="58" spans="2:13" x14ac:dyDescent="0.2">
      <c r="B58" s="426">
        <f t="shared" si="11"/>
        <v>104</v>
      </c>
      <c r="C58" s="404">
        <f t="shared" si="1"/>
        <v>3.12186345172525E-3</v>
      </c>
      <c r="D58" s="401">
        <f ca="1">MpropuPlein+1.5*MasseSans</f>
        <v>7.6216000000000008</v>
      </c>
      <c r="E58" s="401">
        <f t="shared" ca="1" si="2"/>
        <v>7.6215500000000009</v>
      </c>
      <c r="F58" s="401">
        <f t="shared" ca="1" si="3"/>
        <v>7.6215000000000011</v>
      </c>
      <c r="G58" s="408">
        <f t="shared" ca="1" si="4"/>
        <v>0</v>
      </c>
      <c r="H58" s="404">
        <f t="shared" ca="1" si="5"/>
        <v>4.0961004673921312E-4</v>
      </c>
      <c r="I58" s="404">
        <f t="shared" ca="1" si="6"/>
        <v>4.0961273394020202E-4</v>
      </c>
      <c r="J58" s="404">
        <f t="shared" ca="1" si="7"/>
        <v>0</v>
      </c>
      <c r="K58" s="411">
        <f t="shared" ca="1" si="8"/>
        <v>0</v>
      </c>
      <c r="L58" s="414">
        <f t="shared" ca="1" si="9"/>
        <v>0</v>
      </c>
      <c r="M58" s="417">
        <f t="shared" ca="1" si="10"/>
        <v>1</v>
      </c>
    </row>
    <row r="59" spans="2:13" x14ac:dyDescent="0.2">
      <c r="B59" s="426">
        <f t="shared" si="11"/>
        <v>104</v>
      </c>
      <c r="C59" s="404">
        <f t="shared" si="1"/>
        <v>3.12186345172525E-3</v>
      </c>
      <c r="D59" s="401">
        <f ca="1">MpropuPlein+1.75*MasseSans</f>
        <v>8.8918499999999998</v>
      </c>
      <c r="E59" s="401">
        <f t="shared" ca="1" si="2"/>
        <v>8.8917999999999999</v>
      </c>
      <c r="F59" s="401">
        <f t="shared" ca="1" si="3"/>
        <v>8.89175</v>
      </c>
      <c r="G59" s="408">
        <f t="shared" ca="1" si="4"/>
        <v>0</v>
      </c>
      <c r="H59" s="404">
        <f t="shared" ca="1" si="5"/>
        <v>3.5109465481963719E-4</v>
      </c>
      <c r="I59" s="404">
        <f t="shared" ca="1" si="6"/>
        <v>3.5109662909160174E-4</v>
      </c>
      <c r="J59" s="404">
        <f t="shared" ca="1" si="7"/>
        <v>0</v>
      </c>
      <c r="K59" s="411">
        <f t="shared" ca="1" si="8"/>
        <v>0</v>
      </c>
      <c r="L59" s="414">
        <f t="shared" ca="1" si="9"/>
        <v>0</v>
      </c>
      <c r="M59" s="417">
        <f t="shared" ca="1" si="10"/>
        <v>1</v>
      </c>
    </row>
    <row r="60" spans="2:13" x14ac:dyDescent="0.2">
      <c r="B60" s="427">
        <f t="shared" si="11"/>
        <v>104</v>
      </c>
      <c r="C60" s="405">
        <f t="shared" si="1"/>
        <v>3.12186345172525E-3</v>
      </c>
      <c r="D60" s="402">
        <f ca="1">MpropuPlein+2*MasseSans</f>
        <v>10.162100000000001</v>
      </c>
      <c r="E60" s="402">
        <f t="shared" ca="1" si="2"/>
        <v>10.162050000000001</v>
      </c>
      <c r="F60" s="402">
        <f t="shared" ca="1" si="3"/>
        <v>10.162000000000001</v>
      </c>
      <c r="G60" s="409">
        <f t="shared" ca="1" si="4"/>
        <v>0</v>
      </c>
      <c r="H60" s="405">
        <f t="shared" ca="1" si="5"/>
        <v>3.0720803890211618E-4</v>
      </c>
      <c r="I60" s="405">
        <f t="shared" ca="1" si="6"/>
        <v>3.0720955045515153E-4</v>
      </c>
      <c r="J60" s="405">
        <f t="shared" ca="1" si="7"/>
        <v>0</v>
      </c>
      <c r="K60" s="412">
        <f t="shared" ca="1" si="8"/>
        <v>0</v>
      </c>
      <c r="L60" s="415">
        <f t="shared" ca="1" si="9"/>
        <v>0</v>
      </c>
      <c r="M60" s="418">
        <f t="shared" ca="1" si="10"/>
        <v>1</v>
      </c>
    </row>
    <row r="61" spans="2:13" x14ac:dyDescent="0.2">
      <c r="B61" s="425">
        <f t="shared" ref="B61:B69" si="12">D_ref*1.5</f>
        <v>156</v>
      </c>
      <c r="C61" s="403">
        <f t="shared" si="1"/>
        <v>7.0241927663818107E-3</v>
      </c>
      <c r="D61" s="400">
        <f ca="1">MpropuPlein+0*MasseSans</f>
        <v>1E-4</v>
      </c>
      <c r="E61" s="400">
        <f t="shared" ca="1" si="2"/>
        <v>5.0000000000000002E-5</v>
      </c>
      <c r="F61" s="400">
        <f t="shared" ca="1" si="3"/>
        <v>0</v>
      </c>
      <c r="G61" s="407">
        <f t="shared" ca="1" si="4"/>
        <v>10.19</v>
      </c>
      <c r="H61" s="403">
        <f t="shared" ca="1" si="5"/>
        <v>140.48385532763621</v>
      </c>
      <c r="I61" s="403" t="e">
        <f t="shared" ca="1" si="6"/>
        <v>#DIV/0!</v>
      </c>
      <c r="J61" s="403">
        <f t="shared" ca="1" si="7"/>
        <v>0.26438927399732864</v>
      </c>
      <c r="K61" s="410">
        <f t="shared" ca="1" si="8"/>
        <v>0.26932327284682905</v>
      </c>
      <c r="L61" s="413" t="e">
        <f t="shared" ca="1" si="9"/>
        <v>#DIV/0!</v>
      </c>
      <c r="M61" s="416" t="e">
        <f t="shared" ca="1" si="10"/>
        <v>#DIV/0!</v>
      </c>
    </row>
    <row r="62" spans="2:13" x14ac:dyDescent="0.2">
      <c r="B62" s="426">
        <f t="shared" si="12"/>
        <v>156</v>
      </c>
      <c r="C62" s="404">
        <f t="shared" si="1"/>
        <v>7.0241927663818107E-3</v>
      </c>
      <c r="D62" s="401">
        <f ca="1">MpropuPlein+0.25*MasseSans</f>
        <v>1.2703500000000001</v>
      </c>
      <c r="E62" s="401">
        <f t="shared" ca="1" si="2"/>
        <v>1.2703</v>
      </c>
      <c r="F62" s="401">
        <f t="shared" ca="1" si="3"/>
        <v>1.2702500000000001</v>
      </c>
      <c r="G62" s="408">
        <f t="shared" ca="1" si="4"/>
        <v>0</v>
      </c>
      <c r="H62" s="404">
        <f t="shared" ca="1" si="5"/>
        <v>5.5295542520521221E-3</v>
      </c>
      <c r="I62" s="404">
        <f t="shared" ca="1" si="6"/>
        <v>5.5297719081927261E-3</v>
      </c>
      <c r="J62" s="404">
        <f t="shared" ca="1" si="7"/>
        <v>0</v>
      </c>
      <c r="K62" s="411">
        <f t="shared" ca="1" si="8"/>
        <v>0</v>
      </c>
      <c r="L62" s="414">
        <f t="shared" ca="1" si="9"/>
        <v>0</v>
      </c>
      <c r="M62" s="417">
        <f t="shared" ca="1" si="10"/>
        <v>1</v>
      </c>
    </row>
    <row r="63" spans="2:13" x14ac:dyDescent="0.2">
      <c r="B63" s="426">
        <f t="shared" si="12"/>
        <v>156</v>
      </c>
      <c r="C63" s="404">
        <f t="shared" si="1"/>
        <v>7.0241927663818107E-3</v>
      </c>
      <c r="D63" s="401">
        <f ca="1">MpropuPlein+0.5*MasseSans</f>
        <v>2.5406000000000004</v>
      </c>
      <c r="E63" s="401">
        <f t="shared" ca="1" si="2"/>
        <v>2.5405500000000005</v>
      </c>
      <c r="F63" s="401">
        <f t="shared" ca="1" si="3"/>
        <v>2.5405000000000002</v>
      </c>
      <c r="G63" s="408">
        <f t="shared" ca="1" si="4"/>
        <v>0</v>
      </c>
      <c r="H63" s="404">
        <f t="shared" ca="1" si="5"/>
        <v>2.7648315389903009E-3</v>
      </c>
      <c r="I63" s="404">
        <f t="shared" ca="1" si="6"/>
        <v>2.764885954096363E-3</v>
      </c>
      <c r="J63" s="404">
        <f t="shared" ca="1" si="7"/>
        <v>0</v>
      </c>
      <c r="K63" s="411">
        <f t="shared" ca="1" si="8"/>
        <v>0</v>
      </c>
      <c r="L63" s="414">
        <f t="shared" ca="1" si="9"/>
        <v>0</v>
      </c>
      <c r="M63" s="417">
        <f t="shared" ca="1" si="10"/>
        <v>1</v>
      </c>
    </row>
    <row r="64" spans="2:13" x14ac:dyDescent="0.2">
      <c r="B64" s="426">
        <f t="shared" si="12"/>
        <v>156</v>
      </c>
      <c r="C64" s="404">
        <f t="shared" si="1"/>
        <v>7.0241927663818107E-3</v>
      </c>
      <c r="D64" s="401">
        <f ca="1">MpropuPlein+0.75*MasseSans</f>
        <v>3.8108500000000007</v>
      </c>
      <c r="E64" s="401">
        <f t="shared" ca="1" si="2"/>
        <v>3.8108000000000009</v>
      </c>
      <c r="F64" s="401">
        <f t="shared" ca="1" si="3"/>
        <v>3.8107500000000005</v>
      </c>
      <c r="G64" s="408">
        <f t="shared" ca="1" si="4"/>
        <v>0</v>
      </c>
      <c r="H64" s="404">
        <f t="shared" ca="1" si="5"/>
        <v>1.843233118080668E-3</v>
      </c>
      <c r="I64" s="404">
        <f t="shared" ca="1" si="6"/>
        <v>1.8432573027309085E-3</v>
      </c>
      <c r="J64" s="404">
        <f t="shared" ca="1" si="7"/>
        <v>0</v>
      </c>
      <c r="K64" s="411">
        <f t="shared" ca="1" si="8"/>
        <v>0</v>
      </c>
      <c r="L64" s="414">
        <f t="shared" ca="1" si="9"/>
        <v>0</v>
      </c>
      <c r="M64" s="417">
        <f t="shared" ca="1" si="10"/>
        <v>1</v>
      </c>
    </row>
    <row r="65" spans="2:13" x14ac:dyDescent="0.2">
      <c r="B65" s="426">
        <f t="shared" si="12"/>
        <v>156</v>
      </c>
      <c r="C65" s="404">
        <f t="shared" si="1"/>
        <v>7.0241927663818107E-3</v>
      </c>
      <c r="D65" s="401">
        <f ca="1">MpropuPlein+1*MasseSans</f>
        <v>5.0811000000000002</v>
      </c>
      <c r="E65" s="401">
        <f t="shared" ca="1" si="2"/>
        <v>5.0810500000000003</v>
      </c>
      <c r="F65" s="401">
        <f t="shared" ca="1" si="3"/>
        <v>5.0810000000000004</v>
      </c>
      <c r="G65" s="408">
        <f t="shared" ca="1" si="4"/>
        <v>0</v>
      </c>
      <c r="H65" s="404">
        <f t="shared" ca="1" si="5"/>
        <v>1.3824293731377983E-3</v>
      </c>
      <c r="I65" s="404">
        <f t="shared" ca="1" si="6"/>
        <v>1.3824429770481815E-3</v>
      </c>
      <c r="J65" s="404">
        <f t="shared" ca="1" si="7"/>
        <v>0</v>
      </c>
      <c r="K65" s="411">
        <f t="shared" ca="1" si="8"/>
        <v>0</v>
      </c>
      <c r="L65" s="414">
        <f t="shared" ca="1" si="9"/>
        <v>0</v>
      </c>
      <c r="M65" s="417">
        <f t="shared" ca="1" si="10"/>
        <v>1</v>
      </c>
    </row>
    <row r="66" spans="2:13" x14ac:dyDescent="0.2">
      <c r="B66" s="426">
        <f t="shared" si="12"/>
        <v>156</v>
      </c>
      <c r="C66" s="404">
        <f t="shared" si="1"/>
        <v>7.0241927663818107E-3</v>
      </c>
      <c r="D66" s="401">
        <f ca="1">MpropuPlein+1.25*MasseSans</f>
        <v>6.3513500000000001</v>
      </c>
      <c r="E66" s="401">
        <f t="shared" ca="1" si="2"/>
        <v>6.3513000000000002</v>
      </c>
      <c r="F66" s="401">
        <f t="shared" ca="1" si="3"/>
        <v>6.3512500000000003</v>
      </c>
      <c r="G66" s="408">
        <f t="shared" ca="1" si="4"/>
        <v>0</v>
      </c>
      <c r="H66" s="404">
        <f t="shared" ca="1" si="5"/>
        <v>1.1059456751187648E-3</v>
      </c>
      <c r="I66" s="404">
        <f t="shared" ca="1" si="6"/>
        <v>1.1059543816385453E-3</v>
      </c>
      <c r="J66" s="404">
        <f t="shared" ca="1" si="7"/>
        <v>0</v>
      </c>
      <c r="K66" s="411">
        <f t="shared" ca="1" si="8"/>
        <v>0</v>
      </c>
      <c r="L66" s="414">
        <f t="shared" ca="1" si="9"/>
        <v>0</v>
      </c>
      <c r="M66" s="417">
        <f t="shared" ca="1" si="10"/>
        <v>1</v>
      </c>
    </row>
    <row r="67" spans="2:13" x14ac:dyDescent="0.2">
      <c r="B67" s="426">
        <f t="shared" si="12"/>
        <v>156</v>
      </c>
      <c r="C67" s="404">
        <f t="shared" si="1"/>
        <v>7.0241927663818107E-3</v>
      </c>
      <c r="D67" s="401">
        <f ca="1">MpropuPlein+1.5*MasseSans</f>
        <v>7.6216000000000008</v>
      </c>
      <c r="E67" s="401">
        <f t="shared" ca="1" si="2"/>
        <v>7.6215500000000009</v>
      </c>
      <c r="F67" s="401">
        <f t="shared" ca="1" si="3"/>
        <v>7.6215000000000011</v>
      </c>
      <c r="G67" s="408">
        <f t="shared" ca="1" si="4"/>
        <v>0</v>
      </c>
      <c r="H67" s="404">
        <f t="shared" ca="1" si="5"/>
        <v>9.2162260516322929E-4</v>
      </c>
      <c r="I67" s="404">
        <f t="shared" ca="1" si="6"/>
        <v>9.2162865136545427E-4</v>
      </c>
      <c r="J67" s="404">
        <f t="shared" ca="1" si="7"/>
        <v>0</v>
      </c>
      <c r="K67" s="411">
        <f t="shared" ca="1" si="8"/>
        <v>0</v>
      </c>
      <c r="L67" s="414">
        <f t="shared" ca="1" si="9"/>
        <v>0</v>
      </c>
      <c r="M67" s="417">
        <f t="shared" ca="1" si="10"/>
        <v>1</v>
      </c>
    </row>
    <row r="68" spans="2:13" x14ac:dyDescent="0.2">
      <c r="B68" s="426">
        <f t="shared" si="12"/>
        <v>156</v>
      </c>
      <c r="C68" s="404">
        <f t="shared" si="1"/>
        <v>7.0241927663818107E-3</v>
      </c>
      <c r="D68" s="401">
        <f ca="1">MpropuPlein+1.75*MasseSans</f>
        <v>8.8918499999999998</v>
      </c>
      <c r="E68" s="401">
        <f t="shared" ca="1" si="2"/>
        <v>8.8917999999999999</v>
      </c>
      <c r="F68" s="401">
        <f t="shared" ca="1" si="3"/>
        <v>8.89175</v>
      </c>
      <c r="G68" s="408">
        <f t="shared" ca="1" si="4"/>
        <v>0</v>
      </c>
      <c r="H68" s="404">
        <f t="shared" ca="1" si="5"/>
        <v>7.8996297334418353E-4</v>
      </c>
      <c r="I68" s="404">
        <f t="shared" ca="1" si="6"/>
        <v>7.899674154561038E-4</v>
      </c>
      <c r="J68" s="404">
        <f t="shared" ca="1" si="7"/>
        <v>0</v>
      </c>
      <c r="K68" s="411">
        <f t="shared" ca="1" si="8"/>
        <v>0</v>
      </c>
      <c r="L68" s="414">
        <f t="shared" ca="1" si="9"/>
        <v>0</v>
      </c>
      <c r="M68" s="417">
        <f t="shared" ca="1" si="10"/>
        <v>1</v>
      </c>
    </row>
    <row r="69" spans="2:13" x14ac:dyDescent="0.2">
      <c r="B69" s="427">
        <f t="shared" si="12"/>
        <v>156</v>
      </c>
      <c r="C69" s="405">
        <f t="shared" si="1"/>
        <v>7.0241927663818107E-3</v>
      </c>
      <c r="D69" s="402">
        <f ca="1">MpropuPlein+2*MasseSans</f>
        <v>10.162100000000001</v>
      </c>
      <c r="E69" s="402">
        <f t="shared" ca="1" si="2"/>
        <v>10.162050000000001</v>
      </c>
      <c r="F69" s="402">
        <f t="shared" ca="1" si="3"/>
        <v>10.162000000000001</v>
      </c>
      <c r="G69" s="409">
        <f t="shared" ca="1" si="4"/>
        <v>0</v>
      </c>
      <c r="H69" s="405">
        <f t="shared" ca="1" si="5"/>
        <v>6.9121808752976128E-4</v>
      </c>
      <c r="I69" s="405">
        <f t="shared" ca="1" si="6"/>
        <v>6.9122148852409076E-4</v>
      </c>
      <c r="J69" s="405">
        <f t="shared" ca="1" si="7"/>
        <v>0</v>
      </c>
      <c r="K69" s="412">
        <f t="shared" ca="1" si="8"/>
        <v>0</v>
      </c>
      <c r="L69" s="415">
        <f t="shared" ca="1" si="9"/>
        <v>0</v>
      </c>
      <c r="M69" s="418">
        <f t="shared" ca="1" si="10"/>
        <v>1</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1:D11"/>
    <mergeCell ref="C13:D13"/>
    <mergeCell ref="C15:D15"/>
    <mergeCell ref="C16:D16"/>
    <mergeCell ref="C17:D17"/>
    <mergeCell ref="C12:D12"/>
    <mergeCell ref="C10:D10"/>
    <mergeCell ref="C9:D9"/>
    <mergeCell ref="C2:D3"/>
    <mergeCell ref="C4:D4"/>
    <mergeCell ref="C5:D5"/>
    <mergeCell ref="C7:D7"/>
    <mergeCell ref="C8:D8"/>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632" t="s">
        <v>178</v>
      </c>
      <c r="D2" s="632"/>
    </row>
    <row r="3" spans="3:8" x14ac:dyDescent="0.2">
      <c r="C3" s="632"/>
      <c r="D3" s="632"/>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541</v>
      </c>
      <c r="D47" t="s">
        <v>395</v>
      </c>
      <c r="E47" s="16">
        <v>43048</v>
      </c>
      <c r="F47" t="s">
        <v>542</v>
      </c>
    </row>
    <row r="48" spans="3:6" x14ac:dyDescent="0.2">
      <c r="C48" t="s">
        <v>545</v>
      </c>
      <c r="D48" t="s">
        <v>395</v>
      </c>
      <c r="E48" s="16">
        <v>44160</v>
      </c>
      <c r="F48" t="s">
        <v>546</v>
      </c>
    </row>
    <row r="49" spans="3:6" x14ac:dyDescent="0.2">
      <c r="C49" t="s">
        <v>554</v>
      </c>
      <c r="D49" t="s">
        <v>552</v>
      </c>
      <c r="E49" s="16">
        <v>45300</v>
      </c>
      <c r="F49" t="s">
        <v>553</v>
      </c>
    </row>
    <row r="50" spans="3:6" x14ac:dyDescent="0.2">
      <c r="C50" t="s">
        <v>556</v>
      </c>
      <c r="D50" t="s">
        <v>395</v>
      </c>
      <c r="E50" s="16">
        <v>45322</v>
      </c>
      <c r="F50" t="s">
        <v>561</v>
      </c>
    </row>
    <row r="51" spans="3:6" x14ac:dyDescent="0.2">
      <c r="C51" t="s">
        <v>565</v>
      </c>
      <c r="D51" t="s">
        <v>395</v>
      </c>
      <c r="E51" s="16">
        <v>45325</v>
      </c>
      <c r="F51" t="s">
        <v>564</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428</v>
      </c>
      <c r="N3" s="75"/>
      <c r="O3" s="6"/>
      <c r="P3" s="273" t="s">
        <v>340</v>
      </c>
      <c r="Q3" s="441">
        <f>Long_ogive</f>
        <v>1</v>
      </c>
      <c r="R3" s="48"/>
      <c r="S3" s="48"/>
      <c r="T3" s="48"/>
      <c r="U3" s="48"/>
    </row>
    <row r="4" spans="2:21" ht="15.75" customHeight="1" x14ac:dyDescent="0.2">
      <c r="B4" s="74"/>
      <c r="D4" s="2" t="s">
        <v>563</v>
      </c>
      <c r="E4" t="str">
        <f>Matricule</f>
        <v>FX0</v>
      </c>
      <c r="N4" s="75"/>
      <c r="O4" s="6"/>
      <c r="P4" s="273"/>
      <c r="Q4" s="436"/>
      <c r="R4" s="48"/>
      <c r="S4" s="48"/>
      <c r="T4" s="48"/>
      <c r="U4" s="48"/>
    </row>
    <row r="5" spans="2:21" ht="15.75" customHeight="1" x14ac:dyDescent="0.2">
      <c r="B5" s="74"/>
      <c r="D5" t="s">
        <v>461</v>
      </c>
      <c r="E5" t="str">
        <f>Propu</f>
        <v>Aucun (2e ét. inerte)</v>
      </c>
      <c r="G5" t="s">
        <v>458</v>
      </c>
      <c r="H5">
        <f>MasseSans</f>
        <v>5.0810000000000004</v>
      </c>
      <c r="N5" s="75"/>
      <c r="O5" s="6"/>
      <c r="P5" s="273"/>
      <c r="Q5" s="436"/>
      <c r="R5" s="48"/>
      <c r="S5" s="48"/>
      <c r="T5" s="48"/>
      <c r="U5" s="48"/>
    </row>
    <row r="6" spans="2:21" x14ac:dyDescent="0.2">
      <c r="B6" s="74"/>
      <c r="D6" t="s">
        <v>454</v>
      </c>
      <c r="E6" s="2" t="str">
        <f>Trajecto!H34</f>
        <v>Brun/Orange…</v>
      </c>
      <c r="G6" t="s">
        <v>459</v>
      </c>
      <c r="H6">
        <f>D_ref</f>
        <v>104</v>
      </c>
      <c r="N6" s="75"/>
      <c r="O6" s="6"/>
      <c r="P6" s="273"/>
      <c r="Q6" s="436"/>
      <c r="R6" s="48"/>
      <c r="S6" s="48"/>
      <c r="T6" s="48"/>
      <c r="U6" s="48"/>
    </row>
    <row r="7" spans="2:21" x14ac:dyDescent="0.2">
      <c r="B7" s="74"/>
      <c r="D7" t="s">
        <v>456</v>
      </c>
      <c r="E7" s="2" t="str">
        <f>Trajecto!H35</f>
        <v>Rouge…</v>
      </c>
      <c r="G7" t="s">
        <v>5</v>
      </c>
      <c r="H7">
        <f>Cx</f>
        <v>0.6</v>
      </c>
      <c r="N7" s="75"/>
      <c r="O7" s="6"/>
      <c r="P7" s="273"/>
      <c r="Q7" s="436"/>
      <c r="R7" s="48"/>
      <c r="S7" s="48"/>
      <c r="T7" s="48"/>
      <c r="U7" s="48"/>
    </row>
    <row r="8" spans="2:21" x14ac:dyDescent="0.2">
      <c r="B8" s="74"/>
      <c r="D8" t="s">
        <v>457</v>
      </c>
      <c r="E8" s="2">
        <f>S_para</f>
        <v>0.48049999999999998</v>
      </c>
      <c r="G8" t="s">
        <v>460</v>
      </c>
      <c r="H8">
        <f>L_rampe</f>
        <v>4</v>
      </c>
      <c r="N8" s="75"/>
      <c r="O8" s="6"/>
      <c r="P8" s="273"/>
      <c r="Q8" s="436"/>
      <c r="R8" s="48"/>
      <c r="S8" s="48"/>
      <c r="T8" s="48"/>
      <c r="U8" s="48"/>
    </row>
    <row r="9" spans="2:21" x14ac:dyDescent="0.2">
      <c r="B9" s="74"/>
      <c r="D9" t="s">
        <v>455</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453</v>
      </c>
      <c r="E11" s="243">
        <f>MasseSans</f>
        <v>5.0810000000000004</v>
      </c>
      <c r="F11" s="246" t="s">
        <v>123</v>
      </c>
      <c r="G11" s="246" t="s">
        <v>125</v>
      </c>
      <c r="H11" s="668" t="e">
        <f ca="1">Vsortie_de_rampe</f>
        <v>#N/A</v>
      </c>
      <c r="I11" s="669"/>
      <c r="J11" s="76"/>
      <c r="N11" s="75"/>
      <c r="P11" s="48"/>
      <c r="Q11" s="436"/>
      <c r="R11" s="48"/>
      <c r="S11" s="48"/>
      <c r="T11" s="48"/>
      <c r="U11" s="440">
        <f>IF(RIGHT(Nb_diam,1)=",", "", X_j)</f>
        <v>1</v>
      </c>
    </row>
    <row r="12" spans="2:21" ht="13.5" thickBot="1" x14ac:dyDescent="0.25">
      <c r="B12" s="74"/>
      <c r="C12" s="12"/>
      <c r="D12" s="276"/>
      <c r="E12" s="244"/>
      <c r="F12" s="6" t="s">
        <v>123</v>
      </c>
      <c r="G12" s="6" t="s">
        <v>126</v>
      </c>
      <c r="H12" s="670">
        <f>Finesse</f>
        <v>10.76923076923077</v>
      </c>
      <c r="I12" s="671"/>
      <c r="J12" s="76"/>
      <c r="N12" s="75"/>
      <c r="O12" s="6"/>
      <c r="P12" s="273" t="s">
        <v>341</v>
      </c>
      <c r="Q12" s="441">
        <f>D_og</f>
        <v>84</v>
      </c>
      <c r="R12" s="48"/>
      <c r="S12" s="48"/>
      <c r="T12" s="48"/>
      <c r="U12" s="436"/>
    </row>
    <row r="13" spans="2:21" x14ac:dyDescent="0.2">
      <c r="B13" s="74"/>
      <c r="C13" s="12"/>
      <c r="D13" s="276" t="s">
        <v>5</v>
      </c>
      <c r="E13" s="244">
        <f>Cx</f>
        <v>0.6</v>
      </c>
      <c r="F13" s="6" t="s">
        <v>123</v>
      </c>
      <c r="G13" s="6" t="s">
        <v>432</v>
      </c>
      <c r="H13" s="670">
        <f>Cn</f>
        <v>15.677184507305929</v>
      </c>
      <c r="I13" s="671"/>
      <c r="J13" s="76"/>
      <c r="N13" s="75"/>
      <c r="O13" s="6"/>
      <c r="P13" s="48"/>
      <c r="Q13" s="436"/>
      <c r="R13" s="48"/>
      <c r="S13" s="48"/>
      <c r="T13" s="48"/>
      <c r="U13" s="440">
        <f>IF(RIGHT(Nb_diam,1)=",", "", X_r)</f>
        <v>1070</v>
      </c>
    </row>
    <row r="14" spans="2:21" x14ac:dyDescent="0.2">
      <c r="B14" s="74"/>
      <c r="C14" s="12"/>
      <c r="D14" s="276" t="s">
        <v>143</v>
      </c>
      <c r="E14" s="244">
        <f>L_rampe</f>
        <v>4</v>
      </c>
      <c r="F14" s="6" t="s">
        <v>123</v>
      </c>
      <c r="G14" s="6" t="s">
        <v>127</v>
      </c>
      <c r="H14" s="247">
        <f ca="1">MS_min</f>
        <v>3.2803762012263347</v>
      </c>
      <c r="I14" s="254">
        <f ca="1">MS_max</f>
        <v>3.2804925827488094</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51.427062960000569</v>
      </c>
      <c r="I15" s="254">
        <f ca="1">MS_Cn_max</f>
        <v>51.428887494601646</v>
      </c>
      <c r="J15" s="76"/>
      <c r="K15" s="76"/>
      <c r="N15" s="75"/>
      <c r="P15" s="48"/>
      <c r="Q15" s="436"/>
      <c r="R15" s="48"/>
      <c r="S15" s="48"/>
      <c r="T15" s="48"/>
    </row>
    <row r="16" spans="2:21" x14ac:dyDescent="0.2">
      <c r="B16" s="74"/>
      <c r="C16" s="12"/>
      <c r="D16" s="276" t="s">
        <v>145</v>
      </c>
      <c r="E16" s="244">
        <f>Q_ail</f>
        <v>4</v>
      </c>
      <c r="F16" s="6" t="s">
        <v>128</v>
      </c>
      <c r="G16" s="6" t="s">
        <v>129</v>
      </c>
      <c r="H16" s="247">
        <f ca="1">V_para</f>
        <v>13.013956736189286</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0">
        <f>T_para</f>
        <v>11.2</v>
      </c>
      <c r="I17" s="671"/>
      <c r="J17" s="258"/>
      <c r="N17" s="75"/>
      <c r="P17" s="434" t="s">
        <v>342</v>
      </c>
      <c r="Q17" s="440">
        <f>IF(RIGHT(Nb_diam,1)=",", "", D2j)</f>
        <v>104</v>
      </c>
      <c r="R17" s="48"/>
      <c r="S17" s="48"/>
      <c r="T17" s="48"/>
      <c r="U17" s="436"/>
    </row>
    <row r="18" spans="2:21" x14ac:dyDescent="0.2">
      <c r="B18" s="74"/>
      <c r="C18" s="12"/>
      <c r="D18" s="276" t="s">
        <v>148</v>
      </c>
      <c r="E18" s="244">
        <f ca="1">XpropuRef-Long_propu</f>
        <v>1110</v>
      </c>
      <c r="F18" s="12" t="s">
        <v>130</v>
      </c>
      <c r="G18" s="12" t="s">
        <v>426</v>
      </c>
      <c r="H18" s="635">
        <f ca="1">T_para-Combustion-Depotage</f>
        <v>11.2</v>
      </c>
      <c r="I18" s="674"/>
      <c r="N18" s="75"/>
      <c r="P18" s="48"/>
      <c r="Q18" s="436"/>
      <c r="R18" s="48"/>
      <c r="S18" s="48"/>
    </row>
    <row r="19" spans="2:21" x14ac:dyDescent="0.2">
      <c r="B19" s="74"/>
      <c r="C19" s="531"/>
      <c r="D19" s="269"/>
      <c r="E19" s="271"/>
      <c r="F19" s="519" t="s">
        <v>132</v>
      </c>
      <c r="G19" s="274" t="s">
        <v>425</v>
      </c>
      <c r="H19" s="675">
        <f ca="1">Portee_balistique</f>
        <v>677.21007955475034</v>
      </c>
      <c r="I19" s="676"/>
      <c r="N19" s="75"/>
      <c r="P19" s="48"/>
      <c r="Q19" s="436"/>
      <c r="R19" s="48"/>
      <c r="S19" s="48"/>
      <c r="T19" s="48"/>
    </row>
    <row r="20" spans="2:21" x14ac:dyDescent="0.2">
      <c r="B20" s="74"/>
      <c r="C20" s="12"/>
      <c r="D20" s="6"/>
      <c r="E20" s="6"/>
      <c r="H20" s="518"/>
      <c r="I20" s="518"/>
      <c r="N20" s="75"/>
      <c r="P20" s="48"/>
      <c r="Q20" s="436"/>
      <c r="R20" s="48"/>
      <c r="S20" s="48"/>
      <c r="T20" s="48"/>
      <c r="U20" s="440">
        <f>IF(RIGHT(Nb_diam,1)=",", "", l_r)</f>
        <v>50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452</v>
      </c>
      <c r="D22" s="526" t="s">
        <v>436</v>
      </c>
      <c r="E22" s="527"/>
      <c r="F22" s="528" t="s">
        <v>441</v>
      </c>
      <c r="G22" s="526" t="s">
        <v>446</v>
      </c>
      <c r="I22" s="529"/>
      <c r="J22" s="530" t="s">
        <v>156</v>
      </c>
      <c r="K22" s="526" t="s">
        <v>157</v>
      </c>
      <c r="N22" s="75"/>
      <c r="O22" s="273"/>
      <c r="P22" s="436"/>
      <c r="Q22" s="48"/>
      <c r="R22" s="48"/>
      <c r="S22" s="48"/>
      <c r="T22" s="226"/>
      <c r="U22" s="436"/>
    </row>
    <row r="23" spans="2:21" x14ac:dyDescent="0.2">
      <c r="B23" s="74"/>
      <c r="C23" s="526" t="s">
        <v>451</v>
      </c>
      <c r="D23" s="527">
        <f>XcgSans</f>
        <v>495</v>
      </c>
      <c r="E23" s="527" t="s">
        <v>38</v>
      </c>
      <c r="F23" s="528">
        <f>m_ail</f>
        <v>190</v>
      </c>
      <c r="G23" s="526">
        <f>m_can</f>
        <v>180</v>
      </c>
      <c r="I23" s="529" t="s">
        <v>447</v>
      </c>
      <c r="J23" s="528">
        <f>l_j</f>
        <v>60</v>
      </c>
      <c r="K23" s="526">
        <f>l_r</f>
        <v>50</v>
      </c>
      <c r="N23" s="75"/>
      <c r="O23" s="273"/>
      <c r="P23" s="436"/>
      <c r="Q23" s="48"/>
      <c r="R23" s="48"/>
      <c r="S23" s="48"/>
      <c r="T23" s="226"/>
      <c r="U23" s="436"/>
    </row>
    <row r="24" spans="2:21" x14ac:dyDescent="0.2">
      <c r="B24" s="74"/>
      <c r="C24" s="526" t="s">
        <v>439</v>
      </c>
      <c r="D24" s="526">
        <f>Long_tot</f>
        <v>1120</v>
      </c>
      <c r="E24" s="527" t="s">
        <v>442</v>
      </c>
      <c r="F24" s="528">
        <f>n_ail</f>
        <v>80</v>
      </c>
      <c r="G24" s="526">
        <f>n_can</f>
        <v>80</v>
      </c>
      <c r="I24" s="529" t="s">
        <v>448</v>
      </c>
      <c r="J24" s="528">
        <f>D1j</f>
        <v>84</v>
      </c>
      <c r="K24" s="526">
        <f>D1r</f>
        <v>104</v>
      </c>
      <c r="N24" s="75"/>
      <c r="O24" s="273"/>
      <c r="P24" s="436"/>
      <c r="Q24" s="48"/>
      <c r="R24" s="48"/>
      <c r="S24" s="48"/>
      <c r="T24" s="226"/>
      <c r="U24" s="436"/>
    </row>
    <row r="25" spans="2:21" x14ac:dyDescent="0.2">
      <c r="B25" s="74"/>
      <c r="C25" s="526" t="s">
        <v>440</v>
      </c>
      <c r="D25" s="526">
        <f>XpropuRef</f>
        <v>1110</v>
      </c>
      <c r="E25" s="527" t="s">
        <v>443</v>
      </c>
      <c r="F25" s="528">
        <f>p_ail</f>
        <v>180</v>
      </c>
      <c r="G25" s="526">
        <f>p_can</f>
        <v>160</v>
      </c>
      <c r="I25" s="529" t="s">
        <v>449</v>
      </c>
      <c r="J25" s="528">
        <f>D2j</f>
        <v>104</v>
      </c>
      <c r="K25" s="526">
        <f>D2r</f>
        <v>84</v>
      </c>
      <c r="N25" s="75"/>
      <c r="O25" s="273"/>
      <c r="P25" s="436"/>
      <c r="Q25" s="48"/>
      <c r="R25" s="48"/>
      <c r="S25" s="48"/>
      <c r="T25" s="226"/>
      <c r="U25" s="436"/>
    </row>
    <row r="26" spans="2:21" x14ac:dyDescent="0.2">
      <c r="B26" s="74"/>
      <c r="C26" s="526" t="s">
        <v>437</v>
      </c>
      <c r="D26" s="526">
        <f>D_ref</f>
        <v>104</v>
      </c>
      <c r="E26" s="527" t="s">
        <v>444</v>
      </c>
      <c r="F26" s="528">
        <f>E_ail</f>
        <v>145</v>
      </c>
      <c r="G26" s="526">
        <f>E_can</f>
        <v>110</v>
      </c>
      <c r="I26" s="529" t="s">
        <v>450</v>
      </c>
      <c r="J26" s="528">
        <f>X_j</f>
        <v>1</v>
      </c>
      <c r="K26" s="526">
        <f>X_r</f>
        <v>1070</v>
      </c>
      <c r="N26" s="75"/>
      <c r="O26" s="273"/>
      <c r="P26" s="436"/>
      <c r="Q26" s="48"/>
      <c r="R26" s="48"/>
      <c r="S26" s="48"/>
      <c r="T26" s="226"/>
      <c r="U26" s="436"/>
    </row>
    <row r="27" spans="2:21" x14ac:dyDescent="0.2">
      <c r="B27" s="74"/>
      <c r="C27" s="526" t="s">
        <v>438</v>
      </c>
      <c r="D27" s="526">
        <f>Long_ogive</f>
        <v>1</v>
      </c>
      <c r="E27" s="527" t="s">
        <v>445</v>
      </c>
      <c r="F27" s="528">
        <f>X_ail</f>
        <v>1040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3" t="s">
        <v>141</v>
      </c>
      <c r="D29" s="673" t="s">
        <v>133</v>
      </c>
      <c r="E29" s="673" t="s">
        <v>134</v>
      </c>
      <c r="F29" s="673"/>
      <c r="G29" s="673"/>
      <c r="H29" s="672" t="s">
        <v>135</v>
      </c>
      <c r="I29" s="672"/>
      <c r="J29" s="672"/>
      <c r="K29" s="672"/>
      <c r="L29" s="673" t="s">
        <v>136</v>
      </c>
      <c r="M29" s="673" t="s">
        <v>137</v>
      </c>
      <c r="N29" s="75"/>
      <c r="O29" s="273" t="s">
        <v>429</v>
      </c>
      <c r="P29" s="441">
        <f>n_ail</f>
        <v>80</v>
      </c>
      <c r="Q29" s="2"/>
      <c r="R29" s="48"/>
      <c r="S29" s="48"/>
      <c r="T29" s="48"/>
      <c r="U29" s="12" t="s">
        <v>433</v>
      </c>
    </row>
    <row r="30" spans="2:21" ht="13.5" thickBot="1" x14ac:dyDescent="0.25">
      <c r="B30" s="74"/>
      <c r="C30" s="673"/>
      <c r="D30" s="673"/>
      <c r="E30" s="673"/>
      <c r="F30" s="673"/>
      <c r="G30" s="673"/>
      <c r="H30" s="672" t="s">
        <v>138</v>
      </c>
      <c r="I30" s="672"/>
      <c r="J30" s="69" t="s">
        <v>139</v>
      </c>
      <c r="K30" s="70" t="s">
        <v>140</v>
      </c>
      <c r="L30" s="673"/>
      <c r="M30" s="673"/>
      <c r="N30" s="75"/>
      <c r="P30" s="12"/>
      <c r="R30" s="48"/>
      <c r="S30" s="48"/>
      <c r="T30" s="226" t="s">
        <v>431</v>
      </c>
      <c r="U30" s="523">
        <f>[0]!p_can</f>
        <v>160</v>
      </c>
    </row>
    <row r="31" spans="2:21" ht="13.5" thickBot="1" x14ac:dyDescent="0.25">
      <c r="B31" s="74"/>
      <c r="C31" s="83">
        <f>Beta_rampe</f>
        <v>77.775282912698117</v>
      </c>
      <c r="D31" s="84">
        <f ca="1">Portee_balistique</f>
        <v>677.21007955475034</v>
      </c>
      <c r="E31" s="677">
        <f ca="1">T_para+Dt_para</f>
        <v>111.25986076463363</v>
      </c>
      <c r="F31" s="677"/>
      <c r="G31" s="677"/>
      <c r="H31" s="678">
        <f ca="1">Altitude_culmi</f>
        <v>1302.888748799307</v>
      </c>
      <c r="I31" s="678"/>
      <c r="J31" s="85">
        <f ca="1">Temps_culmi</f>
        <v>11.499999999999977</v>
      </c>
      <c r="K31" s="86">
        <f ca="1">Vit_culmi</f>
        <v>20.589243348373724</v>
      </c>
      <c r="L31" s="84">
        <f ca="1">Acc_max</f>
        <v>31.650091071121114</v>
      </c>
      <c r="M31" s="86">
        <f ca="1">Vit_max</f>
        <v>176.71085285003218</v>
      </c>
      <c r="N31" s="75"/>
      <c r="O31" s="273" t="s">
        <v>435</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434</v>
      </c>
      <c r="P32" s="522">
        <f>Q_ail</f>
        <v>4</v>
      </c>
      <c r="Q32" s="2"/>
      <c r="R32" s="48"/>
      <c r="S32" s="48"/>
      <c r="T32" s="226" t="s">
        <v>429</v>
      </c>
      <c r="U32" s="523">
        <f>[0]!n_can</f>
        <v>80</v>
      </c>
    </row>
    <row r="33" spans="2:21" ht="13.5" thickBot="1" x14ac:dyDescent="0.25">
      <c r="B33" s="74"/>
      <c r="D33" s="80"/>
      <c r="E33" s="81"/>
      <c r="F33" s="81"/>
      <c r="G33" s="81"/>
      <c r="H33" s="82"/>
      <c r="I33" s="82"/>
      <c r="J33" s="81"/>
      <c r="K33" s="76"/>
      <c r="L33" s="80"/>
      <c r="M33" s="76"/>
      <c r="N33" s="75"/>
      <c r="O33" s="2"/>
      <c r="Q33" s="2"/>
      <c r="R33" s="48"/>
      <c r="S33" s="48"/>
      <c r="T33" s="226" t="s">
        <v>430</v>
      </c>
      <c r="U33" s="523">
        <f>[0]!E_can</f>
        <v>110</v>
      </c>
    </row>
    <row r="34" spans="2:21" ht="13.5" thickBot="1" x14ac:dyDescent="0.25">
      <c r="B34" s="77"/>
      <c r="C34" s="78"/>
      <c r="D34" s="78"/>
      <c r="E34" s="78"/>
      <c r="F34" s="78"/>
      <c r="G34" s="78"/>
      <c r="H34" s="78"/>
      <c r="I34" s="78"/>
      <c r="J34" s="78"/>
      <c r="K34" s="78"/>
      <c r="L34" s="78"/>
      <c r="M34" s="78"/>
      <c r="N34" s="79"/>
      <c r="O34" s="2"/>
      <c r="P34" s="273" t="s">
        <v>430</v>
      </c>
      <c r="Q34" s="441">
        <f>E_ail</f>
        <v>145</v>
      </c>
      <c r="T34" s="226" t="s">
        <v>435</v>
      </c>
      <c r="U34" s="523">
        <f>[0]!ep_can</f>
        <v>4</v>
      </c>
    </row>
    <row r="35" spans="2:21" x14ac:dyDescent="0.2">
      <c r="O35" s="2"/>
      <c r="P35" s="6"/>
      <c r="Q35" s="6"/>
      <c r="T35" s="226" t="s">
        <v>434</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562</v>
      </c>
      <c r="I38" t="str">
        <f>Matricule</f>
        <v>FX0</v>
      </c>
      <c r="N38" s="75"/>
    </row>
    <row r="39" spans="2:21" x14ac:dyDescent="0.2">
      <c r="B39" s="74"/>
      <c r="D39" s="2"/>
      <c r="N39" s="75"/>
    </row>
    <row r="40" spans="2:21" x14ac:dyDescent="0.2">
      <c r="B40" s="74"/>
      <c r="D40" s="275" t="s">
        <v>149</v>
      </c>
      <c r="E40" s="246">
        <f>D_ref</f>
        <v>104</v>
      </c>
      <c r="F40" s="265"/>
      <c r="G40" s="265"/>
      <c r="H40" s="261" t="s">
        <v>198</v>
      </c>
      <c r="I40" s="261" t="s">
        <v>199</v>
      </c>
      <c r="J40" s="262" t="s">
        <v>200</v>
      </c>
      <c r="N40" s="75"/>
    </row>
    <row r="41" spans="2:21" x14ac:dyDescent="0.2">
      <c r="B41" s="74"/>
      <c r="D41" s="276" t="s">
        <v>147</v>
      </c>
      <c r="E41" s="6">
        <f>Long_ogive</f>
        <v>1</v>
      </c>
      <c r="F41" s="2"/>
      <c r="G41" s="2" t="s">
        <v>201</v>
      </c>
      <c r="H41" s="6">
        <f>MasseSans</f>
        <v>5.0810000000000004</v>
      </c>
      <c r="I41" s="6">
        <f ca="1">MasseVide</f>
        <v>5.0810000000000004</v>
      </c>
      <c r="J41" s="244">
        <f ca="1">MassePlein</f>
        <v>5.0811000000000002</v>
      </c>
      <c r="N41" s="75"/>
    </row>
    <row r="42" spans="2:21" x14ac:dyDescent="0.2">
      <c r="B42" s="74"/>
      <c r="D42" s="276" t="s">
        <v>150</v>
      </c>
      <c r="E42" s="6">
        <f>X_ail-m_ail</f>
        <v>850</v>
      </c>
      <c r="F42" s="255"/>
      <c r="G42" s="255" t="s">
        <v>218</v>
      </c>
      <c r="H42" s="263">
        <f>XcgSans</f>
        <v>495</v>
      </c>
      <c r="I42" s="263">
        <f ca="1">XcgVide</f>
        <v>495</v>
      </c>
      <c r="J42" s="245">
        <f ca="1">XcgPlein</f>
        <v>495.01210367833738</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68" t="e">
        <f ca="1">Vsortie_de_rampe</f>
        <v>#N/A</v>
      </c>
      <c r="I44" s="669"/>
      <c r="N44" s="75"/>
    </row>
    <row r="45" spans="2:21" x14ac:dyDescent="0.2">
      <c r="B45" s="74"/>
      <c r="D45" s="276" t="str">
        <f>IF(Lang="Français","Flèche        'p'",IF(Lang="English","Offset         'p'",""))</f>
        <v>Flèche        'p'</v>
      </c>
      <c r="E45" s="244">
        <f>p_ail</f>
        <v>180</v>
      </c>
      <c r="F45" s="6" t="s">
        <v>203</v>
      </c>
      <c r="G45" s="6" t="s">
        <v>208</v>
      </c>
      <c r="H45" s="670">
        <f>Finesse</f>
        <v>10.76923076923077</v>
      </c>
      <c r="I45" s="671"/>
      <c r="N45" s="75"/>
    </row>
    <row r="46" spans="2:21" x14ac:dyDescent="0.2">
      <c r="B46" s="74"/>
      <c r="D46" s="276" t="str">
        <f>IF(Lang="Français","Envergure   'E'",IF(Lang="English","Span          'E'",""))</f>
        <v>Envergure   'E'</v>
      </c>
      <c r="E46" s="244">
        <f>E_ail</f>
        <v>145</v>
      </c>
      <c r="F46" s="6" t="s">
        <v>204</v>
      </c>
      <c r="G46" s="6" t="s">
        <v>209</v>
      </c>
      <c r="H46" s="670">
        <f>Cn</f>
        <v>15.677184507305929</v>
      </c>
      <c r="I46" s="671"/>
      <c r="N46" s="75"/>
    </row>
    <row r="47" spans="2:21" x14ac:dyDescent="0.2">
      <c r="B47" s="74"/>
      <c r="D47" s="276" t="s">
        <v>144</v>
      </c>
      <c r="E47" s="244">
        <f>ep_ail</f>
        <v>3</v>
      </c>
      <c r="F47" s="6" t="s">
        <v>205</v>
      </c>
      <c r="G47" s="6" t="s">
        <v>210</v>
      </c>
      <c r="H47" s="247">
        <f ca="1">MS_min</f>
        <v>3.2803762012263347</v>
      </c>
      <c r="I47" s="254">
        <f ca="1">MS_max</f>
        <v>3.2804925827488094</v>
      </c>
      <c r="N47" s="75"/>
    </row>
    <row r="48" spans="2:21" x14ac:dyDescent="0.2">
      <c r="B48" s="74"/>
      <c r="D48" s="276" t="s">
        <v>145</v>
      </c>
      <c r="E48" s="244">
        <f>Q_ail</f>
        <v>4</v>
      </c>
      <c r="F48" s="274" t="s">
        <v>206</v>
      </c>
      <c r="G48" s="274" t="s">
        <v>211</v>
      </c>
      <c r="H48" s="256">
        <f ca="1">MS_Cn_min</f>
        <v>51.427062960000569</v>
      </c>
      <c r="I48" s="264">
        <f ca="1">MS_Cn_max</f>
        <v>51.428887494601646</v>
      </c>
      <c r="N48" s="75"/>
    </row>
    <row r="49" spans="2:14" x14ac:dyDescent="0.2">
      <c r="B49" s="74"/>
      <c r="D49" s="276" t="s">
        <v>148</v>
      </c>
      <c r="E49" s="244">
        <f ca="1">XpropuRef-Long_propu</f>
        <v>1110</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1120</v>
      </c>
      <c r="G51" s="276" t="s">
        <v>212</v>
      </c>
      <c r="H51" s="6">
        <f>Sref</f>
        <v>1.0234866535306801E-2</v>
      </c>
      <c r="J51" s="267"/>
      <c r="N51" s="75"/>
    </row>
    <row r="52" spans="2:14" x14ac:dyDescent="0.2">
      <c r="B52" s="74"/>
      <c r="D52" s="276" t="s">
        <v>196</v>
      </c>
      <c r="E52" s="244">
        <f>MAX(D_ref,D_ail,D_og,(RIGHT(Nb_diam,1)=",")*MAX(D1j,D1r,D2j,D2r))</f>
        <v>104</v>
      </c>
      <c r="G52" s="276" t="s">
        <v>213</v>
      </c>
      <c r="H52" s="6">
        <f>Beta_rampe</f>
        <v>77.775282912698117</v>
      </c>
      <c r="I52" s="6">
        <v>80</v>
      </c>
      <c r="J52" s="244">
        <v>90</v>
      </c>
      <c r="N52" s="75"/>
    </row>
    <row r="53" spans="2:14" x14ac:dyDescent="0.2">
      <c r="B53" s="74"/>
      <c r="D53" s="277" t="s">
        <v>197</v>
      </c>
      <c r="E53" s="260">
        <f>E_ail*2+D_ail</f>
        <v>394</v>
      </c>
      <c r="G53" s="278" t="s">
        <v>215</v>
      </c>
      <c r="H53" s="247">
        <f ca="1">Temps_culmi</f>
        <v>11.499999999999977</v>
      </c>
      <c r="I53" s="259"/>
      <c r="J53" s="268"/>
      <c r="N53" s="75"/>
    </row>
    <row r="54" spans="2:14" x14ac:dyDescent="0.2">
      <c r="B54" s="74"/>
      <c r="G54" s="278" t="s">
        <v>216</v>
      </c>
      <c r="H54" s="242">
        <f ca="1">Altitude_culmi</f>
        <v>1302.888748799307</v>
      </c>
      <c r="I54" s="259"/>
      <c r="J54" s="268"/>
      <c r="N54" s="75"/>
    </row>
    <row r="55" spans="2:14" x14ac:dyDescent="0.2">
      <c r="B55" s="74"/>
      <c r="C55" s="275" t="s">
        <v>233</v>
      </c>
      <c r="D55" s="249" t="s">
        <v>60</v>
      </c>
      <c r="E55" s="243">
        <f>Long_tot</f>
        <v>1120</v>
      </c>
      <c r="G55" s="278" t="s">
        <v>217</v>
      </c>
      <c r="H55" s="248">
        <f ca="1">Vit_culmi</f>
        <v>20.589243348373724</v>
      </c>
      <c r="I55" s="259"/>
      <c r="J55" s="268"/>
      <c r="N55" s="75"/>
    </row>
    <row r="56" spans="2:14" x14ac:dyDescent="0.2">
      <c r="B56" s="74"/>
      <c r="C56" s="276"/>
      <c r="D56" s="2" t="s">
        <v>219</v>
      </c>
      <c r="E56" s="244">
        <f>MAX(D_ref,D_ail,D_og,(RIGHT(Nb_diam,1)=",")*MAX(D1j,D1r,D2j,D2r))</f>
        <v>104</v>
      </c>
      <c r="G56" s="278" t="s">
        <v>133</v>
      </c>
      <c r="H56" s="242">
        <f ca="1">Portee_balistique</f>
        <v>677.21007955475034</v>
      </c>
      <c r="I56" s="259"/>
      <c r="J56" s="268"/>
      <c r="N56" s="75"/>
    </row>
    <row r="57" spans="2:14" x14ac:dyDescent="0.2">
      <c r="B57" s="74"/>
      <c r="C57" s="276"/>
      <c r="D57" s="2" t="s">
        <v>220</v>
      </c>
      <c r="E57" s="244">
        <f>E_ail*2+D_ail</f>
        <v>394</v>
      </c>
      <c r="G57" s="278" t="s">
        <v>214</v>
      </c>
      <c r="H57" s="242">
        <f ca="1">T_balistique</f>
        <v>30.500000000000167</v>
      </c>
      <c r="I57" s="259"/>
      <c r="J57" s="268"/>
      <c r="N57" s="75"/>
    </row>
    <row r="58" spans="2:14" x14ac:dyDescent="0.2">
      <c r="B58" s="74"/>
      <c r="C58" s="276"/>
      <c r="D58" s="2" t="s">
        <v>221</v>
      </c>
      <c r="E58" s="244">
        <f ca="1">MassePlein</f>
        <v>5.0811000000000002</v>
      </c>
      <c r="G58" s="278" t="s">
        <v>137</v>
      </c>
      <c r="H58" s="248">
        <f ca="1">Vit_max</f>
        <v>176.71085285003218</v>
      </c>
      <c r="I58" s="259"/>
      <c r="J58" s="268"/>
      <c r="N58" s="75"/>
    </row>
    <row r="59" spans="2:14" x14ac:dyDescent="0.2">
      <c r="B59" s="74"/>
      <c r="C59" s="277" t="s">
        <v>234</v>
      </c>
      <c r="D59" s="255" t="s">
        <v>145</v>
      </c>
      <c r="E59" s="260">
        <f>Q_ail</f>
        <v>4</v>
      </c>
      <c r="G59" s="278" t="s">
        <v>136</v>
      </c>
      <c r="H59" s="242">
        <f ca="1">Acc_max</f>
        <v>31.650091071121114</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321.63455548294701</v>
      </c>
      <c r="F62" s="280">
        <f ca="1">E62/9.81</f>
        <v>32.786397093062895</v>
      </c>
      <c r="H62" s="2"/>
      <c r="I62" s="2"/>
      <c r="J62" s="2"/>
      <c r="K62" s="2"/>
      <c r="N62" s="75"/>
    </row>
    <row r="63" spans="2:14" x14ac:dyDescent="0.2">
      <c r="B63" s="74"/>
      <c r="C63" s="276"/>
      <c r="D63" s="2" t="s">
        <v>223</v>
      </c>
      <c r="E63" s="242">
        <f ca="1">2*Acc_max*Masse_ail</f>
        <v>7.4346063926063497</v>
      </c>
      <c r="F63" s="248">
        <f ca="1">E63/9.81</f>
        <v>0.75785997885895506</v>
      </c>
      <c r="G63" s="246" t="s">
        <v>229</v>
      </c>
      <c r="H63" s="288">
        <f>S_ail*(ep_ail/1000)*2000</f>
        <v>0.11745</v>
      </c>
      <c r="I63" s="2"/>
      <c r="J63" s="2"/>
      <c r="K63" s="2"/>
      <c r="N63" s="75"/>
    </row>
    <row r="64" spans="2:14" x14ac:dyDescent="0.2">
      <c r="B64" s="74"/>
      <c r="C64" s="277"/>
      <c r="D64" s="255" t="s">
        <v>224</v>
      </c>
      <c r="E64" s="263">
        <f ca="1">0.104*S_ail*Vit_max^2</f>
        <v>63.571367803407938</v>
      </c>
      <c r="F64" s="281">
        <f ca="1">E64/9.81</f>
        <v>6.48026175366034</v>
      </c>
      <c r="G64" s="274" t="s">
        <v>228</v>
      </c>
      <c r="H64" s="289">
        <f>(E_ail*(m_ail+n_ail)/2)/10^6</f>
        <v>1.9574999999999999E-2</v>
      </c>
      <c r="I64" s="2"/>
      <c r="J64" s="2"/>
      <c r="K64" s="2"/>
      <c r="N64" s="75"/>
    </row>
    <row r="65" spans="2:14" x14ac:dyDescent="0.2">
      <c r="B65" s="74"/>
      <c r="C65" s="282" t="s">
        <v>242</v>
      </c>
      <c r="D65" s="285" t="s">
        <v>240</v>
      </c>
      <c r="E65" s="286">
        <f ca="1">2*Acc_max*H65</f>
        <v>160.8172777414735</v>
      </c>
      <c r="F65" s="286">
        <f ca="1">E65/9.81</f>
        <v>16.393198546531448</v>
      </c>
      <c r="G65" s="287" t="s">
        <v>241</v>
      </c>
      <c r="H65" s="279">
        <f ca="1">E58/2</f>
        <v>2.5405500000000001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11.2</v>
      </c>
      <c r="I67" s="251">
        <f ca="1">Temps_culmi</f>
        <v>11.499999999999977</v>
      </c>
      <c r="J67" s="2"/>
      <c r="K67" s="2"/>
      <c r="N67" s="75"/>
    </row>
    <row r="68" spans="2:14" x14ac:dyDescent="0.2">
      <c r="B68" s="74"/>
      <c r="C68" s="6"/>
      <c r="D68" s="2"/>
      <c r="E68" s="2"/>
      <c r="F68" s="275" t="s">
        <v>231</v>
      </c>
      <c r="G68" s="249" t="s">
        <v>129</v>
      </c>
      <c r="H68" s="250">
        <f ca="1">V_para</f>
        <v>13.013956736189286</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21.010504726212883</v>
      </c>
      <c r="I70" s="253">
        <f ca="1">V_ouv_sat</f>
        <v>80.899547236510557</v>
      </c>
      <c r="N70" s="75"/>
    </row>
    <row r="71" spans="2:14" x14ac:dyDescent="0.2">
      <c r="B71" s="74"/>
      <c r="C71" s="226"/>
      <c r="F71" s="276"/>
      <c r="G71" s="2" t="s">
        <v>201</v>
      </c>
      <c r="H71" s="247">
        <f ca="1">m_vide</f>
        <v>5.0810000000000004</v>
      </c>
      <c r="I71" s="253">
        <f>m_satellite</f>
        <v>1</v>
      </c>
      <c r="N71" s="75"/>
    </row>
    <row r="72" spans="2:14" x14ac:dyDescent="0.2">
      <c r="B72" s="74"/>
      <c r="C72" s="226"/>
      <c r="F72" s="276"/>
      <c r="G72" s="2" t="s">
        <v>238</v>
      </c>
      <c r="H72" s="283">
        <f ca="1">1/2*Rho_moyen*S_para*V_ouverture^2</f>
        <v>129.91893620279825</v>
      </c>
      <c r="I72" s="284">
        <f ca="1">1/2*Rho_moyen*S_satellite*V_ouv_sat^2</f>
        <v>400.86512551318469</v>
      </c>
      <c r="N72" s="75"/>
    </row>
    <row r="73" spans="2:14" x14ac:dyDescent="0.2">
      <c r="B73" s="74"/>
      <c r="D73" s="2"/>
      <c r="F73" s="277"/>
      <c r="G73" s="255" t="s">
        <v>239</v>
      </c>
      <c r="H73" s="256">
        <f ca="1">H72/9.81</f>
        <v>13.24352050996924</v>
      </c>
      <c r="I73" s="257">
        <f ca="1">I72/9.81</f>
        <v>40.862907799509138</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1</v>
      </c>
      <c r="G82" s="48"/>
      <c r="H82" s="48"/>
      <c r="I82" s="48"/>
      <c r="J82" s="48"/>
      <c r="K82" s="48"/>
      <c r="N82" s="75"/>
    </row>
    <row r="83" spans="2:14" x14ac:dyDescent="0.2">
      <c r="B83" s="74"/>
      <c r="C83" s="277" t="s">
        <v>336</v>
      </c>
      <c r="D83" s="433">
        <f ca="1">TODAY()</f>
        <v>45957</v>
      </c>
      <c r="E83" s="48"/>
      <c r="F83" s="436"/>
      <c r="G83" s="48"/>
      <c r="H83" s="48"/>
      <c r="I83" s="48"/>
      <c r="J83" s="48"/>
      <c r="K83" s="48"/>
      <c r="N83" s="75"/>
    </row>
    <row r="84" spans="2:14" ht="13.5" thickBot="1" x14ac:dyDescent="0.25">
      <c r="B84" s="74"/>
      <c r="E84" s="48"/>
      <c r="F84" s="436"/>
      <c r="G84" s="48"/>
      <c r="H84" s="48"/>
      <c r="I84" s="48"/>
      <c r="J84" s="440">
        <f>IF(RIGHT(Nb_diam,1)=",", "", X_j)</f>
        <v>1</v>
      </c>
      <c r="K84" s="48"/>
      <c r="N84" s="75"/>
    </row>
    <row r="85" spans="2:14" ht="13.5" thickBot="1" x14ac:dyDescent="0.25">
      <c r="B85" s="74"/>
      <c r="C85" s="275" t="s">
        <v>337</v>
      </c>
      <c r="D85" s="243" t="str">
        <f>Propu</f>
        <v>Aucun (2e ét. inerte)</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1070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850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50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1110</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145</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5.0810000000000004</v>
      </c>
      <c r="F107" s="244">
        <f ca="1">MassePlein</f>
        <v>5.0811000000000002</v>
      </c>
      <c r="N107" s="75"/>
    </row>
    <row r="108" spans="2:14" x14ac:dyDescent="0.2">
      <c r="B108" s="74"/>
      <c r="D108" s="431" t="s">
        <v>352</v>
      </c>
      <c r="E108" s="274">
        <f>XcgSans</f>
        <v>495</v>
      </c>
      <c r="F108" s="260">
        <f ca="1">XcgPlein</f>
        <v>495.01210367833738</v>
      </c>
      <c r="N108" s="75"/>
    </row>
    <row r="109" spans="2:14" x14ac:dyDescent="0.2">
      <c r="B109" s="74"/>
      <c r="N109" s="75"/>
    </row>
    <row r="110" spans="2:14" x14ac:dyDescent="0.2">
      <c r="B110" s="74"/>
      <c r="D110" s="438" t="s">
        <v>355</v>
      </c>
      <c r="E110" s="439">
        <f ca="1">MasseVide</f>
        <v>5.0810000000000004</v>
      </c>
      <c r="G110" s="429" t="s">
        <v>356</v>
      </c>
      <c r="H110" s="265"/>
      <c r="I110" s="265"/>
      <c r="J110" s="266"/>
      <c r="N110" s="75"/>
    </row>
    <row r="111" spans="2:14" x14ac:dyDescent="0.2">
      <c r="B111" s="74"/>
      <c r="G111" s="276" t="s">
        <v>213</v>
      </c>
      <c r="H111" s="6">
        <f>Beta_rampe</f>
        <v>77.775282912698117</v>
      </c>
      <c r="I111" s="6">
        <v>80</v>
      </c>
      <c r="J111" s="244">
        <v>90</v>
      </c>
      <c r="N111" s="75"/>
    </row>
    <row r="112" spans="2:14" x14ac:dyDescent="0.2">
      <c r="B112" s="74"/>
      <c r="G112" s="278" t="s">
        <v>215</v>
      </c>
      <c r="H112" s="247">
        <f ca="1">Temps_culmi</f>
        <v>11.499999999999977</v>
      </c>
      <c r="I112" s="259"/>
      <c r="J112" s="268"/>
      <c r="N112" s="75"/>
    </row>
    <row r="113" spans="2:14" ht="12.75" customHeight="1" x14ac:dyDescent="0.25">
      <c r="B113" s="74"/>
      <c r="D113" s="435" t="s">
        <v>357</v>
      </c>
      <c r="E113" s="48"/>
      <c r="G113" s="278" t="s">
        <v>216</v>
      </c>
      <c r="H113" s="242">
        <f ca="1">Altitude_culmi</f>
        <v>1302.888748799307</v>
      </c>
      <c r="I113" s="259"/>
      <c r="J113" s="268"/>
      <c r="N113" s="75"/>
    </row>
    <row r="114" spans="2:14" ht="12.75" customHeight="1" x14ac:dyDescent="0.25">
      <c r="B114" s="74"/>
      <c r="D114" s="48"/>
      <c r="E114" s="48"/>
      <c r="F114" s="435"/>
      <c r="G114" s="278" t="s">
        <v>217</v>
      </c>
      <c r="H114" s="248">
        <f ca="1">Vit_culmi</f>
        <v>20.589243348373724</v>
      </c>
      <c r="I114" s="259"/>
      <c r="J114" s="268"/>
      <c r="N114" s="75"/>
    </row>
    <row r="115" spans="2:14" x14ac:dyDescent="0.2">
      <c r="B115" s="74"/>
      <c r="C115" s="429" t="s">
        <v>358</v>
      </c>
      <c r="D115" s="249"/>
      <c r="E115" s="446">
        <v>0.1</v>
      </c>
      <c r="G115" s="278" t="s">
        <v>133</v>
      </c>
      <c r="H115" s="242">
        <f ca="1">Portee_balistique</f>
        <v>677.21007955475034</v>
      </c>
      <c r="I115" s="259"/>
      <c r="J115" s="268"/>
      <c r="N115" s="75"/>
    </row>
    <row r="116" spans="2:14" ht="12.75" customHeight="1" x14ac:dyDescent="0.2">
      <c r="B116" s="74"/>
      <c r="C116" s="431" t="s">
        <v>359</v>
      </c>
      <c r="D116" s="255"/>
      <c r="E116" s="447">
        <f>E_ail*(m_ail+n_ail)/2</f>
        <v>19575</v>
      </c>
      <c r="G116" s="278" t="s">
        <v>137</v>
      </c>
      <c r="H116" s="248">
        <f ca="1">Vit_max</f>
        <v>176.71085285003218</v>
      </c>
      <c r="I116" s="259"/>
      <c r="J116" s="268"/>
      <c r="N116" s="75"/>
    </row>
    <row r="117" spans="2:14" ht="12.75" customHeight="1" x14ac:dyDescent="0.2">
      <c r="B117" s="74"/>
      <c r="D117" s="48"/>
      <c r="E117" s="48"/>
      <c r="F117" s="48"/>
      <c r="G117" s="278" t="s">
        <v>136</v>
      </c>
      <c r="H117" s="242">
        <f ca="1">Acc_max</f>
        <v>31.650091071121114</v>
      </c>
      <c r="I117" s="259"/>
      <c r="J117" s="268"/>
      <c r="N117" s="75"/>
    </row>
    <row r="118" spans="2:14" x14ac:dyDescent="0.2">
      <c r="B118" s="74"/>
      <c r="C118" s="429" t="s">
        <v>360</v>
      </c>
      <c r="D118" s="249"/>
      <c r="E118" s="457"/>
      <c r="F118" s="458">
        <f>J90/100</f>
        <v>8.5</v>
      </c>
      <c r="G118" s="276" t="s">
        <v>5</v>
      </c>
      <c r="H118" s="6">
        <f>Cx</f>
        <v>0.6</v>
      </c>
      <c r="I118" s="259"/>
      <c r="J118" s="268"/>
      <c r="N118" s="75"/>
    </row>
    <row r="119" spans="2:14" x14ac:dyDescent="0.2">
      <c r="B119" s="74"/>
      <c r="C119" s="437" t="s">
        <v>361</v>
      </c>
      <c r="D119" s="2"/>
      <c r="E119" s="459">
        <f ca="1">2*Acc_max*MasseSans</f>
        <v>321.62822546473279</v>
      </c>
      <c r="F119" s="460">
        <f ca="1">E119/g</f>
        <v>32.785751831267355</v>
      </c>
      <c r="G119" s="269" t="s">
        <v>222</v>
      </c>
      <c r="H119" s="270"/>
      <c r="I119" s="270"/>
      <c r="J119" s="271"/>
      <c r="N119" s="75"/>
    </row>
    <row r="120" spans="2:14" x14ac:dyDescent="0.2">
      <c r="B120" s="74"/>
      <c r="C120" s="437" t="s">
        <v>362</v>
      </c>
      <c r="D120" s="2"/>
      <c r="E120" s="459">
        <f ca="1">2*Acc_max*E115</f>
        <v>6.3300182142242232</v>
      </c>
      <c r="F120" s="460">
        <f ca="1">E120/g</f>
        <v>0.64526179553763741</v>
      </c>
      <c r="N120" s="75"/>
    </row>
    <row r="121" spans="2:14" x14ac:dyDescent="0.2">
      <c r="B121" s="74"/>
      <c r="C121" s="431" t="s">
        <v>363</v>
      </c>
      <c r="D121" s="255"/>
      <c r="E121" s="452">
        <f ca="1">0.104*E116/1000000*Vit_max^2</f>
        <v>63.571367803407938</v>
      </c>
      <c r="F121" s="453">
        <f ca="1">E121/g</f>
        <v>6.48026175366034</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81" t="s">
        <v>368</v>
      </c>
      <c r="D128" s="682"/>
      <c r="E128" s="450">
        <f ca="1">0.5*Rho_moyen*S_para*Vit_culmi^2</f>
        <v>124.76140541099711</v>
      </c>
      <c r="F128" s="451">
        <f ca="1">E128/g</f>
        <v>12.717778329357504</v>
      </c>
      <c r="H128" s="48"/>
      <c r="I128" s="48"/>
      <c r="J128" s="48"/>
      <c r="K128" s="48"/>
      <c r="N128" s="75"/>
    </row>
    <row r="129" spans="2:14" x14ac:dyDescent="0.2">
      <c r="B129" s="74"/>
      <c r="C129" s="679" t="s">
        <v>369</v>
      </c>
      <c r="D129" s="680"/>
      <c r="E129" s="452">
        <f ca="1">E128/E126*2</f>
        <v>62.380702705498557</v>
      </c>
      <c r="F129" s="453">
        <f ca="1">E129/g</f>
        <v>6.358889164678752</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81" t="s">
        <v>371</v>
      </c>
      <c r="D132" s="682"/>
      <c r="E132" s="454">
        <v>1</v>
      </c>
      <c r="F132" s="48"/>
      <c r="G132" s="48"/>
      <c r="H132" s="48"/>
      <c r="I132" s="48"/>
      <c r="J132" s="442"/>
      <c r="K132" s="48"/>
      <c r="N132" s="75"/>
    </row>
    <row r="133" spans="2:14" x14ac:dyDescent="0.2">
      <c r="B133" s="74"/>
      <c r="C133" s="679" t="s">
        <v>372</v>
      </c>
      <c r="D133" s="680"/>
      <c r="E133" s="455">
        <f ca="1">2*E132*Acc_max/g</f>
        <v>6.4526179553763736</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C133:D133"/>
    <mergeCell ref="C128:D128"/>
    <mergeCell ref="C129:D129"/>
    <mergeCell ref="C132:D132"/>
    <mergeCell ref="H44:I44"/>
    <mergeCell ref="H45:I45"/>
    <mergeCell ref="H46:I46"/>
    <mergeCell ref="E31:G31"/>
    <mergeCell ref="M29:M30"/>
    <mergeCell ref="H30:I30"/>
    <mergeCell ref="L29:L30"/>
    <mergeCell ref="H31:I31"/>
    <mergeCell ref="H11:I11"/>
    <mergeCell ref="H12:I12"/>
    <mergeCell ref="H13:I13"/>
    <mergeCell ref="H29:K29"/>
    <mergeCell ref="C29:C30"/>
    <mergeCell ref="D29:D30"/>
    <mergeCell ref="H17:I17"/>
    <mergeCell ref="H18:I18"/>
    <mergeCell ref="H19:I19"/>
    <mergeCell ref="E29:G30"/>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217</vt:i4>
      </vt:variant>
    </vt:vector>
  </HeadingPairs>
  <TitlesOfParts>
    <vt:vector size="225"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FEUR</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2025-10-27T18:45:12Z</dcterms:modified>
</cp:coreProperties>
</file>